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mc:AlternateContent xmlns:mc="http://schemas.openxmlformats.org/markup-compatibility/2006">
    <mc:Choice Requires="x15">
      <x15ac:absPath xmlns:x15ac="http://schemas.microsoft.com/office/spreadsheetml/2010/11/ac" url="R:\Data ICMA from 010705\COMMITTEES\ERC - REPO COMMITTEE\3 ERCC Operations Group\5 SFTR\3 Level 3\2019 05 ESMA Draft Guidelines\Final response\"/>
    </mc:Choice>
  </mc:AlternateContent>
  <xr:revisionPtr revIDLastSave="0" documentId="13_ncr:1_{C066A644-809E-4B4E-9BF8-D457E8F53A46}" xr6:coauthVersionLast="43" xr6:coauthVersionMax="43" xr10:uidLastSave="{00000000-0000-0000-0000-000000000000}"/>
  <bookViews>
    <workbookView xWindow="-120" yWindow="-120" windowWidth="29040" windowHeight="15840" xr2:uid="{00000000-000D-0000-FFFF-FFFF00000000}"/>
  </bookViews>
  <sheets>
    <sheet name="LIST" sheetId="77" r:id="rId1"/>
    <sheet name="1.1" sheetId="6" r:id="rId2"/>
    <sheet name="1.2" sheetId="76" r:id="rId3"/>
    <sheet name="2.1" sheetId="2" r:id="rId4"/>
    <sheet name="2.2" sheetId="17" r:id="rId5"/>
    <sheet name="2.3" sheetId="33" r:id="rId6"/>
    <sheet name="2.4" sheetId="16" r:id="rId7"/>
    <sheet name="2.5" sheetId="34" r:id="rId8"/>
    <sheet name="2.6" sheetId="37" r:id="rId9"/>
    <sheet name="2.7" sheetId="4" r:id="rId10"/>
    <sheet name="2.8" sheetId="73" r:id="rId11"/>
    <sheet name="2.9" sheetId="21" r:id="rId12"/>
    <sheet name="2.10" sheetId="35" r:id="rId13"/>
    <sheet name="2.11" sheetId="44" r:id="rId14"/>
    <sheet name="2.12" sheetId="28" r:id="rId15"/>
    <sheet name="2.13" sheetId="40" r:id="rId16"/>
    <sheet name="2.14" sheetId="62" r:id="rId17"/>
    <sheet name="2.15" sheetId="64" r:id="rId18"/>
    <sheet name="2.16" sheetId="65" r:id="rId19"/>
    <sheet name="2.17" sheetId="67" r:id="rId20"/>
    <sheet name="2.18" sheetId="69" r:id="rId21"/>
    <sheet name="3.1" sheetId="13" r:id="rId22"/>
    <sheet name="3.2" sheetId="54" r:id="rId23"/>
    <sheet name="3.3" sheetId="79" r:id="rId24"/>
    <sheet name="4.1" sheetId="25" r:id="rId25"/>
    <sheet name="4.2" sheetId="26" r:id="rId26"/>
    <sheet name="4.3" sheetId="27" r:id="rId27"/>
    <sheet name="4.4" sheetId="43" r:id="rId28"/>
    <sheet name="5" sheetId="57" r:id="rId29"/>
    <sheet name="6.1" sheetId="74" r:id="rId30"/>
    <sheet name="6.2" sheetId="72" r:id="rId31"/>
    <sheet name="7" sheetId="71" r:id="rId32"/>
    <sheet name="calendar" sheetId="75" r:id="rId33"/>
  </sheets>
  <definedNames>
    <definedName name="OTC_A" comment="ISIN A received as collateral on OTC derivatives exposures" localSheetId="31">'7'!$E$11</definedName>
    <definedName name="purchase_A" localSheetId="31">'7'!$E$28</definedName>
    <definedName name="purchase_B" localSheetId="31">'7'!$E$28</definedName>
    <definedName name="reverse_A" comment="collateral with ISIN A received through reverse repo" localSheetId="31">'7'!$E$7</definedName>
    <definedName name="SB_A" comment="ISIN A borrowed through SL transaction" localSheetId="31">'7'!$E$9</definedName>
    <definedName name="SLcoll_A" comment="ISIN A received as collateral on securities loan" localSheetId="31">'7'!$E$10</definedName>
    <definedName name="sub_TT_A" comment="ISIN A received as collateral through title transfer" localSheetId="31">'7'!$E$12</definedName>
    <definedName name="VM_A" comment="ISIN A received as VM on repo net exposure" localSheetId="31">'7'!$E$8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28" i="79" l="1"/>
  <c r="AI112" i="79" s="1"/>
  <c r="AD26" i="79"/>
  <c r="AC112" i="79" s="1"/>
  <c r="AD24" i="79"/>
  <c r="AI110" i="79"/>
  <c r="AC110" i="79"/>
  <c r="AC29" i="79"/>
  <c r="AC30" i="79" s="1"/>
  <c r="AB29" i="79"/>
  <c r="AC115" i="79" s="1"/>
  <c r="W116" i="79"/>
  <c r="W115" i="79" s="1"/>
  <c r="R116" i="79"/>
  <c r="R115" i="79" s="1"/>
  <c r="J116" i="79"/>
  <c r="J115" i="79" s="1"/>
  <c r="C116" i="79"/>
  <c r="C102" i="79" s="1"/>
  <c r="AA42" i="79" l="1"/>
  <c r="AC116" i="79"/>
  <c r="AI115" i="79"/>
  <c r="AI116" i="79" s="1"/>
  <c r="AA43" i="79"/>
  <c r="J102" i="79"/>
  <c r="AA36" i="79" s="1"/>
  <c r="C17" i="79"/>
  <c r="AA33" i="79"/>
  <c r="C103" i="79"/>
  <c r="C20" i="79" s="1"/>
  <c r="J16" i="79"/>
  <c r="C16" i="79"/>
  <c r="AA34" i="79"/>
  <c r="AA35" i="79" s="1"/>
  <c r="C115" i="79"/>
  <c r="AA37" i="79"/>
  <c r="K18" i="54"/>
  <c r="K76" i="54" s="1"/>
  <c r="AA38" i="79" l="1"/>
  <c r="AA39" i="79" s="1"/>
  <c r="J17" i="79"/>
  <c r="J103" i="79"/>
  <c r="J20" i="79" s="1"/>
  <c r="AA44" i="79" l="1"/>
  <c r="AA45" i="79"/>
  <c r="Z108" i="79" s="1"/>
  <c r="W93" i="67"/>
  <c r="U93" i="67"/>
  <c r="N19" i="67"/>
  <c r="C19" i="67"/>
  <c r="BI92" i="65" l="1"/>
  <c r="BH92" i="65"/>
  <c r="BA92" i="65"/>
  <c r="AZ92" i="65"/>
  <c r="T19" i="64" l="1"/>
  <c r="P58" i="62" l="1"/>
  <c r="P57" i="62"/>
  <c r="P56" i="62"/>
  <c r="I56" i="62"/>
  <c r="I54" i="62"/>
  <c r="M54" i="62" s="1"/>
  <c r="P54" i="62" s="1"/>
  <c r="J54" i="67" l="1"/>
  <c r="R54" i="67"/>
  <c r="U54" i="67" s="1"/>
  <c r="P53" i="65"/>
  <c r="AA53" i="65" s="1"/>
  <c r="AD53" i="65" s="1"/>
  <c r="AO53" i="65" s="1"/>
  <c r="AR53" i="65" s="1"/>
  <c r="AU53" i="65" s="1"/>
  <c r="AZ53" i="65" s="1"/>
  <c r="BD53" i="65" s="1"/>
  <c r="BH53" i="65" s="1"/>
  <c r="P53" i="64"/>
  <c r="AA53" i="64" s="1"/>
  <c r="AD53" i="64" s="1"/>
  <c r="C11" i="73" l="1"/>
  <c r="C11" i="4"/>
  <c r="C16" i="37"/>
  <c r="C16" i="34" l="1"/>
  <c r="C11" i="16"/>
  <c r="C11" i="33"/>
  <c r="C11" i="17"/>
  <c r="C11" i="76" l="1"/>
  <c r="C11" i="6"/>
  <c r="C86" i="76" l="1"/>
  <c r="C84" i="76"/>
  <c r="C77" i="76"/>
  <c r="C32" i="76"/>
  <c r="C24" i="76"/>
  <c r="C34" i="76" s="1"/>
  <c r="C23" i="76"/>
  <c r="C38" i="76" s="1"/>
  <c r="C15" i="76"/>
  <c r="C16" i="76" s="1"/>
  <c r="C19" i="76" l="1"/>
  <c r="C76" i="76" s="1"/>
  <c r="C75" i="76"/>
  <c r="C89" i="76"/>
  <c r="C78" i="76" s="1"/>
  <c r="C90" i="76"/>
  <c r="F58" i="71" l="1"/>
  <c r="G58" i="71"/>
  <c r="H58" i="71"/>
  <c r="I58" i="71"/>
  <c r="F59" i="71"/>
  <c r="G59" i="71"/>
  <c r="H59" i="71"/>
  <c r="I59" i="71"/>
  <c r="E59" i="71"/>
  <c r="E58" i="71"/>
  <c r="E69" i="71"/>
  <c r="E68" i="71"/>
  <c r="E65" i="71"/>
  <c r="E64" i="71"/>
  <c r="I39" i="57" l="1"/>
  <c r="C84" i="57"/>
  <c r="H26" i="72" l="1"/>
  <c r="H30" i="72"/>
  <c r="C25" i="72"/>
  <c r="H29" i="72" s="1"/>
  <c r="C27" i="72"/>
  <c r="AA23" i="74" l="1"/>
  <c r="U23" i="74"/>
  <c r="O23" i="74"/>
  <c r="G23" i="74"/>
  <c r="AA29" i="74" l="1"/>
  <c r="U25" i="74"/>
  <c r="O25" i="74"/>
  <c r="G25" i="74"/>
  <c r="X29" i="74" l="1"/>
  <c r="R29" i="74"/>
  <c r="L25" i="74"/>
  <c r="C25" i="74"/>
  <c r="X36" i="74" l="1"/>
  <c r="R36" i="74" l="1"/>
  <c r="L36" i="74" l="1"/>
  <c r="C36" i="74"/>
  <c r="C59" i="26" l="1"/>
  <c r="C18" i="28" l="1"/>
  <c r="C77" i="28" s="1"/>
  <c r="J101" i="34" l="1"/>
  <c r="G101" i="34"/>
  <c r="C85" i="27" l="1"/>
  <c r="C45" i="44" l="1"/>
  <c r="C37" i="44"/>
  <c r="C29" i="44"/>
  <c r="C44" i="37"/>
  <c r="C36" i="37"/>
  <c r="C28" i="37"/>
  <c r="C44" i="34"/>
  <c r="C36" i="34"/>
  <c r="C31" i="17" l="1"/>
  <c r="C15" i="6"/>
  <c r="K16" i="73" l="1"/>
  <c r="C87" i="73"/>
  <c r="C85" i="73"/>
  <c r="C79" i="73"/>
  <c r="C65" i="73"/>
  <c r="C34" i="73"/>
  <c r="C26" i="73"/>
  <c r="C40" i="73" s="1"/>
  <c r="C25" i="73"/>
  <c r="C15" i="73"/>
  <c r="C91" i="73" s="1"/>
  <c r="C90" i="73" l="1"/>
  <c r="C36" i="73"/>
  <c r="C16" i="73"/>
  <c r="C19" i="73" l="1"/>
  <c r="C78" i="73" s="1"/>
  <c r="C77" i="73"/>
  <c r="G16" i="73"/>
  <c r="K77" i="73" s="1"/>
  <c r="K78" i="73" s="1"/>
  <c r="H23" i="72" l="1"/>
  <c r="H31" i="72"/>
  <c r="H25" i="72"/>
  <c r="H36" i="72" l="1"/>
  <c r="C36" i="72"/>
  <c r="V17" i="71"/>
  <c r="E12" i="71" l="1"/>
  <c r="F12" i="71"/>
  <c r="G12" i="71"/>
  <c r="H12" i="71"/>
  <c r="I12" i="71"/>
  <c r="E17" i="71"/>
  <c r="F17" i="71"/>
  <c r="G17" i="71"/>
  <c r="H17" i="71"/>
  <c r="I17" i="71"/>
  <c r="O27" i="71"/>
  <c r="E25" i="71"/>
  <c r="F25" i="71"/>
  <c r="G25" i="71"/>
  <c r="H25" i="71"/>
  <c r="I25" i="71"/>
  <c r="O31" i="71"/>
  <c r="O35" i="71"/>
  <c r="E39" i="71"/>
  <c r="F39" i="71"/>
  <c r="G39" i="71"/>
  <c r="H39" i="71"/>
  <c r="I39" i="71"/>
  <c r="E44" i="71"/>
  <c r="F44" i="71"/>
  <c r="G44" i="71"/>
  <c r="H44" i="71"/>
  <c r="I44" i="71"/>
  <c r="E50" i="71"/>
  <c r="F50" i="71"/>
  <c r="G50" i="71"/>
  <c r="H50" i="71"/>
  <c r="I50" i="71"/>
  <c r="F64" i="71"/>
  <c r="F68" i="71" s="1"/>
  <c r="G64" i="71"/>
  <c r="H64" i="71"/>
  <c r="I64" i="71"/>
  <c r="I68" i="71" s="1"/>
  <c r="F65" i="71"/>
  <c r="F69" i="71" s="1"/>
  <c r="G65" i="71"/>
  <c r="G69" i="71" s="1"/>
  <c r="H65" i="71"/>
  <c r="H69" i="71" s="1"/>
  <c r="I65" i="71"/>
  <c r="E56" i="71" l="1"/>
  <c r="H60" i="71"/>
  <c r="G56" i="71"/>
  <c r="F60" i="71"/>
  <c r="O28" i="71" s="1"/>
  <c r="G30" i="71"/>
  <c r="E60" i="71"/>
  <c r="O14" i="71" s="1"/>
  <c r="O17" i="71" s="1"/>
  <c r="E70" i="71"/>
  <c r="E30" i="71"/>
  <c r="I30" i="71"/>
  <c r="F30" i="71"/>
  <c r="H56" i="71"/>
  <c r="F56" i="71"/>
  <c r="H30" i="71"/>
  <c r="F66" i="71"/>
  <c r="H66" i="71"/>
  <c r="E66" i="71"/>
  <c r="I56" i="71"/>
  <c r="I60" i="71"/>
  <c r="O36" i="71" s="1"/>
  <c r="G66" i="71"/>
  <c r="I66" i="71"/>
  <c r="G60" i="71"/>
  <c r="O32" i="71" s="1"/>
  <c r="F70" i="71"/>
  <c r="H68" i="71"/>
  <c r="H70" i="71" s="1"/>
  <c r="G68" i="71"/>
  <c r="G70" i="71" s="1"/>
  <c r="I69" i="71"/>
  <c r="I70" i="71" s="1"/>
  <c r="BI104" i="65" l="1"/>
  <c r="BE92" i="65"/>
  <c r="BE104" i="65" s="1"/>
  <c r="BD92" i="65"/>
  <c r="BA104" i="65"/>
  <c r="W105" i="67"/>
  <c r="C88" i="34" l="1"/>
  <c r="V92" i="69" l="1"/>
  <c r="T92" i="69"/>
  <c r="V104" i="69" l="1"/>
  <c r="M18" i="69" l="1"/>
  <c r="AW92" i="65" l="1"/>
  <c r="AW104" i="65" s="1"/>
  <c r="AU92" i="65"/>
  <c r="C37" i="69" l="1"/>
  <c r="C18" i="69"/>
  <c r="AD104" i="65" l="1"/>
  <c r="C44" i="44"/>
  <c r="G86" i="28" l="1"/>
  <c r="C86" i="57" l="1"/>
  <c r="I33" i="57" s="1"/>
  <c r="C78" i="57"/>
  <c r="I34" i="57" s="1"/>
  <c r="C64" i="57"/>
  <c r="M45" i="57"/>
  <c r="F45" i="57"/>
  <c r="I36" i="57"/>
  <c r="C33" i="57"/>
  <c r="I31" i="57"/>
  <c r="I29" i="57"/>
  <c r="I28" i="57"/>
  <c r="C25" i="57"/>
  <c r="I25" i="57" s="1"/>
  <c r="C24" i="57"/>
  <c r="I27" i="57" s="1"/>
  <c r="C15" i="57"/>
  <c r="C90" i="57" s="1"/>
  <c r="C11" i="57"/>
  <c r="C39" i="57" l="1"/>
  <c r="C35" i="57"/>
  <c r="C89" i="57"/>
  <c r="C16" i="57"/>
  <c r="I35" i="57" s="1"/>
  <c r="C76" i="57" l="1"/>
  <c r="I37" i="57" s="1"/>
  <c r="C19" i="57"/>
  <c r="G16" i="57"/>
  <c r="C77" i="57" l="1"/>
  <c r="C18" i="54"/>
  <c r="C34" i="54"/>
  <c r="C38" i="54"/>
  <c r="C75" i="54"/>
  <c r="C88" i="54"/>
  <c r="C89" i="54"/>
  <c r="C69" i="44" l="1"/>
  <c r="K69" i="44" s="1"/>
  <c r="K45" i="44"/>
  <c r="K44" i="44"/>
  <c r="C40" i="44"/>
  <c r="C38" i="44"/>
  <c r="G38" i="44" s="1"/>
  <c r="K37" i="44"/>
  <c r="N30" i="44"/>
  <c r="N29" i="44"/>
  <c r="K40" i="44"/>
  <c r="G40" i="44"/>
  <c r="K39" i="44"/>
  <c r="G39" i="44"/>
  <c r="G30" i="44"/>
  <c r="C83" i="44"/>
  <c r="G83" i="44" s="1"/>
  <c r="K83" i="44" s="1"/>
  <c r="N38" i="44" l="1"/>
  <c r="R38" i="44" s="1"/>
  <c r="K38" i="44"/>
  <c r="G37" i="44"/>
  <c r="G69" i="44"/>
  <c r="G45" i="44"/>
  <c r="G44" i="44"/>
  <c r="R29" i="44"/>
  <c r="U29" i="44"/>
  <c r="U38" i="44" l="1"/>
  <c r="C15" i="2"/>
  <c r="K30" i="44" l="1"/>
  <c r="K29" i="44"/>
  <c r="G29" i="44" l="1"/>
  <c r="U95" i="44" l="1"/>
  <c r="R95" i="44"/>
  <c r="R89" i="44"/>
  <c r="U89" i="44"/>
  <c r="U91" i="44"/>
  <c r="R91" i="44"/>
  <c r="C81" i="44"/>
  <c r="U94" i="44" l="1"/>
  <c r="R94" i="44"/>
  <c r="G81" i="44"/>
  <c r="K81" i="44"/>
  <c r="C87" i="43"/>
  <c r="C85" i="43"/>
  <c r="C79" i="43"/>
  <c r="C65" i="43"/>
  <c r="C40" i="43"/>
  <c r="C34" i="43"/>
  <c r="C26" i="43"/>
  <c r="C36" i="43" s="1"/>
  <c r="C25" i="43"/>
  <c r="C15" i="43"/>
  <c r="C91" i="43" s="1"/>
  <c r="C16" i="43" l="1"/>
  <c r="C77" i="43" s="1"/>
  <c r="C90" i="43"/>
  <c r="G77" i="43" l="1"/>
  <c r="G16" i="43"/>
  <c r="C87" i="40"/>
  <c r="C79" i="40"/>
  <c r="C65" i="40"/>
  <c r="C34" i="40"/>
  <c r="C26" i="40"/>
  <c r="C40" i="40" s="1"/>
  <c r="C25" i="40"/>
  <c r="C36" i="40" s="1"/>
  <c r="C16" i="40"/>
  <c r="C17" i="40" s="1"/>
  <c r="K77" i="43" l="1"/>
  <c r="K78" i="43" s="1"/>
  <c r="G78" i="43"/>
  <c r="C20" i="40"/>
  <c r="C78" i="40" s="1"/>
  <c r="C77" i="40"/>
  <c r="C91" i="40"/>
  <c r="C90" i="40"/>
  <c r="C50" i="33"/>
  <c r="C90" i="37" l="1"/>
  <c r="G90" i="37" s="1"/>
  <c r="C88" i="37"/>
  <c r="K88" i="37" s="1"/>
  <c r="C82" i="37"/>
  <c r="G82" i="37" s="1"/>
  <c r="K82" i="37" s="1"/>
  <c r="C68" i="37"/>
  <c r="G68" i="37" s="1"/>
  <c r="C53" i="37"/>
  <c r="K53" i="37" s="1"/>
  <c r="K44" i="37"/>
  <c r="C43" i="37"/>
  <c r="K43" i="37" s="1"/>
  <c r="K39" i="37"/>
  <c r="G39" i="37"/>
  <c r="C39" i="37"/>
  <c r="C37" i="37"/>
  <c r="K37" i="37" s="1"/>
  <c r="K36" i="37"/>
  <c r="K32" i="37"/>
  <c r="G32" i="37"/>
  <c r="K31" i="37"/>
  <c r="G31" i="37"/>
  <c r="K29" i="37"/>
  <c r="G29" i="37"/>
  <c r="C29" i="37"/>
  <c r="C20" i="37"/>
  <c r="C20" i="34"/>
  <c r="C94" i="34" s="1"/>
  <c r="J94" i="34" s="1"/>
  <c r="C90" i="34"/>
  <c r="J90" i="34" s="1"/>
  <c r="J53" i="34"/>
  <c r="G32" i="34"/>
  <c r="J32" i="34"/>
  <c r="J31" i="34"/>
  <c r="G31" i="34"/>
  <c r="J29" i="34"/>
  <c r="G29" i="34"/>
  <c r="C29" i="34"/>
  <c r="J36" i="34"/>
  <c r="C43" i="34"/>
  <c r="J43" i="34" s="1"/>
  <c r="J39" i="34"/>
  <c r="G39" i="34"/>
  <c r="C39" i="34"/>
  <c r="G44" i="34"/>
  <c r="I90" i="35"/>
  <c r="I89" i="35" s="1"/>
  <c r="H90" i="35"/>
  <c r="H89" i="35" s="1"/>
  <c r="G90" i="35"/>
  <c r="G89" i="35" s="1"/>
  <c r="C78" i="35"/>
  <c r="C76" i="35"/>
  <c r="C64" i="35"/>
  <c r="C33" i="35"/>
  <c r="G33" i="35" s="1"/>
  <c r="C25" i="35"/>
  <c r="C24" i="35"/>
  <c r="C35" i="35" l="1"/>
  <c r="C39" i="35"/>
  <c r="G24" i="35"/>
  <c r="K28" i="37"/>
  <c r="G28" i="37"/>
  <c r="G88" i="37"/>
  <c r="G53" i="37"/>
  <c r="J44" i="34"/>
  <c r="G36" i="37"/>
  <c r="G43" i="37"/>
  <c r="C21" i="37"/>
  <c r="G21" i="37" s="1"/>
  <c r="G37" i="37"/>
  <c r="K68" i="37"/>
  <c r="G44" i="37"/>
  <c r="K90" i="37"/>
  <c r="C94" i="37"/>
  <c r="C93" i="37"/>
  <c r="G36" i="34"/>
  <c r="G53" i="34"/>
  <c r="G43" i="34"/>
  <c r="G90" i="34"/>
  <c r="C21" i="34"/>
  <c r="G94" i="34"/>
  <c r="G25" i="35"/>
  <c r="C102" i="35" l="1"/>
  <c r="G94" i="37"/>
  <c r="K94" i="37"/>
  <c r="K93" i="37"/>
  <c r="G93" i="37"/>
  <c r="C80" i="37"/>
  <c r="C24" i="37"/>
  <c r="C81" i="37" s="1"/>
  <c r="K80" i="37" l="1"/>
  <c r="G80" i="37"/>
  <c r="K81" i="37"/>
  <c r="G81" i="37"/>
  <c r="C82" i="34"/>
  <c r="G82" i="34" s="1"/>
  <c r="C68" i="34"/>
  <c r="C37" i="34"/>
  <c r="C28" i="34"/>
  <c r="C24" i="34"/>
  <c r="J82" i="34" l="1"/>
  <c r="G28" i="34"/>
  <c r="J28" i="34"/>
  <c r="J37" i="34"/>
  <c r="G37" i="34"/>
  <c r="J68" i="34"/>
  <c r="G68" i="34"/>
  <c r="J88" i="34"/>
  <c r="G88" i="34"/>
  <c r="C80" i="34"/>
  <c r="C93" i="34"/>
  <c r="C40" i="33"/>
  <c r="C25" i="33"/>
  <c r="C87" i="33"/>
  <c r="C85" i="33"/>
  <c r="C79" i="33"/>
  <c r="C65" i="33"/>
  <c r="C15" i="33"/>
  <c r="C91" i="33" s="1"/>
  <c r="G93" i="34" l="1"/>
  <c r="J93" i="34"/>
  <c r="G21" i="34"/>
  <c r="J80" i="34"/>
  <c r="G80" i="34"/>
  <c r="C16" i="33"/>
  <c r="C19" i="33" s="1"/>
  <c r="C78" i="33" s="1"/>
  <c r="C81" i="34"/>
  <c r="C90" i="33"/>
  <c r="J81" i="34" l="1"/>
  <c r="G81" i="34"/>
  <c r="C77" i="33"/>
  <c r="F16" i="33"/>
  <c r="G89" i="13"/>
  <c r="G85" i="13" s="1"/>
  <c r="C78" i="28" l="1"/>
  <c r="C76" i="28"/>
  <c r="C64" i="28"/>
  <c r="C33" i="28"/>
  <c r="G33" i="28" s="1"/>
  <c r="C25" i="28"/>
  <c r="C24" i="28"/>
  <c r="G25" i="28" l="1"/>
  <c r="C39" i="28"/>
  <c r="G24" i="28"/>
  <c r="C35" i="28"/>
  <c r="C16" i="6"/>
  <c r="C88" i="13"/>
  <c r="C89" i="13"/>
  <c r="C89" i="6"/>
  <c r="C78" i="6" s="1"/>
  <c r="C87" i="27" l="1"/>
  <c r="C79" i="27"/>
  <c r="C65" i="27"/>
  <c r="C40" i="27"/>
  <c r="C34" i="27"/>
  <c r="C26" i="27"/>
  <c r="C36" i="27" s="1"/>
  <c r="C25" i="27"/>
  <c r="C15" i="27"/>
  <c r="C87" i="26"/>
  <c r="C85" i="26"/>
  <c r="C79" i="26"/>
  <c r="C65" i="26"/>
  <c r="C40" i="26"/>
  <c r="C34" i="26"/>
  <c r="C26" i="26"/>
  <c r="C36" i="26" s="1"/>
  <c r="C25" i="26"/>
  <c r="C15" i="26"/>
  <c r="C87" i="25"/>
  <c r="C85" i="25"/>
  <c r="C79" i="25"/>
  <c r="C65" i="25"/>
  <c r="C40" i="25"/>
  <c r="C34" i="25"/>
  <c r="C26" i="25"/>
  <c r="C36" i="25" s="1"/>
  <c r="C25" i="25"/>
  <c r="C15" i="25"/>
  <c r="C91" i="27" l="1"/>
  <c r="C90" i="27"/>
  <c r="C91" i="26"/>
  <c r="C90" i="26"/>
  <c r="C90" i="25"/>
  <c r="C91" i="25"/>
  <c r="C16" i="27"/>
  <c r="C77" i="27" s="1"/>
  <c r="C16" i="26"/>
  <c r="C77" i="26" s="1"/>
  <c r="C16" i="25"/>
  <c r="C77" i="25" s="1"/>
  <c r="G16" i="25" l="1"/>
  <c r="H16" i="27"/>
  <c r="G16" i="26"/>
  <c r="C15" i="21" l="1"/>
  <c r="C15" i="4"/>
  <c r="C15" i="16"/>
  <c r="C15" i="17"/>
  <c r="C18" i="13"/>
  <c r="C88" i="2"/>
  <c r="C90" i="4" l="1"/>
  <c r="C89" i="4"/>
  <c r="C91" i="16"/>
  <c r="C92" i="16"/>
  <c r="C89" i="17"/>
  <c r="C88" i="17"/>
  <c r="C91" i="21"/>
  <c r="C90" i="21"/>
  <c r="G65" i="21" l="1"/>
  <c r="C87" i="21"/>
  <c r="C85" i="21"/>
  <c r="C79" i="21"/>
  <c r="C65" i="21"/>
  <c r="C34" i="21"/>
  <c r="G34" i="21" s="1"/>
  <c r="C26" i="21"/>
  <c r="C25" i="21"/>
  <c r="C88" i="16"/>
  <c r="C66" i="16"/>
  <c r="C86" i="16"/>
  <c r="C85" i="17"/>
  <c r="C83" i="17"/>
  <c r="C77" i="17"/>
  <c r="C63" i="17"/>
  <c r="C36" i="21" l="1"/>
  <c r="C40" i="21"/>
  <c r="G25" i="21"/>
  <c r="G26" i="21"/>
  <c r="C16" i="21"/>
  <c r="C77" i="21" s="1"/>
  <c r="C103" i="21" l="1"/>
  <c r="G16" i="21"/>
  <c r="C38" i="17" l="1"/>
  <c r="C32" i="17"/>
  <c r="C24" i="17"/>
  <c r="C23" i="17"/>
  <c r="C16" i="17"/>
  <c r="C75" i="17" s="1"/>
  <c r="C34" i="17" l="1"/>
  <c r="C19" i="17"/>
  <c r="C76" i="17" s="1"/>
  <c r="F16" i="17"/>
  <c r="C35" i="16"/>
  <c r="C27" i="16"/>
  <c r="C41" i="16" s="1"/>
  <c r="C26" i="16"/>
  <c r="C16" i="16"/>
  <c r="C78" i="16" s="1"/>
  <c r="C37" i="16" l="1"/>
  <c r="C19" i="16"/>
  <c r="C79" i="16" s="1"/>
  <c r="F16" i="16"/>
  <c r="C34" i="13"/>
  <c r="C38" i="13" l="1"/>
  <c r="C76" i="13" l="1"/>
  <c r="C75" i="13"/>
  <c r="C86" i="6" l="1"/>
  <c r="C84" i="6"/>
  <c r="C77" i="6"/>
  <c r="C32" i="6"/>
  <c r="C24" i="6"/>
  <c r="C34" i="6" s="1"/>
  <c r="C23" i="6"/>
  <c r="C38" i="6" s="1"/>
  <c r="C86" i="4"/>
  <c r="C78" i="4"/>
  <c r="C33" i="4"/>
  <c r="C25" i="4"/>
  <c r="C24" i="4"/>
  <c r="C16" i="4"/>
  <c r="C35" i="4" l="1"/>
  <c r="C39" i="4"/>
  <c r="C90" i="6"/>
  <c r="C76" i="4"/>
  <c r="F16" i="4"/>
  <c r="C77" i="2"/>
  <c r="C85" i="2"/>
  <c r="C83" i="2"/>
  <c r="C63" i="2"/>
  <c r="C32" i="2"/>
  <c r="C24" i="2"/>
  <c r="C38" i="2" s="1"/>
  <c r="C23" i="2"/>
  <c r="C11" i="2"/>
  <c r="C16" i="2"/>
  <c r="C75" i="2" s="1"/>
  <c r="C34" i="2" l="1"/>
  <c r="C19" i="2"/>
  <c r="C76" i="2" s="1"/>
  <c r="C19" i="6"/>
  <c r="C76" i="6" s="1"/>
  <c r="C75" i="6"/>
  <c r="C89" i="2"/>
  <c r="F16" i="2"/>
</calcChain>
</file>

<file path=xl/sharedStrings.xml><?xml version="1.0" encoding="utf-8"?>
<sst xmlns="http://schemas.openxmlformats.org/spreadsheetml/2006/main" count="14240" uniqueCount="981">
  <si>
    <t>Reporting timestamp</t>
  </si>
  <si>
    <t>Report submitting entity</t>
  </si>
  <si>
    <t>Sector of the reporting counterparty</t>
  </si>
  <si>
    <t>Country of the branch of the reporting counterparty</t>
  </si>
  <si>
    <t>Country of the branch of the other counterparty</t>
  </si>
  <si>
    <t>Counterparty side</t>
  </si>
  <si>
    <t>Entity responsible for the report</t>
  </si>
  <si>
    <t>Other counterparty</t>
  </si>
  <si>
    <t>Beneficiary</t>
  </si>
  <si>
    <t>Tri-party agent identifier</t>
  </si>
  <si>
    <t>Broker</t>
  </si>
  <si>
    <t>CSD participant or indirect participant</t>
  </si>
  <si>
    <t>Nature of the reporting counterparty</t>
  </si>
  <si>
    <t>CCP</t>
  </si>
  <si>
    <t>Trading venue</t>
  </si>
  <si>
    <t>Report tracking number</t>
  </si>
  <si>
    <t xml:space="preserve">Cleared </t>
  </si>
  <si>
    <t>DBV indicator</t>
  </si>
  <si>
    <t>Method used to provide collateral</t>
  </si>
  <si>
    <t>Type of collateral component</t>
  </si>
  <si>
    <t>Collateral quantity or nominal amount</t>
  </si>
  <si>
    <t>Currency of collateral nominal amount</t>
  </si>
  <si>
    <t>Price currency</t>
  </si>
  <si>
    <t>Price per unit</t>
  </si>
  <si>
    <t>Collateral market value</t>
  </si>
  <si>
    <t>Haircut or margin</t>
  </si>
  <si>
    <t>Collateral quality</t>
  </si>
  <si>
    <t>Maturity of the security</t>
  </si>
  <si>
    <t>Jurisdiction of the issuer</t>
  </si>
  <si>
    <t>Level</t>
  </si>
  <si>
    <t>Cash collateral amount</t>
  </si>
  <si>
    <t>Cash collateral currency</t>
  </si>
  <si>
    <t>Portfolio code</t>
  </si>
  <si>
    <t>Investment fund classification</t>
  </si>
  <si>
    <t>Type of SFT</t>
  </si>
  <si>
    <t>Other master agreement type</t>
  </si>
  <si>
    <t>Collateral basket identifier</t>
  </si>
  <si>
    <t>Maturity date (End date)</t>
  </si>
  <si>
    <t xml:space="preserve">Availability for collateral re-use </t>
  </si>
  <si>
    <t>Action type</t>
  </si>
  <si>
    <t>Reporting counterparty</t>
  </si>
  <si>
    <t xml:space="preserve">Clearing member </t>
  </si>
  <si>
    <t>MODI</t>
  </si>
  <si>
    <t>O</t>
  </si>
  <si>
    <t>C</t>
  </si>
  <si>
    <t>COLU</t>
  </si>
  <si>
    <t>Country of the other counterparty</t>
  </si>
  <si>
    <t>NEWT</t>
  </si>
  <si>
    <t>ETRM</t>
  </si>
  <si>
    <t>Unique Transaction Identifier (UTI)</t>
  </si>
  <si>
    <t>Clearing timestamp</t>
  </si>
  <si>
    <t>Master agreement type</t>
  </si>
  <si>
    <t>Master agreement version</t>
  </si>
  <si>
    <t>Execution timestamp</t>
  </si>
  <si>
    <t xml:space="preserve">Value date (Start date) </t>
  </si>
  <si>
    <t xml:space="preserve">Termination date </t>
  </si>
  <si>
    <t>Minimum notice period</t>
  </si>
  <si>
    <t>Earliest call-back date</t>
  </si>
  <si>
    <t xml:space="preserve">Open term </t>
  </si>
  <si>
    <t xml:space="preserve">Fixed rate </t>
  </si>
  <si>
    <t xml:space="preserve">Day count convention </t>
  </si>
  <si>
    <t xml:space="preserve">Floating rate </t>
  </si>
  <si>
    <t xml:space="preserve">Floating rate reference period - time period </t>
  </si>
  <si>
    <t xml:space="preserve">Floating rate reference period - multiplier </t>
  </si>
  <si>
    <t xml:space="preserve">Floating rate payment frequency - time period </t>
  </si>
  <si>
    <t>Floating rate payment frequency - multiplier</t>
  </si>
  <si>
    <t>Floating rate reset frequency - time period</t>
  </si>
  <si>
    <t>Floating rate reset frequency - multiplier</t>
  </si>
  <si>
    <t xml:space="preserve">Spread </t>
  </si>
  <si>
    <t>Principal amount on value date</t>
  </si>
  <si>
    <t xml:space="preserve">Principal amount on maturity date </t>
  </si>
  <si>
    <t xml:space="preserve">Principal amount currency </t>
  </si>
  <si>
    <t>Adjusted [floating] rate</t>
  </si>
  <si>
    <t xml:space="preserve">[floating] Rate date </t>
  </si>
  <si>
    <t>Collateral type</t>
  </si>
  <si>
    <t>Issuer of collateral</t>
  </si>
  <si>
    <t>Classification of a security used as collateral</t>
  </si>
  <si>
    <t>Identification of a security used as collateral</t>
  </si>
  <si>
    <t>Value date of the collateral</t>
  </si>
  <si>
    <t>Event date</t>
  </si>
  <si>
    <t>Termination optionality  EGRN/ETSB</t>
  </si>
  <si>
    <t>Collateralisation of the exposure (net exposure)</t>
  </si>
  <si>
    <t>repo rate</t>
  </si>
  <si>
    <t>purchase price</t>
  </si>
  <si>
    <t>repurchase price</t>
  </si>
  <si>
    <t>collateral</t>
  </si>
  <si>
    <t>nominal value</t>
  </si>
  <si>
    <t>market value</t>
  </si>
  <si>
    <t>currency</t>
  </si>
  <si>
    <t>haircut</t>
  </si>
  <si>
    <t>seller</t>
  </si>
  <si>
    <t>buyer</t>
  </si>
  <si>
    <t>DE0001102317</t>
  </si>
  <si>
    <t>MP6I5ZYZBEU3UXPYFY54</t>
  </si>
  <si>
    <t>HSBC Bank Plc</t>
  </si>
  <si>
    <t>LEI</t>
  </si>
  <si>
    <t>Credit Suisse Securities (Europe) Ltd</t>
  </si>
  <si>
    <t>DL6FFRRLF74S01HE2M14</t>
  </si>
  <si>
    <t>1.5% BOBL 15-May-2023</t>
  </si>
  <si>
    <t>EUR</t>
  </si>
  <si>
    <t>clean price</t>
  </si>
  <si>
    <t>transaction date</t>
  </si>
  <si>
    <t>purchase date</t>
  </si>
  <si>
    <t>repurchase date</t>
  </si>
  <si>
    <t>GMRA</t>
  </si>
  <si>
    <t>SPEC</t>
  </si>
  <si>
    <t>F</t>
  </si>
  <si>
    <t>CDTI</t>
  </si>
  <si>
    <t>GB</t>
  </si>
  <si>
    <t>GIVE</t>
  </si>
  <si>
    <t>REPO</t>
  </si>
  <si>
    <t>TTCA</t>
  </si>
  <si>
    <t>A004</t>
  </si>
  <si>
    <t>SECU</t>
  </si>
  <si>
    <t>INVG</t>
  </si>
  <si>
    <t xml:space="preserve">DE </t>
  </si>
  <si>
    <t>GOVS</t>
  </si>
  <si>
    <t>TCTN</t>
  </si>
  <si>
    <t>DBFTFB</t>
  </si>
  <si>
    <t>529900AQBND3S6YJLY83</t>
  </si>
  <si>
    <t>E02MP6I5ZYZBEU3UXPYFY54DM23L45DME01234</t>
  </si>
  <si>
    <t>2023-05-15</t>
  </si>
  <si>
    <t>number of fields populated</t>
  </si>
  <si>
    <t>execution timestamp</t>
  </si>
  <si>
    <t>execution venue</t>
  </si>
  <si>
    <t>OTC</t>
  </si>
  <si>
    <t>additional input</t>
  </si>
  <si>
    <t>transaction type</t>
  </si>
  <si>
    <t>repurchase transaction</t>
  </si>
  <si>
    <t>General collateral indicator</t>
  </si>
  <si>
    <t>M</t>
  </si>
  <si>
    <t>minimum transaction parameters currently required by counterparties</t>
  </si>
  <si>
    <t>extra data required for SFTR reporting that cannot be implied from static data</t>
  </si>
  <si>
    <t>counterparty data required for SFTR reports</t>
  </si>
  <si>
    <t>SFTR loan &amp; collateral data required for SFTR reports</t>
  </si>
  <si>
    <t>can be implied from market value &amp; purchase price</t>
  </si>
  <si>
    <t>open</t>
  </si>
  <si>
    <t>GENE</t>
  </si>
  <si>
    <t>EONIA + 5bp</t>
  </si>
  <si>
    <t>buy/sell-back</t>
  </si>
  <si>
    <t>fixed</t>
  </si>
  <si>
    <t>term</t>
  </si>
  <si>
    <t>type</t>
  </si>
  <si>
    <t>SBSC</t>
  </si>
  <si>
    <t>term.opt.</t>
  </si>
  <si>
    <t>EGRN</t>
  </si>
  <si>
    <t>00005</t>
  </si>
  <si>
    <t>forward</t>
  </si>
  <si>
    <t>initial margin</t>
  </si>
  <si>
    <t>LCH Ltd</t>
  </si>
  <si>
    <t>OTHR</t>
  </si>
  <si>
    <t>G11ZZ6678XONP3P93W7YTMNUUKTEEAMTV</t>
  </si>
  <si>
    <t>Broketec Europe Ltd</t>
  </si>
  <si>
    <t>549300OZ46BRLZ8Y6F65</t>
  </si>
  <si>
    <t>549300WZRVQERM819Z90</t>
  </si>
  <si>
    <t>Swiss Reinsurance Company Ltd</t>
  </si>
  <si>
    <t>Agent lender</t>
  </si>
  <si>
    <t>DE0001141786</t>
  </si>
  <si>
    <t>2023-10-13</t>
  </si>
  <si>
    <t>213800M734VLSVB6HL35</t>
  </si>
  <si>
    <t>as a principal-principal repo, this is the same as the Reporting Counterparty</t>
  </si>
  <si>
    <t>DAYS</t>
  </si>
  <si>
    <t>T+1</t>
  </si>
  <si>
    <t>99E953MJ2</t>
  </si>
  <si>
    <t>USD</t>
  </si>
  <si>
    <t>GBP</t>
  </si>
  <si>
    <t>US</t>
  </si>
  <si>
    <t>ECTRVYYCEF89VWYS6K36</t>
  </si>
  <si>
    <t>NFID</t>
  </si>
  <si>
    <t>custodian</t>
  </si>
  <si>
    <t>re-ratable</t>
  </si>
  <si>
    <t>new</t>
  </si>
  <si>
    <t>voice-broker</t>
  </si>
  <si>
    <t>XXXX</t>
  </si>
  <si>
    <t>FR</t>
  </si>
  <si>
    <t>branch</t>
  </si>
  <si>
    <t>venue</t>
  </si>
  <si>
    <t>ATS</t>
  </si>
  <si>
    <t>floating</t>
  </si>
  <si>
    <t>CCP post-trade</t>
  </si>
  <si>
    <t>start</t>
  </si>
  <si>
    <t>CSD direct participant</t>
  </si>
  <si>
    <t>ICSD</t>
  </si>
  <si>
    <t>549300BMVW85YF9FGN67</t>
  </si>
  <si>
    <t>ISIN</t>
  </si>
  <si>
    <t>issuer LEI</t>
  </si>
  <si>
    <t>US88160RAD35</t>
  </si>
  <si>
    <t>US88160RAB78</t>
  </si>
  <si>
    <t>US88160RAC51</t>
  </si>
  <si>
    <t>DCFNFR</t>
  </si>
  <si>
    <t>DBFUFR</t>
  </si>
  <si>
    <t>NIVG</t>
  </si>
  <si>
    <t>54930043XZGB27CTOV49</t>
  </si>
  <si>
    <t>Tullet Prebon Securities</t>
  </si>
  <si>
    <t>-0.3150000000</t>
  </si>
  <si>
    <t>2138001WXZQOPMPA3D50</t>
  </si>
  <si>
    <t>2018-04-20T11:00:00Z</t>
  </si>
  <si>
    <t>2018-04-19</t>
  </si>
  <si>
    <t>2018-04-19T10:55:30Z</t>
  </si>
  <si>
    <t>2018-04-20</t>
  </si>
  <si>
    <t>2018-04-27</t>
  </si>
  <si>
    <t>2018-04-23</t>
  </si>
  <si>
    <t>2018-04-19T10:58:32Z</t>
  </si>
  <si>
    <t>evergreen</t>
  </si>
  <si>
    <t>2018-04-24</t>
  </si>
  <si>
    <t>NOAP</t>
  </si>
  <si>
    <t>2018-07-20</t>
  </si>
  <si>
    <t>new+termination</t>
  </si>
  <si>
    <t>2018-04-17</t>
  </si>
  <si>
    <t>extendible</t>
  </si>
  <si>
    <t>DBV</t>
  </si>
  <si>
    <t>DBV repurchase transaction</t>
  </si>
  <si>
    <t>delegated to system</t>
  </si>
  <si>
    <t>A005</t>
  </si>
  <si>
    <t>DYFTFR</t>
  </si>
  <si>
    <t>549300WCGB70D06XZS54</t>
  </si>
  <si>
    <t>BNPP Securities Services</t>
  </si>
  <si>
    <t>BTEE</t>
  </si>
  <si>
    <t>TAKE</t>
  </si>
  <si>
    <t>immediate</t>
  </si>
  <si>
    <t>no</t>
  </si>
  <si>
    <t>triparty agent</t>
  </si>
  <si>
    <t>specific</t>
  </si>
  <si>
    <t>basket ISIN only</t>
  </si>
  <si>
    <t>new+rerating</t>
  </si>
  <si>
    <t>RFQ</t>
  </si>
  <si>
    <t>event(s)</t>
  </si>
  <si>
    <t>new+substitution</t>
  </si>
  <si>
    <t>new+early termination</t>
  </si>
  <si>
    <t>small NFC</t>
  </si>
  <si>
    <t>EM774SWRESA3UXBPIF77</t>
  </si>
  <si>
    <t>new+advance+termination</t>
  </si>
  <si>
    <t>MIC</t>
  </si>
  <si>
    <t>TREU</t>
  </si>
  <si>
    <t>agent</t>
  </si>
  <si>
    <t>delegated to triparty agent</t>
  </si>
  <si>
    <r>
      <rPr>
        <b/>
        <sz val="14"/>
        <rFont val="Arial"/>
        <family val="2"/>
      </rPr>
      <t>3.1</t>
    </r>
    <r>
      <rPr>
        <b/>
        <sz val="14"/>
        <color rgb="FFFF0000"/>
        <rFont val="Arial"/>
        <family val="2"/>
      </rPr>
      <t xml:space="preserve">  </t>
    </r>
    <r>
      <rPr>
        <b/>
        <sz val="14"/>
        <color theme="1"/>
        <rFont val="Arial"/>
        <family val="2"/>
      </rPr>
      <t xml:space="preserve">New repurchase transaction --- OTC non-forward fixed-term fixed-rate --- and </t>
    </r>
    <r>
      <rPr>
        <b/>
        <sz val="14"/>
        <color rgb="FFFF0000"/>
        <rFont val="Arial"/>
        <family val="2"/>
      </rPr>
      <t>substitution</t>
    </r>
    <r>
      <rPr>
        <b/>
        <sz val="14"/>
        <color theme="1"/>
        <rFont val="Arial"/>
        <family val="2"/>
      </rPr>
      <t xml:space="preserve"> event</t>
    </r>
  </si>
  <si>
    <t>Dealer Bank Europe Ltd</t>
  </si>
  <si>
    <t>549300RM34L56MA11M54</t>
  </si>
  <si>
    <t>AL61GG34LM12CV28I911</t>
  </si>
  <si>
    <t>2018-04-17T10:55:30Z</t>
  </si>
  <si>
    <t>capacity</t>
  </si>
  <si>
    <t>principal</t>
  </si>
  <si>
    <t>client 1</t>
  </si>
  <si>
    <t>client 2</t>
  </si>
  <si>
    <t>client 3</t>
  </si>
  <si>
    <t>E02MP6I5ZYZBEU3UXPYFY54DM23L45DME01235</t>
  </si>
  <si>
    <t>E02MP6I5ZYZBEU3UXPYFY54DM23L45DME01236</t>
  </si>
  <si>
    <t>549300KM1L458YNTN211</t>
  </si>
  <si>
    <t>549300091MND56LQ2L89</t>
  </si>
  <si>
    <t>549300077NBE657MLP47</t>
  </si>
  <si>
    <t>UCITS</t>
  </si>
  <si>
    <t>MMFT</t>
  </si>
  <si>
    <t>European Fixed Income Fund</t>
  </si>
  <si>
    <t>European Government Bond Fund</t>
  </si>
  <si>
    <t>Global Government Fixed Income Fund</t>
  </si>
  <si>
    <r>
      <rPr>
        <b/>
        <sz val="14"/>
        <rFont val="Arial"/>
        <family val="2"/>
      </rPr>
      <t>2.1</t>
    </r>
    <r>
      <rPr>
        <b/>
        <sz val="14"/>
        <color rgb="FFFF0000"/>
        <rFont val="Arial"/>
        <family val="2"/>
      </rPr>
      <t xml:space="preserve">  </t>
    </r>
    <r>
      <rPr>
        <b/>
        <sz val="14"/>
        <rFont val="Arial"/>
        <family val="2"/>
      </rPr>
      <t xml:space="preserve">New </t>
    </r>
    <r>
      <rPr>
        <b/>
        <sz val="14"/>
        <color rgb="FFFF0000"/>
        <rFont val="Arial"/>
        <family val="2"/>
      </rPr>
      <t xml:space="preserve">repurchase transaction </t>
    </r>
    <r>
      <rPr>
        <b/>
        <sz val="14"/>
        <rFont val="Arial"/>
        <family val="2"/>
      </rPr>
      <t xml:space="preserve">--- </t>
    </r>
    <r>
      <rPr>
        <b/>
        <sz val="14"/>
        <color rgb="FFFF0000"/>
        <rFont val="Arial"/>
        <family val="2"/>
      </rPr>
      <t xml:space="preserve">OTC non-forward fixed-term fixed-rate </t>
    </r>
    <r>
      <rPr>
        <b/>
        <sz val="14"/>
        <color theme="1"/>
        <rFont val="Arial"/>
        <family val="2"/>
      </rPr>
      <t>---</t>
    </r>
    <r>
      <rPr>
        <b/>
        <sz val="14"/>
        <rFont val="Arial"/>
        <family val="2"/>
      </rPr>
      <t xml:space="preserve"> settled directly</t>
    </r>
    <r>
      <rPr>
        <b/>
        <sz val="14"/>
        <color rgb="FFFF0000"/>
        <rFont val="Arial"/>
        <family val="2"/>
      </rPr>
      <t xml:space="preserve"> at CSD</t>
    </r>
  </si>
  <si>
    <t>any special parties</t>
  </si>
  <si>
    <t>traditional tri-party</t>
  </si>
  <si>
    <t>traditional OTC</t>
  </si>
  <si>
    <t>traditional brokered</t>
  </si>
  <si>
    <t>anonymous electronic</t>
  </si>
  <si>
    <t>OTC open</t>
  </si>
  <si>
    <t>OTC floating-rate</t>
  </si>
  <si>
    <t>agency</t>
  </si>
  <si>
    <t>GV247845.EK5678_000273FHK_KEL45PM34I67UP_0003HN2EEYO</t>
  </si>
  <si>
    <t>post-trade infrastructure</t>
  </si>
  <si>
    <t>in this example, the Reporting Counterparty is not a branch</t>
  </si>
  <si>
    <t>in this example, the Other Counterparty is not a branch</t>
  </si>
  <si>
    <t>subject to early termination</t>
  </si>
  <si>
    <t>2138002GI1GKI3V4UG48</t>
  </si>
  <si>
    <t>D</t>
  </si>
  <si>
    <r>
      <t xml:space="preserve">4.1   New </t>
    </r>
    <r>
      <rPr>
        <b/>
        <sz val="14"/>
        <rFont val="Arial"/>
        <family val="2"/>
      </rPr>
      <t>repurchase transaction</t>
    </r>
    <r>
      <rPr>
        <b/>
        <sz val="14"/>
        <color theme="1"/>
        <rFont val="Arial"/>
        <family val="2"/>
      </rPr>
      <t xml:space="preserve"> --- OTC non-forward </t>
    </r>
    <r>
      <rPr>
        <b/>
        <sz val="14"/>
        <color rgb="FFFF0000"/>
        <rFont val="Arial"/>
        <family val="2"/>
      </rPr>
      <t>open</t>
    </r>
    <r>
      <rPr>
        <b/>
        <sz val="14"/>
        <color theme="1"/>
        <rFont val="Arial"/>
        <family val="2"/>
      </rPr>
      <t xml:space="preserve"> </t>
    </r>
    <r>
      <rPr>
        <b/>
        <sz val="14"/>
        <color rgb="FFFF0000"/>
        <rFont val="Arial"/>
        <family val="2"/>
      </rPr>
      <t>evergreen</t>
    </r>
    <r>
      <rPr>
        <b/>
        <sz val="14"/>
        <color theme="1"/>
        <rFont val="Arial"/>
        <family val="2"/>
      </rPr>
      <t xml:space="preserve"> (re-ratable) --- and </t>
    </r>
    <r>
      <rPr>
        <b/>
        <sz val="14"/>
        <color rgb="FFFF0000"/>
        <rFont val="Arial"/>
        <family val="2"/>
      </rPr>
      <t>termination</t>
    </r>
    <r>
      <rPr>
        <b/>
        <sz val="14"/>
        <color theme="1"/>
        <rFont val="Arial"/>
        <family val="2"/>
      </rPr>
      <t xml:space="preserve"> event</t>
    </r>
  </si>
  <si>
    <r>
      <t xml:space="preserve">4.2   New repurchase transaction --- OTC non-forward </t>
    </r>
    <r>
      <rPr>
        <b/>
        <sz val="14"/>
        <color rgb="FFFF0000"/>
        <rFont val="Arial"/>
        <family val="2"/>
      </rPr>
      <t>fixed-term</t>
    </r>
    <r>
      <rPr>
        <b/>
        <sz val="14"/>
        <color theme="1"/>
        <rFont val="Arial"/>
        <family val="2"/>
      </rPr>
      <t xml:space="preserve"> </t>
    </r>
    <r>
      <rPr>
        <b/>
        <sz val="14"/>
        <color rgb="FFFF0000"/>
        <rFont val="Arial"/>
        <family val="2"/>
      </rPr>
      <t>evergreen</t>
    </r>
    <r>
      <rPr>
        <b/>
        <sz val="14"/>
        <color theme="1"/>
        <rFont val="Arial"/>
        <family val="2"/>
      </rPr>
      <t xml:space="preserve"> (re-ratable) --- and </t>
    </r>
    <r>
      <rPr>
        <b/>
        <sz val="14"/>
        <color rgb="FFFF0000"/>
        <rFont val="Arial"/>
        <family val="2"/>
      </rPr>
      <t>termination</t>
    </r>
    <r>
      <rPr>
        <b/>
        <sz val="14"/>
        <color theme="1"/>
        <rFont val="Arial"/>
        <family val="2"/>
      </rPr>
      <t xml:space="preserve"> event</t>
    </r>
  </si>
  <si>
    <r>
      <t xml:space="preserve">4.3   New repurchase transaction --- OTC non-forward fixed-term evergreen with </t>
    </r>
    <r>
      <rPr>
        <b/>
        <sz val="14"/>
        <color rgb="FFFF0000"/>
        <rFont val="Arial"/>
        <family val="2"/>
      </rPr>
      <t xml:space="preserve">crawling value date </t>
    </r>
    <r>
      <rPr>
        <b/>
        <sz val="14"/>
        <rFont val="Arial"/>
        <family val="2"/>
      </rPr>
      <t>(re-ratable) ---</t>
    </r>
    <r>
      <rPr>
        <b/>
        <sz val="14"/>
        <color rgb="FFFF0000"/>
        <rFont val="Arial"/>
        <family val="2"/>
      </rPr>
      <t xml:space="preserve"> </t>
    </r>
    <r>
      <rPr>
        <b/>
        <sz val="14"/>
        <color theme="1"/>
        <rFont val="Arial"/>
        <family val="2"/>
      </rPr>
      <t>and</t>
    </r>
    <r>
      <rPr>
        <b/>
        <sz val="14"/>
        <color rgb="FFFF0000"/>
        <rFont val="Arial"/>
        <family val="2"/>
      </rPr>
      <t xml:space="preserve"> termination </t>
    </r>
    <r>
      <rPr>
        <b/>
        <sz val="14"/>
        <rFont val="Arial"/>
        <family val="2"/>
      </rPr>
      <t>event</t>
    </r>
  </si>
  <si>
    <t xml:space="preserve">N </t>
  </si>
  <si>
    <t>ESMA only recognizes fixed-term evergreens</t>
  </si>
  <si>
    <t>10,161,551.48 subject to extension</t>
  </si>
  <si>
    <t>ETSB</t>
  </si>
  <si>
    <t>subject to extension</t>
  </si>
  <si>
    <t>Euroclear Bank</t>
  </si>
  <si>
    <t>Euroclear UKI (CREST)</t>
  </si>
  <si>
    <t>assume no haircut for undocumented buy/sell-backs &amp; perhaps also documented buy/sell-backs</t>
  </si>
  <si>
    <t>ESMA assumes all buy/sell-backs are TTCA, so this field = TRUE</t>
  </si>
  <si>
    <t>if Master Agreement Type = GMRA, this field is  TTCA</t>
  </si>
  <si>
    <r>
      <t xml:space="preserve">2.2  New repurchase transaction --- OTC non-forward fixed-term fixed-rate --- by </t>
    </r>
    <r>
      <rPr>
        <b/>
        <sz val="14"/>
        <color rgb="FFFF0000"/>
        <rFont val="Arial"/>
        <family val="2"/>
      </rPr>
      <t>branch</t>
    </r>
    <r>
      <rPr>
        <b/>
        <sz val="14"/>
        <rFont val="Arial"/>
        <family val="2"/>
      </rPr>
      <t xml:space="preserve"> &amp; settled through </t>
    </r>
    <r>
      <rPr>
        <b/>
        <sz val="14"/>
        <color rgb="FFFF0000"/>
        <rFont val="Arial"/>
        <family val="2"/>
      </rPr>
      <t>custodian bank</t>
    </r>
  </si>
  <si>
    <r>
      <rPr>
        <b/>
        <sz val="14"/>
        <rFont val="Arial"/>
        <family val="2"/>
      </rPr>
      <t>2.3  New repurchase transaction --- non-forward fixed-term fixed-rate ---</t>
    </r>
    <r>
      <rPr>
        <b/>
        <sz val="14"/>
        <color rgb="FFFF0000"/>
        <rFont val="Arial"/>
        <family val="2"/>
      </rPr>
      <t xml:space="preserve"> </t>
    </r>
    <r>
      <rPr>
        <b/>
        <sz val="14"/>
        <rFont val="Arial"/>
        <family val="2"/>
      </rPr>
      <t>involving</t>
    </r>
    <r>
      <rPr>
        <b/>
        <sz val="14"/>
        <color rgb="FFFF0000"/>
        <rFont val="Arial"/>
        <family val="2"/>
      </rPr>
      <t xml:space="preserve"> small EU NFC </t>
    </r>
    <r>
      <rPr>
        <b/>
        <sz val="14"/>
        <rFont val="Arial"/>
        <family val="2"/>
      </rPr>
      <t>over</t>
    </r>
    <r>
      <rPr>
        <b/>
        <sz val="14"/>
        <color rgb="FFFF0000"/>
        <rFont val="Arial"/>
        <family val="2"/>
      </rPr>
      <t xml:space="preserve"> RFQ trading venue </t>
    </r>
    <r>
      <rPr>
        <b/>
        <sz val="14"/>
        <rFont val="Arial"/>
        <family val="2"/>
      </rPr>
      <t/>
    </r>
  </si>
  <si>
    <r>
      <t xml:space="preserve">2.4  New repurchase transaction --- OTC non-forward fixed-term fixed-rate --- using </t>
    </r>
    <r>
      <rPr>
        <b/>
        <sz val="14"/>
        <color rgb="FFFF0000"/>
        <rFont val="Arial"/>
        <family val="2"/>
      </rPr>
      <t>voice-broker</t>
    </r>
  </si>
  <si>
    <t>market name</t>
  </si>
  <si>
    <t>549300298FD7AS4PPU70</t>
  </si>
  <si>
    <t>DE</t>
  </si>
  <si>
    <t>NTAV</t>
  </si>
  <si>
    <t>new but collateral unknown on T</t>
  </si>
  <si>
    <t>new (no prior repo)</t>
  </si>
  <si>
    <t>new (from prior repo)</t>
  </si>
  <si>
    <t>clearing member</t>
  </si>
  <si>
    <r>
      <rPr>
        <b/>
        <sz val="14"/>
        <rFont val="Arial"/>
        <family val="2"/>
      </rPr>
      <t xml:space="preserve">2.5  New repurchase transaction --- OTC non-forward fixed-term fixed-rate --- with an </t>
    </r>
    <r>
      <rPr>
        <b/>
        <sz val="14"/>
        <color rgb="FFFF0000"/>
        <rFont val="Arial"/>
        <family val="2"/>
      </rPr>
      <t xml:space="preserve">agent </t>
    </r>
    <r>
      <rPr>
        <b/>
        <sz val="14"/>
        <color theme="1"/>
        <rFont val="Arial"/>
        <family val="2"/>
      </rPr>
      <t>(collateral allocation known on T)</t>
    </r>
  </si>
  <si>
    <r>
      <rPr>
        <b/>
        <sz val="14"/>
        <rFont val="Arial"/>
        <family val="2"/>
      </rPr>
      <t xml:space="preserve">2.6  New repurchase transaction --- non-forward fixed-term fixed-rate --- with an </t>
    </r>
    <r>
      <rPr>
        <b/>
        <sz val="14"/>
        <color rgb="FFFF0000"/>
        <rFont val="Arial"/>
        <family val="2"/>
      </rPr>
      <t xml:space="preserve">agent </t>
    </r>
    <r>
      <rPr>
        <b/>
        <sz val="14"/>
        <rFont val="Arial"/>
        <family val="2"/>
      </rPr>
      <t>over</t>
    </r>
    <r>
      <rPr>
        <b/>
        <sz val="14"/>
        <color rgb="FFFF0000"/>
        <rFont val="Arial"/>
        <family val="2"/>
      </rPr>
      <t xml:space="preserve"> RFQ trading venue </t>
    </r>
    <r>
      <rPr>
        <b/>
        <sz val="14"/>
        <color theme="1"/>
        <rFont val="Arial"/>
        <family val="2"/>
      </rPr>
      <t>(collateral allocation known on T)</t>
    </r>
  </si>
  <si>
    <t>new+extension (one-off &amp; into new extendible)</t>
  </si>
  <si>
    <t>Eurex Repo EGCP</t>
  </si>
  <si>
    <t>529900LN3S50JPU47S06</t>
  </si>
  <si>
    <t>XERE</t>
  </si>
  <si>
    <t>Clearstream Banking AG</t>
  </si>
  <si>
    <t>Eurex Clearing AG</t>
  </si>
  <si>
    <t>DE000A0AE077</t>
  </si>
  <si>
    <t>GC Pooling ECB Basket</t>
  </si>
  <si>
    <t>Note: highlighted cells indicate addition of new features to sample.</t>
  </si>
  <si>
    <r>
      <t>2.7 New  repurchase transaction --- OTC non-forward fixed-term</t>
    </r>
    <r>
      <rPr>
        <b/>
        <sz val="14"/>
        <color rgb="FFFF0000"/>
        <rFont val="Arial"/>
        <family val="2"/>
      </rPr>
      <t xml:space="preserve"> floating-rate</t>
    </r>
  </si>
  <si>
    <r>
      <t xml:space="preserve">2.9  New repurchase transaction --- OTC non-forward </t>
    </r>
    <r>
      <rPr>
        <b/>
        <sz val="14"/>
        <color rgb="FFFF0000"/>
        <rFont val="Arial"/>
        <family val="2"/>
      </rPr>
      <t>open</t>
    </r>
    <r>
      <rPr>
        <b/>
        <sz val="14"/>
        <rFont val="Arial"/>
        <family val="2"/>
      </rPr>
      <t xml:space="preserve"> non-floating rate (re-ratable) --- and </t>
    </r>
    <r>
      <rPr>
        <b/>
        <sz val="14"/>
        <color rgb="FFFF0000"/>
        <rFont val="Arial"/>
        <family val="2"/>
      </rPr>
      <t>re-rating</t>
    </r>
    <r>
      <rPr>
        <b/>
        <sz val="14"/>
        <rFont val="Arial"/>
        <family val="2"/>
      </rPr>
      <t xml:space="preserve"> event</t>
    </r>
  </si>
  <si>
    <t>see FN</t>
  </si>
  <si>
    <t>Deutsche Bank AG</t>
  </si>
  <si>
    <t>7LTWFZYICNSX8D621K86</t>
  </si>
  <si>
    <t xml:space="preserve">Deutsche Bundesbank </t>
  </si>
  <si>
    <t>529900SEOICVR2VM6Y05</t>
  </si>
  <si>
    <t>Clearstream Banking Frankfurt</t>
  </si>
  <si>
    <t>SFTR field</t>
  </si>
  <si>
    <t>Report Status</t>
  </si>
  <si>
    <t>Transaction Reference Number</t>
  </si>
  <si>
    <t>Executing Entity Identification Code</t>
  </si>
  <si>
    <t>Investment Firm Covered by Directive 2004/39/EC or 2014/65/EU]</t>
  </si>
  <si>
    <t>Submitting Entity Identification Code</t>
  </si>
  <si>
    <t>Buyer Indentification Code</t>
  </si>
  <si>
    <t>Seller Indentification Code</t>
  </si>
  <si>
    <t>Transmission of Order Indicator</t>
  </si>
  <si>
    <t>Trading Date Time</t>
  </si>
  <si>
    <t>Trading Capacity</t>
  </si>
  <si>
    <t>DEAL</t>
  </si>
  <si>
    <t>Quantity</t>
  </si>
  <si>
    <t>Quantity Currency</t>
  </si>
  <si>
    <t>Price</t>
  </si>
  <si>
    <t>Price Currency</t>
  </si>
  <si>
    <t>Net Amount</t>
  </si>
  <si>
    <t>2.37/38</t>
  </si>
  <si>
    <t>Venue</t>
  </si>
  <si>
    <t>Instrument Identification Code</t>
  </si>
  <si>
    <t>Investment Decision within Firm</t>
  </si>
  <si>
    <t>[national ID]</t>
  </si>
  <si>
    <t>Country of the Branch Responsible for the Person Making the Investment Decision</t>
  </si>
  <si>
    <t>Execution within Firm</t>
  </si>
  <si>
    <t>Country of the Branch Responsible for the Person Making the Execution</t>
  </si>
  <si>
    <t>Securities Financing Transaction Indicator</t>
  </si>
  <si>
    <t>Annex recommendation</t>
  </si>
  <si>
    <t xml:space="preserve">A </t>
  </si>
  <si>
    <t>in this example, it is assumed that seller generates UTI by agreement</t>
  </si>
  <si>
    <t>except in case of repos with small EU NFCs or  UCITS or AIFM, this field is Reporting Counterparty</t>
  </si>
  <si>
    <t>in this example, it has been assumed Reporting Counterparty reports directly</t>
  </si>
  <si>
    <t>B</t>
  </si>
  <si>
    <t>E</t>
  </si>
  <si>
    <r>
      <t>3.2  New repurchase transaction --- OTC non-forward fixed-term fixed-rate ---</t>
    </r>
    <r>
      <rPr>
        <b/>
        <sz val="14"/>
        <color rgb="FFFF0000"/>
        <rFont val="Arial"/>
        <family val="2"/>
      </rPr>
      <t xml:space="preserve"> </t>
    </r>
    <r>
      <rPr>
        <b/>
        <sz val="14"/>
        <rFont val="Arial"/>
        <family val="2"/>
      </rPr>
      <t>and</t>
    </r>
    <r>
      <rPr>
        <b/>
        <sz val="14"/>
        <color rgb="FFFF0000"/>
        <rFont val="Arial"/>
        <family val="2"/>
      </rPr>
      <t xml:space="preserve"> early termination</t>
    </r>
    <r>
      <rPr>
        <b/>
        <sz val="14"/>
        <color theme="1"/>
        <rFont val="Arial"/>
        <family val="2"/>
      </rPr>
      <t xml:space="preserve"> event</t>
    </r>
  </si>
  <si>
    <t>Clearstream Bank Frankfurt</t>
  </si>
  <si>
    <t>settlement agent/venue</t>
  </si>
  <si>
    <t>2.3/2.11</t>
  </si>
  <si>
    <t>XYZ Bank Plc Paris branch</t>
  </si>
  <si>
    <t>XOFF</t>
  </si>
  <si>
    <t>this is the MIC of the Trading Venue</t>
  </si>
  <si>
    <t>5, H</t>
  </si>
  <si>
    <t>D is NACE code for manufacturers</t>
  </si>
  <si>
    <r>
      <t xml:space="preserve">counterparty data required for SFTR reports --- Dealer Bank v </t>
    </r>
    <r>
      <rPr>
        <b/>
        <sz val="12"/>
        <color rgb="FFFF0000"/>
        <rFont val="Arial"/>
        <family val="2"/>
      </rPr>
      <t>client 1</t>
    </r>
  </si>
  <si>
    <r>
      <t xml:space="preserve">Dealer Bank v </t>
    </r>
    <r>
      <rPr>
        <b/>
        <sz val="12"/>
        <color rgb="FFFF0000"/>
        <rFont val="Arial"/>
        <family val="2"/>
      </rPr>
      <t>client 2</t>
    </r>
  </si>
  <si>
    <r>
      <t xml:space="preserve">Dealer Bank v </t>
    </r>
    <r>
      <rPr>
        <b/>
        <sz val="12"/>
        <color rgb="FFFF0000"/>
        <rFont val="Arial"/>
        <family val="2"/>
      </rPr>
      <t>client 3</t>
    </r>
  </si>
  <si>
    <t>for open repos, this is usually standard settlement period (assumed T+1 here)</t>
  </si>
  <si>
    <t>triparty repos are always GC</t>
  </si>
  <si>
    <t>Event Date for COLU reports is the settlement date</t>
  </si>
  <si>
    <r>
      <t xml:space="preserve">counterparty data required for SFTR reports --- </t>
    </r>
    <r>
      <rPr>
        <b/>
        <sz val="12"/>
        <rFont val="Arial"/>
        <family val="2"/>
      </rPr>
      <t xml:space="preserve">Dealer Bank v </t>
    </r>
    <r>
      <rPr>
        <b/>
        <sz val="12"/>
        <color rgb="FFFF0000"/>
        <rFont val="Arial"/>
        <family val="2"/>
      </rPr>
      <t>client 1</t>
    </r>
  </si>
  <si>
    <r>
      <t xml:space="preserve">Dealer Bank v- </t>
    </r>
    <r>
      <rPr>
        <b/>
        <sz val="12"/>
        <color rgb="FFFF0000"/>
        <rFont val="Arial"/>
        <family val="2"/>
      </rPr>
      <t>client 3</t>
    </r>
  </si>
  <si>
    <r>
      <t xml:space="preserve">Dealer Bank v </t>
    </r>
    <r>
      <rPr>
        <b/>
        <sz val="12"/>
        <color rgb="FFFF0000"/>
        <rFont val="Arial"/>
        <family val="2"/>
      </rPr>
      <t>client 1</t>
    </r>
  </si>
  <si>
    <t>1</t>
  </si>
  <si>
    <t xml:space="preserve">1 </t>
  </si>
  <si>
    <t>same as Reporting Counterparty: would only differ for sub-fund</t>
  </si>
  <si>
    <t>9, 34</t>
  </si>
  <si>
    <t>10, 35</t>
  </si>
  <si>
    <t>4KDM45IOG8ND00_01NNCOWL99</t>
  </si>
  <si>
    <t>central bank</t>
  </si>
  <si>
    <t>new MiFIR reporting</t>
  </si>
  <si>
    <t>2018-05-21</t>
  </si>
  <si>
    <r>
      <t xml:space="preserve">4.4   New repurchase transaction --- OTC non-forward </t>
    </r>
    <r>
      <rPr>
        <b/>
        <sz val="14"/>
        <color rgb="FFFF0000"/>
        <rFont val="Arial"/>
        <family val="2"/>
      </rPr>
      <t>fixed-term</t>
    </r>
    <r>
      <rPr>
        <b/>
        <sz val="14"/>
        <color theme="1"/>
        <rFont val="Arial"/>
        <family val="2"/>
      </rPr>
      <t xml:space="preserve"> </t>
    </r>
    <r>
      <rPr>
        <b/>
        <sz val="14"/>
        <color rgb="FFFF0000"/>
        <rFont val="Arial"/>
        <family val="2"/>
      </rPr>
      <t>extendible</t>
    </r>
    <r>
      <rPr>
        <b/>
        <sz val="14"/>
        <color theme="1"/>
        <rFont val="Arial"/>
        <family val="2"/>
      </rPr>
      <t xml:space="preserve"> (re-ratable) --- and </t>
    </r>
    <r>
      <rPr>
        <b/>
        <sz val="14"/>
        <color rgb="FFFF0000"/>
        <rFont val="Arial"/>
        <family val="2"/>
      </rPr>
      <t>extension</t>
    </r>
    <r>
      <rPr>
        <b/>
        <sz val="14"/>
        <color theme="1"/>
        <rFont val="Arial"/>
        <family val="2"/>
      </rPr>
      <t xml:space="preserve"> (once or into a new extendible)</t>
    </r>
  </si>
  <si>
    <t>OPTION 1:                                                                                            IF EXTENDED, RE-RATED &amp; ACCRUED INTEREST PAID</t>
  </si>
  <si>
    <t>OPTION 2:                                                                                                       IF EXTENDED INTO NEW IDENTICAL EXTENDIBLE, RE-RATED               &amp; ACCRUED INTEREST PAID</t>
  </si>
  <si>
    <t>Security or Commodity Price</t>
  </si>
  <si>
    <t>this field would be REIT or OTHR if 1.5 = K or L</t>
  </si>
  <si>
    <t>EONA</t>
  </si>
  <si>
    <r>
      <t xml:space="preserve">data required for MiFID report of </t>
    </r>
    <r>
      <rPr>
        <b/>
        <sz val="12"/>
        <color theme="1"/>
        <rFont val="Arial"/>
        <family val="2"/>
      </rPr>
      <t>repo</t>
    </r>
  </si>
  <si>
    <t>for baskets of collateral with an ISIN, this would be the basket ISIN; for baskets of collateral without an ISIN, there is a problem.</t>
  </si>
  <si>
    <r>
      <rPr>
        <b/>
        <sz val="12"/>
        <color rgb="FFFF0000"/>
        <rFont val="Arial"/>
        <family val="2"/>
      </rPr>
      <t>repo</t>
    </r>
    <r>
      <rPr>
        <b/>
        <sz val="12"/>
        <color theme="1"/>
        <rFont val="Arial"/>
        <family val="2"/>
      </rPr>
      <t xml:space="preserve"> ---- minimum transaction parameters currently required by counterparties</t>
    </r>
  </si>
  <si>
    <r>
      <rPr>
        <b/>
        <sz val="12"/>
        <color rgb="FFFF0000"/>
        <rFont val="Arial"/>
        <family val="2"/>
      </rPr>
      <t>reverse repo</t>
    </r>
    <r>
      <rPr>
        <b/>
        <sz val="12"/>
        <color theme="1"/>
        <rFont val="Arial"/>
        <family val="2"/>
      </rPr>
      <t xml:space="preserve"> ---- minimum transaction parameters currently required by counterparties</t>
    </r>
  </si>
  <si>
    <t xml:space="preserve">extra data required for SFTR reporting </t>
  </si>
  <si>
    <t>2018-04-19T11:26:43Z</t>
  </si>
  <si>
    <t>2018-05-14</t>
  </si>
  <si>
    <t>2018-04-20T01:25:15Z</t>
  </si>
  <si>
    <t>loan &amp; collateral data required for SFTR reports</t>
  </si>
  <si>
    <t>CCPS</t>
  </si>
  <si>
    <t>R1IO4YJ0O79SMWVCHB58</t>
  </si>
  <si>
    <t>LCH SA</t>
  </si>
  <si>
    <t>GB00BC7H8L40</t>
  </si>
  <si>
    <t>F226TOH6YD6XJB17KS62</t>
  </si>
  <si>
    <t>E02MP6I5ZYZBEU3UXPYFY54FMQI910NRM675GM</t>
  </si>
  <si>
    <t>ISIN of LCH £GC collateral basket</t>
  </si>
  <si>
    <t>E02MP6I5ZYZBEU3UXPYFY54KYJ456VQT167QW8</t>
  </si>
  <si>
    <r>
      <rPr>
        <b/>
        <sz val="14"/>
        <color rgb="FFFF0000"/>
        <rFont val="Arial"/>
        <family val="2"/>
      </rPr>
      <t xml:space="preserve"> </t>
    </r>
    <r>
      <rPr>
        <b/>
        <sz val="12"/>
        <color theme="1"/>
        <rFont val="Arial"/>
        <family val="2"/>
      </rPr>
      <t>counterparty data required for SFTR report</t>
    </r>
  </si>
  <si>
    <t>counterparty data required for SFTR report</t>
  </si>
  <si>
    <t>counterparty data required for SFTR rep</t>
  </si>
  <si>
    <t xml:space="preserve">counterparty data required for SFTR reports                                                           </t>
  </si>
  <si>
    <t>event 2: report of cleared repo 1 by CCP</t>
  </si>
  <si>
    <t>event 4: report of cleared repo 2 by CCP</t>
  </si>
  <si>
    <t>event 1: report of prior repo 1 by Reporting Counterparty</t>
  </si>
  <si>
    <t>CCP generates UTI for clearing members.</t>
  </si>
  <si>
    <t xml:space="preserve">event 8: report of cleared repo 2 by CCP </t>
  </si>
  <si>
    <t>E02MP6I5ZYZBEU3UXPYFY54HNQO098NR7</t>
  </si>
  <si>
    <t>event 8: report of cleared repo 2 by CCP</t>
  </si>
  <si>
    <t>GC financing (£GC/TDBV)</t>
  </si>
  <si>
    <t>automatic GC financing (EGCP)</t>
  </si>
  <si>
    <t>triparty</t>
  </si>
  <si>
    <r>
      <t xml:space="preserve">2.14  New repurchase transactions --- non-forward fixed-term fixed-rate transactions executed on </t>
    </r>
    <r>
      <rPr>
        <b/>
        <sz val="14"/>
        <color rgb="FFFF0000"/>
        <rFont val="Arial"/>
        <family val="2"/>
      </rPr>
      <t xml:space="preserve">trading venue </t>
    </r>
    <r>
      <rPr>
        <b/>
        <sz val="14"/>
        <color theme="1"/>
        <rFont val="Arial"/>
        <family val="2"/>
      </rPr>
      <t xml:space="preserve">&amp; </t>
    </r>
    <r>
      <rPr>
        <b/>
        <sz val="14"/>
        <color rgb="FFFF0000"/>
        <rFont val="Arial"/>
        <family val="2"/>
      </rPr>
      <t xml:space="preserve">cleared </t>
    </r>
    <r>
      <rPr>
        <b/>
        <sz val="14"/>
        <rFont val="Arial"/>
        <family val="2"/>
      </rPr>
      <t>same day</t>
    </r>
  </si>
  <si>
    <t>CCP+triparty agent net collateralisation</t>
  </si>
  <si>
    <t>CCP+DBV net collateralisation</t>
  </si>
  <si>
    <t>CCP never has to report an RTN</t>
  </si>
  <si>
    <t>G11ZZ6678XONP3P93WGH78GAN18MIT16</t>
  </si>
  <si>
    <r>
      <t xml:space="preserve">2.15  New repurchase transactions --- non-forward fixed-term fixed-rate transactions executed </t>
    </r>
    <r>
      <rPr>
        <b/>
        <sz val="14"/>
        <color rgb="FFFF0000"/>
        <rFont val="Arial"/>
        <family val="2"/>
      </rPr>
      <t>OTC</t>
    </r>
    <r>
      <rPr>
        <b/>
        <sz val="14"/>
        <color theme="1"/>
        <rFont val="Arial"/>
        <family val="2"/>
      </rPr>
      <t xml:space="preserve"> &amp; </t>
    </r>
    <r>
      <rPr>
        <b/>
        <sz val="14"/>
        <color rgb="FFFF0000"/>
        <rFont val="Arial"/>
        <family val="2"/>
      </rPr>
      <t>cleared post trade</t>
    </r>
  </si>
  <si>
    <t>event 2: termination of prior repo 1 by Reporting Counterparty</t>
  </si>
  <si>
    <t>event 3: report of cleared repo 1 by Reporting Counterparty</t>
  </si>
  <si>
    <t xml:space="preserve">event 4: report of cleared repo 1 by CCP </t>
  </si>
  <si>
    <t>event 5: report of prior repo 2 by Reporting Counterparty</t>
  </si>
  <si>
    <t>event 6: termination of prior repo 2 by Reporting Counterparty</t>
  </si>
  <si>
    <t>event 7: report of cleared repo 2 by Reporting Counterparty</t>
  </si>
  <si>
    <t>event 4: report of cleared repo 1 by CCP</t>
  </si>
  <si>
    <r>
      <t xml:space="preserve">2.16  New repurchase transactions --- non-forward fixed-term fixed-rate transactions executed </t>
    </r>
    <r>
      <rPr>
        <b/>
        <sz val="14"/>
        <color rgb="FFFF0000"/>
        <rFont val="Arial"/>
        <family val="2"/>
      </rPr>
      <t>OTC,</t>
    </r>
    <r>
      <rPr>
        <b/>
        <sz val="14"/>
        <color theme="1"/>
        <rFont val="Arial"/>
        <family val="2"/>
      </rPr>
      <t xml:space="preserve"> </t>
    </r>
    <r>
      <rPr>
        <b/>
        <sz val="14"/>
        <color rgb="FFFF0000"/>
        <rFont val="Arial"/>
        <family val="2"/>
      </rPr>
      <t>cleared</t>
    </r>
    <r>
      <rPr>
        <b/>
        <sz val="14"/>
        <color theme="1"/>
        <rFont val="Arial"/>
        <family val="2"/>
      </rPr>
      <t xml:space="preserve"> same day &amp; </t>
    </r>
    <r>
      <rPr>
        <b/>
        <sz val="14"/>
        <color rgb="FFFF0000"/>
        <rFont val="Arial"/>
        <family val="2"/>
      </rPr>
      <t>collateralized net</t>
    </r>
  </si>
  <si>
    <t>Eurex EGCP repurchase transaction</t>
  </si>
  <si>
    <t xml:space="preserve">event 1: report of cleared repo 1 by Reporting Counterparty </t>
  </si>
  <si>
    <t>event 3: report of cleared repo 2 by Reporting Counterparty</t>
  </si>
  <si>
    <t>GNH19MIE039AMEOP0009MYT238N7N7M8102918NAH38W5J3NFLL</t>
  </si>
  <si>
    <r>
      <t xml:space="preserve">2.18  New repurchase transactions --- non-forward fixed-term fixed-rate transactions executed on </t>
    </r>
    <r>
      <rPr>
        <b/>
        <sz val="14"/>
        <color rgb="FFFF0000"/>
        <rFont val="Arial"/>
        <family val="2"/>
      </rPr>
      <t>trading venue, cleared by open offer</t>
    </r>
    <r>
      <rPr>
        <b/>
        <sz val="14"/>
        <rFont val="Arial"/>
        <family val="2"/>
      </rPr>
      <t xml:space="preserve"> &amp; </t>
    </r>
    <r>
      <rPr>
        <b/>
        <sz val="14"/>
        <color rgb="FFFF0000"/>
        <rFont val="Arial"/>
        <family val="2"/>
      </rPr>
      <t>collateralized net</t>
    </r>
  </si>
  <si>
    <t>automatic GC financing (LCH euroGC+)</t>
  </si>
  <si>
    <t>this field should always be true for a repo, otherwise there will have been no transfer of title to collateral &amp; therefore no repo</t>
  </si>
  <si>
    <t>XS0708254817</t>
  </si>
  <si>
    <t>UTI is generated by the CCP</t>
  </si>
  <si>
    <t>E02MP6I5ZYZBEU3UXPYFY5DN56MLA98HN007H</t>
  </si>
  <si>
    <t>E02MP6I5ZYZBEU3UXPYFY5AAA78930MENRT5O7</t>
  </si>
  <si>
    <t>E02MP6I5ZYZBEU3UXPYFY5AAA78930MENR</t>
  </si>
  <si>
    <t>no RTN is required for repos cleared on an open offer basis, which included repo on Eurex EGCP</t>
  </si>
  <si>
    <t>this is the UTI of the prior repo.</t>
  </si>
  <si>
    <t>as a prior repo is the transaction before clearing, a CCP is not yet involved &amp; so cannot be reported: this field is also conditional on 2.5 = cleared</t>
  </si>
  <si>
    <t>ESMA have indicated field not required for equity but perpetual bonds not clarified</t>
  </si>
  <si>
    <t>in this example, it has been assumed the Reporting Counterparty is a member of &amp; settles directly at the ICSD, so is a direct participant</t>
  </si>
  <si>
    <t>LEI of custodian bank with which XYZ has direct settlement link</t>
  </si>
  <si>
    <t xml:space="preserve">own report by Reporting Counterparty </t>
  </si>
  <si>
    <t>report by Reporting Counterparty on behalf of small EU NFC</t>
  </si>
  <si>
    <t>Hochreutiner Cuckoo Clocks AG</t>
  </si>
  <si>
    <t>WEEK</t>
  </si>
  <si>
    <t>this is the MIC of the trading venue</t>
  </si>
  <si>
    <t>this field will not be required for open terms.</t>
  </si>
  <si>
    <t>ISIN of Eurex EGCP ECB collateral basket</t>
  </si>
  <si>
    <t>as 2.96 = NTAV in NEWT report, this field is blank in COLU report</t>
  </si>
  <si>
    <r>
      <rPr>
        <b/>
        <sz val="14"/>
        <color rgb="FFFF0000"/>
        <rFont val="Arial"/>
        <family val="2"/>
      </rPr>
      <t>Context</t>
    </r>
    <r>
      <rPr>
        <sz val="14"/>
        <color rgb="FFFF0000"/>
        <rFont val="Arial"/>
        <family val="2"/>
      </rPr>
      <t>: HSBC executes a repo (event 1) &amp; then a reverse repo (event 3) anonymously on Brokertec. These are automatically cleared by LCH SA (events 2 &amp; 4, respectively). Because this repo is traded on a trading venue &amp; cleared same-day, HSBC does not have to report a prior repo, only the cleared repo with LCH SA but there is still a requirement for an RTN to be reported by the Counterparties (but never by the CCP). LCH SA reports its side of the repo &amp; reverse repo. Clearing by LCH SA does not lead to the merging of the two transactions into one net position. Subsequent COLU reports will be transaction-specific.</t>
    </r>
  </si>
  <si>
    <r>
      <rPr>
        <b/>
        <sz val="14"/>
        <color rgb="FFFF0000"/>
        <rFont val="Arial"/>
        <family val="2"/>
      </rPr>
      <t>Context</t>
    </r>
    <r>
      <rPr>
        <sz val="14"/>
        <color rgb="FFFF0000"/>
        <rFont val="Arial"/>
        <family val="2"/>
      </rPr>
      <t>: HSBC &amp; Credit Suisse execute a repo (event 1) &amp; then a reverse repo (event 5) in the OTC market. These transactions are registered with &amp; cleared by LCH SA. Because these transactions are not traded on a trading venue, HSBC &amp; CS have to report prior repos with RTNs agreed between them. Once the repos are registered by the CCP, HSBC&amp; CS  report the termination of the prior repos (events 2 &amp; 6, respectively) &amp; the creation of new cleared transactions with LCH SA (events 3 &amp; 7, respectively) with UTIs created by the CCP. LCH SA reports its side of the cleared repo &amp; reverse repo (events 4 &amp; 8, respectively). Clearing by LCH SA does not lead to the merging of the two transactions into one net position. Subsequent COLU reports will be transaction-specific.</t>
    </r>
  </si>
  <si>
    <t>£GC (TermDBV) repurchase transaction</t>
  </si>
  <si>
    <t>LCH £GC (TermDBV) collateral basket</t>
  </si>
  <si>
    <t>GB00BD0PCK97</t>
  </si>
  <si>
    <t>DBFTFR</t>
  </si>
  <si>
    <t>2022-07-22</t>
  </si>
  <si>
    <t>GB00BYZW3G56</t>
  </si>
  <si>
    <t>2026-07-22</t>
  </si>
  <si>
    <r>
      <t xml:space="preserve">2.17  New repurchase transactions --- non-forward fixed-term fixed-rate transactions executed on </t>
    </r>
    <r>
      <rPr>
        <b/>
        <sz val="14"/>
        <color rgb="FFFF0000"/>
        <rFont val="Arial"/>
        <family val="2"/>
      </rPr>
      <t xml:space="preserve">trading venue, cleared </t>
    </r>
    <r>
      <rPr>
        <b/>
        <sz val="14"/>
        <rFont val="Arial"/>
        <family val="2"/>
      </rPr>
      <t xml:space="preserve">same day &amp; </t>
    </r>
    <r>
      <rPr>
        <b/>
        <sz val="14"/>
        <color rgb="FFFF0000"/>
        <rFont val="Arial"/>
        <family val="2"/>
      </rPr>
      <t>collateralized net</t>
    </r>
  </si>
  <si>
    <r>
      <t xml:space="preserve">LCH </t>
    </r>
    <r>
      <rPr>
        <b/>
        <sz val="12"/>
        <color rgb="FFFF0000"/>
        <rFont val="Calibri"/>
        <family val="2"/>
      </rPr>
      <t>€</t>
    </r>
    <r>
      <rPr>
        <b/>
        <sz val="12"/>
        <color rgb="FFFF0000"/>
        <rFont val="Arial"/>
        <family val="2"/>
      </rPr>
      <t>GCPlus repurchase transaction</t>
    </r>
  </si>
  <si>
    <t>LCH €GCPlus ECB Eligible Restricted collateral basket</t>
  </si>
  <si>
    <r>
      <t xml:space="preserve">LCH </t>
    </r>
    <r>
      <rPr>
        <sz val="12"/>
        <color theme="1"/>
        <rFont val="Calibri"/>
        <family val="2"/>
      </rPr>
      <t>€</t>
    </r>
    <r>
      <rPr>
        <sz val="12"/>
        <color theme="1"/>
        <rFont val="Arial"/>
        <family val="2"/>
      </rPr>
      <t>GCPlus repurchase transaction</t>
    </r>
  </si>
  <si>
    <t>2018-04-19T01:25:15Z</t>
  </si>
  <si>
    <t>depends on allocation by triparty agent</t>
  </si>
  <si>
    <t>Assumes T+1 COLU update</t>
  </si>
  <si>
    <t>Assumes T+1 COLU reporting</t>
  </si>
  <si>
    <t>in this example, Reporting Counterparty is not branch</t>
  </si>
  <si>
    <t>in this example, Other Counterparty is not branch</t>
  </si>
  <si>
    <t>except in case of repos with small EU NFCs or  UCITS or AIFM, this field is same as 1.3 Reporting Counterparty</t>
  </si>
  <si>
    <t>as principal-principal repo, this is same as 1.3 Reporting Counterparty</t>
  </si>
  <si>
    <t>in this example, it has been assumed Reporting Counterparty is member of &amp; settles directly at ICSD, so is Direct Participant</t>
  </si>
  <si>
    <t>in this example, it is assumed that seller generates UTI by agreement with buyer</t>
  </si>
  <si>
    <t>recommend dirty price</t>
  </si>
  <si>
    <t>this field should always be true for a repo, otherwise there will have been no transfer of title to collateral &amp; this would not be repo</t>
  </si>
  <si>
    <t>recommend SPEC if repo not executed on GC financing facility</t>
  </si>
  <si>
    <t>for fixed-term repos, recommend reporting Maturity Date</t>
  </si>
  <si>
    <t>this field may have to be updated at every re-rating</t>
  </si>
  <si>
    <t>this field has to be ISIN: DBV basket in this example has no ISIN</t>
  </si>
  <si>
    <t>prior repo is uncleared so this field does not apply</t>
  </si>
  <si>
    <r>
      <t xml:space="preserve">ISIN of LCH </t>
    </r>
    <r>
      <rPr>
        <sz val="12"/>
        <color rgb="FFFF0000"/>
        <rFont val="Calibri"/>
        <family val="2"/>
      </rPr>
      <t>€</t>
    </r>
    <r>
      <rPr>
        <i/>
        <sz val="12"/>
        <color rgb="FFFF0000"/>
        <rFont val="Arial"/>
        <family val="2"/>
      </rPr>
      <t>GCPlus ECB Eligible Restricted collateral basket</t>
    </r>
  </si>
  <si>
    <t>this is MIC of Trading Venue</t>
  </si>
  <si>
    <t>in this example, UTI is generated by Trading Venue</t>
  </si>
  <si>
    <t>in this example, it has been assumed that Reporting Counterparty is clearing member of CCP</t>
  </si>
  <si>
    <r>
      <t xml:space="preserve">recommend amount </t>
    </r>
    <r>
      <rPr>
        <i/>
        <u/>
        <sz val="12"/>
        <color theme="1"/>
        <rFont val="Arial"/>
        <family val="2"/>
      </rPr>
      <t>before</t>
    </r>
    <r>
      <rPr>
        <i/>
        <sz val="12"/>
        <color theme="1"/>
        <rFont val="Arial"/>
        <family val="2"/>
      </rPr>
      <t xml:space="preserve"> deduction of haircut</t>
    </r>
  </si>
  <si>
    <t>Collateral Market Value of bond being substituted which gives nominal amount to nearest 1000</t>
  </si>
  <si>
    <t>Event Date of a COLU report is settlement date, in this example, day 3 = 24 April</t>
  </si>
  <si>
    <t>2018-04-20T00:00:00Z</t>
  </si>
  <si>
    <t>2018-04-20T23:10:00Z</t>
  </si>
  <si>
    <t>2018-04-18T23:00:00Z</t>
  </si>
  <si>
    <t>2018-05-18</t>
  </si>
  <si>
    <t>repo can next be terminated on following business day</t>
  </si>
  <si>
    <t>2018-08-21</t>
  </si>
  <si>
    <t>2018-05-22T23:00:00Z</t>
  </si>
  <si>
    <t>2018-04-22T23:00:00Z</t>
  </si>
  <si>
    <t>event on day 3 will be reported on day 4 = 25 April</t>
  </si>
  <si>
    <t>event will be reported business day after extension = 22 May</t>
  </si>
  <si>
    <t>upon extension, this extendible becomes a fixed-term repo, so this field no longer applies</t>
  </si>
  <si>
    <t>upon extension, this extendible becomes a new extendible, so this field is unchanged.</t>
  </si>
  <si>
    <t>event 9: report of prior repo 3 by Reporting Counterparty</t>
  </si>
  <si>
    <t>event 10: termination of prior repo 3 by Reporting Counterparty</t>
  </si>
  <si>
    <t>event 11: report of cleared repo 3 by Reporting Counterparty</t>
  </si>
  <si>
    <t>event 12: report of cleared repo 3 by CCP</t>
  </si>
  <si>
    <t>E02MP6I5ZYZBEU3UXPYFY5AZB34891GGHQJ7P7</t>
  </si>
  <si>
    <t>GV247845.EK5678_000273FHK_KEL45PM34I67UP_0006YT3NBBV</t>
  </si>
  <si>
    <t>E02MP6I5ZYZBEU3UXPGGH33OPDM313GG5</t>
  </si>
  <si>
    <t>2018-04-23T08:50:03Z</t>
  </si>
  <si>
    <t>Event Date of a COLU report is settlement date, in this example, 20 April</t>
  </si>
  <si>
    <t>initial COLU report by HSBC                                                                                         assuming no other €GCPlus repos outstanding &amp; allocation of 2 securities</t>
  </si>
  <si>
    <t>initial COLU report by HSBC                                                                                           assuming no other EGCP repos outstanding &amp; allocation of 2 securities</t>
  </si>
  <si>
    <t>Event Date of a COLU report is settlement date, in this example, 19 April</t>
  </si>
  <si>
    <r>
      <rPr>
        <b/>
        <sz val="15"/>
        <color rgb="FFFF0000"/>
        <rFont val="Arial"/>
        <family val="2"/>
      </rPr>
      <t>Context:</t>
    </r>
    <r>
      <rPr>
        <sz val="15"/>
        <color rgb="FFFF0000"/>
        <rFont val="Arial"/>
        <family val="2"/>
      </rPr>
      <t xml:space="preserve"> Credit Suisse executes a repo (event 1), then a reverse repo (event 5) and finally another repo (event 9) with HSBC in the OTC market. These transactions are registered as £GC (TermDBV) transactions with LCH Ltd &amp; are therefore against the £GC collateral basket from which allocation will be made by Euroclear as tri-party agent. Because execution is not on a trading venue, Credit Suisse &amp; HSBC have to report prior repos with RTNs agreed between themselves. Once the transactions  are registered by the CCP, Credit Suisse &amp; HSBC report the termination of the prior repos (events 2, 6 &amp; 10, respectively) &amp;  the creation of cleared repos with LCH Ltd (events 3, 7 &amp; 11, respectively) with  UTIs created by the CCP. LCH Ltd reports its side of the cleared transactions (events 4, 8 &amp; 12, respectively). The tri-party agent will allocate collateral against the net exposure of the cleared transactions. NOTE THAT, IN £GC, NETTING FOR THE PURPOSE OF COLLATERALIZATION IS ONLY BETWEEN TRANSACTIONS WITH THE SAME MATURITY DATE. This means that, in this example, there are two net exposures to be collateralized: the net of transactions 1 and 2 (which have the same maturity date); and transaction 3 (which has a different maturity date). Both counterparties to the CCP  would report the collateral allocation in COLU reports. IT IS ASSUMED THAT PARTIES INDICATE WHETHER THEY ARE GIVERS OR TAKERS OF NET COLLATERAL BY USING FIELD 1.9 COUNTERPARTY SIDE. The CCP makes no COLU reports for the underlying collateral as it always passes this from the giver to the taker. Given that collateralization is net, it is not possible to report the collateral in the NEWT reports for the individual transactions. If there are other cleared £GC repos still outstanding, the COLU report would reflect them as well. The counterparties will also have to report initial &amp; variation margins to the CCP using MARU reports (not shown here). Note that clearing by LCH Ltd does not lead to the merging of multiple transactions into one net position.</t>
    </r>
  </si>
  <si>
    <r>
      <rPr>
        <b/>
        <sz val="12"/>
        <color rgb="FFFF0000"/>
        <rFont val="Arial"/>
        <family val="2"/>
      </rPr>
      <t>Context</t>
    </r>
    <r>
      <rPr>
        <sz val="12"/>
        <color rgb="FFFF0000"/>
        <rFont val="Arial"/>
        <family val="2"/>
      </rPr>
      <t>: HSBC executes a repo (event 1) &amp; then a reverse repo (event 3) anonymously on Brokertec on the LCH €GCPlus financing facility. These are automatically cleared by LCH SA. Because this repo is traded on a trading venue &amp; cleared same-day, HSBC does not have to report a prior repo, only the cleared repo with LCH SA but, because LCH SA does not clear by open offer, the counterparties (but not the CCP) must report an RTN. This is provided by the trading venue. LCH SA reports its side of the repo &amp; reverse repo (events 2 &amp; 4, respectively). The tri-party agent will allocate collateral from the LCH €GCPlus basket to collateralize the net exposure of the cleared transactions. Both counterparties to the CCP  would report the collateral allocation in COLU reports. IT IS ASSUMED THAT PARTIES INDICATE WHETHER THEY ARE GIVERS OR TAKERS OF NET COLLATERAL BY USING FIELD 1.9 COUNTERPARTY SIDE. In this example, HSBC is a net giver &amp; its COLU report is shown. The CCP makes no COLU reports for the underlying collateral as it always passes this from the giver to the taker. Given that collateralization is net, it is not possible to report the collateral in the NEWT reports for the individual transactions. If there are other €GCPlus repos still outstanding, the COLU reports would reflect them as well. Parties will also have to report initial &amp; variation margins to the CCP using MARU reports (not shown here). Note that clearing by LCH SA does not lead to the merging of multiple transactions into one net position.</t>
    </r>
  </si>
  <si>
    <r>
      <rPr>
        <b/>
        <sz val="12"/>
        <color rgb="FFFF0000"/>
        <rFont val="Arial"/>
        <family val="2"/>
      </rPr>
      <t>Context</t>
    </r>
    <r>
      <rPr>
        <sz val="12"/>
        <color rgb="FFFF0000"/>
        <rFont val="Arial"/>
        <family val="2"/>
      </rPr>
      <t>: HSBC executes a repo (event 1) &amp; then a reverse repo (event 3) anonymously on the Eurex Repo EGCP market. These are automatically cleared by Eurex Clearing AG. Because clearing is by open offer, HSBC does not have to report a prior repo or an RTN, only the cleared repo with Eurex Clearing. Eurex Clearing reports its side of the repo &amp; reverse repo (events 2 &amp; 4, respectively). The tri-party agent will subsequently allocate collateral from the Eurex EGCP basket to collateralize the net exposure of the cleared transactions. Both counterparties to the CCP  would report the collateral allocation in COLU reports. IT IS ASSUMED THAT PARTIES INDICATE WHETHER THEY ARE GIVERS OR TAKERS OF NET COLLATERAL BY USING FIELD 1.9 COUNTERPARTY SIDE. In this example, HSBC is a net taker &amp; its COLU report is shown. The CCP makes no COLU reports for the underlying collateral as it always passes this from the giver to the taker. Because HSBC is a net taker of collateral in EGCP repos, it will make a COLU report by S+1 showing the net collateralization of the two repos. Given that collateralization is net, it is not possible to report the collateral in the NEWT reports for the individual transactions. If HSBC has other EGCP repos still outstanding, the COLU report would reflect them as well. HSBC will also have to report initial &amp; variation margins to the CCP using MARU reports (not shown here). Note that clearing by Eurex Clearing does not lead to the merging of multiple transactions into one net position.</t>
    </r>
  </si>
  <si>
    <t>Brokertec Europe Ltd</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</si>
  <si>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</si>
  <si>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</si>
  <si>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</si>
  <si>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</si>
  <si>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</si>
  <si>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</si>
  <si>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</si>
  <si>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</si>
  <si>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</si>
  <si>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</si>
  <si>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</si>
  <si>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</si>
  <si>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</si>
  <si>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GV247845.EK5678_000273FHK_KEL45PM34I67UP_0003HSE_HSB</t>
  </si>
  <si>
    <t>This is settlement date for margin.</t>
  </si>
  <si>
    <t>It is assumed that the choice made in this example is to report on T+1 rather than S+1.</t>
  </si>
  <si>
    <t>It is assumed that the Reporting Counterparty, HSBC, is also the Reporting Submitting Entity &amp; Entity Responsible for Report</t>
  </si>
  <si>
    <t>Additional sector classification</t>
  </si>
  <si>
    <t>Branch of the reporting counterparty</t>
  </si>
  <si>
    <t>Branch of the other counterparty</t>
  </si>
  <si>
    <t>parties to repos to be cleared post trade often make the transaction contingent upon registration by the CCP, in which case, no contract will exist unless &amp; until it is cleared, and there is never any contract between the parties and  any master agreement between the parties never applies and, when reporting the prior repo, this field should be left blank: it should only be filled in if parties agree to continue with the contract should it be rejected for clearing by the CCP</t>
  </si>
  <si>
    <t>re-use</t>
  </si>
  <si>
    <t>collateral posted</t>
  </si>
  <si>
    <t>collateral received &amp; re-usable</t>
  </si>
  <si>
    <t>SFTR 2/FSB1</t>
  </si>
  <si>
    <t>SFTR 1</t>
  </si>
  <si>
    <t>The following methods of estimating re-use have been proposed but superceded by the method above (see the SFTR-TF discussion paper for the history)</t>
  </si>
  <si>
    <t>memo</t>
  </si>
  <si>
    <t>method to be used</t>
  </si>
  <si>
    <t>FSB2/RTS</t>
  </si>
  <si>
    <t>grand total of securities used</t>
  </si>
  <si>
    <t>excluded from re-use under SFTR1 &amp; FSB2/RTS</t>
  </si>
  <si>
    <r>
      <t xml:space="preserve">sold outright </t>
    </r>
    <r>
      <rPr>
        <sz val="11"/>
        <color theme="1"/>
        <rFont val="Arial"/>
        <family val="2"/>
      </rPr>
      <t>(excluding liquidations)</t>
    </r>
  </si>
  <si>
    <t>Z</t>
  </si>
  <si>
    <t>included in received collateral under FSB/RTS</t>
  </si>
  <si>
    <t>non-cash collateral for securities borrowing from exempt entities (eg ESCB members)</t>
  </si>
  <si>
    <t>of which:</t>
  </si>
  <si>
    <t>total</t>
  </si>
  <si>
    <t>excluded from re-use under FSB2/RTS</t>
  </si>
  <si>
    <t>OTC derivatives collateral</t>
  </si>
  <si>
    <t>non-cash collateral for securities borrowing</t>
  </si>
  <si>
    <t>pledged repo initial margin</t>
  </si>
  <si>
    <t>security interest (eg pledge)</t>
  </si>
  <si>
    <t>Y</t>
  </si>
  <si>
    <t>sub-total</t>
  </si>
  <si>
    <t>NB Corporate bond not reported as re-use is zero.</t>
  </si>
  <si>
    <t>Reused collateral currency</t>
  </si>
  <si>
    <t xml:space="preserve">Estimated reuse of collateral </t>
  </si>
  <si>
    <t>OTC derivatives non-cash collateral (IM)</t>
  </si>
  <si>
    <t>Value of reused collateral</t>
  </si>
  <si>
    <t>included in re-use under FSB2/RTS</t>
  </si>
  <si>
    <t>securities loaned</t>
  </si>
  <si>
    <t>non-cash variation margin on bilateral repo net exposures</t>
  </si>
  <si>
    <t>non-cash initial margin to CCP</t>
  </si>
  <si>
    <t>repo &amp; sell/buy-backs</t>
  </si>
  <si>
    <t>title transfer</t>
  </si>
  <si>
    <t>X</t>
  </si>
  <si>
    <t>used</t>
  </si>
  <si>
    <t>grand total of securities received</t>
  </si>
  <si>
    <t>purchased outright &amp; still held</t>
  </si>
  <si>
    <t>own assets</t>
  </si>
  <si>
    <t>not included in received collateral under FSB2/RTS</t>
  </si>
  <si>
    <t>excluded as not re-usable</t>
  </si>
  <si>
    <t>securities in PB accounts not enabled for rehypothecation</t>
  </si>
  <si>
    <t>securities in PB accounts enabled for rehypothecation</t>
  </si>
  <si>
    <t xml:space="preserve">non-cash collateral from securities lending </t>
  </si>
  <si>
    <t>This is S.</t>
  </si>
  <si>
    <t>This is S+1.</t>
  </si>
  <si>
    <t>securities borrowed from exempt entities (eg ESCB members)</t>
  </si>
  <si>
    <t>included in received collateral under FSB1 &amp; FSB2/RTS</t>
  </si>
  <si>
    <t>securities borrowed</t>
  </si>
  <si>
    <t>non-cash variation margin against bilateral repo net exposures</t>
  </si>
  <si>
    <t>reverse repo &amp; buy/sell-backs</t>
  </si>
  <si>
    <t>A</t>
  </si>
  <si>
    <t>received</t>
  </si>
  <si>
    <t>LU0368266499</t>
  </si>
  <si>
    <t>BE6286271893</t>
  </si>
  <si>
    <t>equity</t>
  </si>
  <si>
    <t>corporate</t>
  </si>
  <si>
    <t>BBB govi</t>
  </si>
  <si>
    <t>AA govi</t>
  </si>
  <si>
    <t>AAA govi</t>
  </si>
  <si>
    <t>Reuse reports</t>
  </si>
  <si>
    <t>First reuse report to TR by this Reporting Counterparty (LEI = MP6I5ZYZBEU3UXPYFY54)</t>
  </si>
  <si>
    <t>RTS tables 1-2 fields</t>
  </si>
  <si>
    <t xml:space="preserve">Validation Rules say "The first report received for given reporting counterparty shall only contain value "NEWT" in this field. …  Only one report with the action type "NEWT" for a given reporting counterparty shall be accepted." </t>
  </si>
  <si>
    <t>This field is being used rather than 1.8 because the security is in an omnibus account &amp; it is not possible to distinguish own assets &amp; collateral, so re-use has been estimated using the formula provided.</t>
  </si>
  <si>
    <t>US0378331005</t>
  </si>
  <si>
    <t>XS0340495216</t>
  </si>
  <si>
    <t>Subsequent reuse report to TR by this Reporting Counterparty (LEI = MP6I5ZYZBEU3UXPYFY54) --- not shown in estimation table</t>
  </si>
  <si>
    <t>It is assumed that a change in the value of re-use due to a change in collateral market value must be reported.</t>
  </si>
  <si>
    <t>2018-04-23T11:05:10Z</t>
  </si>
  <si>
    <t>REUU</t>
  </si>
  <si>
    <t>IT0005001547</t>
  </si>
  <si>
    <t>CH0226976816</t>
  </si>
  <si>
    <t>Subsequent margin report to TR by HSBC</t>
  </si>
  <si>
    <t>MARU</t>
  </si>
  <si>
    <t>It is assumed from the Validation Rules that, when re-use stops, the change in the balance to zero must be reported.</t>
  </si>
  <si>
    <t>clearing member's counterparty</t>
  </si>
  <si>
    <t>This field should be filled in with CCP LEI</t>
  </si>
  <si>
    <t>Action Type = MODI (not ETRM) because modification takes effect after today</t>
  </si>
  <si>
    <t>2018-04-24T07:10:00Z</t>
  </si>
  <si>
    <t>event on day 3 wil be reported on day 4 = 24 April</t>
  </si>
  <si>
    <t>Event Date of a MODI report is date on which the modification takes effect, in this example,  day 2 = 19 April</t>
  </si>
  <si>
    <t>18-Apr-2018 moving to next day unless terminated with one day's notice</t>
  </si>
  <si>
    <t>IF TERMINATION IS EXERCISED ON DAY 3 FOR DAY 4 (23 April)</t>
  </si>
  <si>
    <t>18-May-2018 moving to next day unless terminated with one day's notice</t>
  </si>
  <si>
    <t>10161551.48 (subject to change in day count as dates move)</t>
  </si>
  <si>
    <t>2018-05-23</t>
  </si>
  <si>
    <t>Event Date of a MODI report is implementation date, in this example, day 3 = 23 April</t>
  </si>
  <si>
    <t>upon termination, an evergreen becomes a fixed-term repo, so the alternative codes ERGN &amp; ETSB are no longer applicable (NOAP)</t>
  </si>
  <si>
    <t>TIPSO</t>
  </si>
  <si>
    <t>voice-brokers authorized as OTFs will be reported as Trading Venues</t>
  </si>
  <si>
    <t>it is recommended that this should be the LEI of Broker but this is not confirmed</t>
  </si>
  <si>
    <t>20-Jul-18 extendible by notice on 17-May-18 for 21-May-18 to 21-Aug-18</t>
  </si>
  <si>
    <t>event is extension: Event Date of a MODI report is date on which the modification takes effect (20 May)</t>
  </si>
  <si>
    <t>Action Type = ETRM because termination takes effect today</t>
  </si>
  <si>
    <r>
      <rPr>
        <b/>
        <sz val="14"/>
        <rFont val="Arial"/>
        <family val="2"/>
      </rPr>
      <t xml:space="preserve">5  New repurchase transaction --- OTC non-forward fixed-term fixed-rate --- </t>
    </r>
    <r>
      <rPr>
        <b/>
        <sz val="14"/>
        <color rgb="FFFF0000"/>
        <rFont val="Arial"/>
        <family val="2"/>
      </rPr>
      <t>MiFIR reporting</t>
    </r>
    <r>
      <rPr>
        <b/>
        <sz val="14"/>
        <rFont val="Arial"/>
        <family val="2"/>
      </rPr>
      <t xml:space="preserve"> </t>
    </r>
    <r>
      <rPr>
        <b/>
        <sz val="14"/>
        <rFont val="Arial"/>
        <family val="2"/>
      </rPr>
      <t xml:space="preserve">--- </t>
    </r>
    <r>
      <rPr>
        <b/>
        <sz val="14"/>
        <color rgb="FFFF0000"/>
        <rFont val="Arial"/>
        <family val="2"/>
      </rPr>
      <t>ESMA example 87</t>
    </r>
  </si>
  <si>
    <t>7  Re-use report using FSB/RTS estimated re-use formula</t>
  </si>
  <si>
    <t>Estimation of re-use using FSB/RTS estimated re-use formula</t>
  </si>
  <si>
    <t>First margin report to TR by ABC</t>
  </si>
  <si>
    <t>this is a code generated by the Reporting Counterparty for the account containing all repos which will be netted for calculation of IM &amp; VM</t>
  </si>
  <si>
    <t>213800M734VLSVB6HL36</t>
  </si>
  <si>
    <t>213800M734VLSVB6HL37</t>
  </si>
  <si>
    <t>It is assumed that the Reporting Counterparty, ABC, is also the Reporting Submitting Entity &amp; Entity Responsible for Report</t>
  </si>
  <si>
    <t xml:space="preserve">new </t>
  </si>
  <si>
    <t>2.8</t>
  </si>
  <si>
    <r>
      <t xml:space="preserve">2.8  New repurchase transaction --- OTC </t>
    </r>
    <r>
      <rPr>
        <b/>
        <sz val="14"/>
        <color rgb="FFFF0000"/>
        <rFont val="Arial"/>
        <family val="2"/>
      </rPr>
      <t>forward</t>
    </r>
    <r>
      <rPr>
        <b/>
        <sz val="14"/>
        <color theme="1"/>
        <rFont val="Arial"/>
        <family val="2"/>
      </rPr>
      <t xml:space="preserve"> fixed-term fixed-rate --- and adjustment event</t>
    </r>
  </si>
  <si>
    <t xml:space="preserve">ADJUSTMENT OF PURCHASE PRICE (INSTEAD OF MARGIN) ON FORWARD PURCHASE DATE minus 1 (18 May)                    (assuming T+1 delivery) (GMRA Annex I(c)(iii)) </t>
  </si>
  <si>
    <t>in this example, Reporting Counterparty is not a branch</t>
  </si>
  <si>
    <t>in this example, Other Counterparty is not a branch</t>
  </si>
  <si>
    <t>it is assumed that repos are not financial instruments under MiFID &amp; so cannot be admitted to trading or trade on trading venue, so this field is XXXX</t>
  </si>
  <si>
    <t>this field is for buy/sell-back only: as it is the spot price, it is assumed to be same as 2.87 Price Per Unit</t>
  </si>
  <si>
    <t>BG661XYBNEU6ASPGLA12</t>
  </si>
  <si>
    <t>549300RM34X92OB23P19</t>
  </si>
  <si>
    <t>UCITS is Reporting Counterparty as it is the principal to the transaction</t>
  </si>
  <si>
    <t>LEI of custodian bank with which seller has direct settlement link</t>
  </si>
  <si>
    <t>in this example, it has been assumed Reporting Counterparty reports directly &amp; does not delegate to a third-party service-provider</t>
  </si>
  <si>
    <t>XYZ uses its French branch</t>
  </si>
  <si>
    <t>reporting by small NFC is automatically delegated to EU financial counterparty</t>
  </si>
  <si>
    <t>in this example, it has been assumed Reporting Counterparty reports directly &amp; does not delegate to third-party service-provider</t>
  </si>
  <si>
    <t>in this example, it is assumed that seller generates UTI by agreement with Other Counterparty</t>
  </si>
  <si>
    <t>in this example, it is assumed that UTI is generated by Trading Venue</t>
  </si>
  <si>
    <t>Tradeweb Europe</t>
  </si>
  <si>
    <r>
      <rPr>
        <b/>
        <sz val="12"/>
        <color rgb="FFFF0000"/>
        <rFont val="Arial"/>
        <family val="2"/>
      </rPr>
      <t>Context:</t>
    </r>
    <r>
      <rPr>
        <sz val="12"/>
        <color rgb="FFFF0000"/>
        <rFont val="Arial"/>
        <family val="2"/>
      </rPr>
      <t xml:space="preserve"> GAM Ltd is a "fund management company". It is assumed in this example to have delegated management of funds to GFM Ltd, which is an "investment/asset manager" (but one entity can perform both roles). As the fund management company, GAM is the Entity Responsible for Reporting on behalf of its funds (field 1.10). On the other hand, as management has been delegated to the investment/asset manager, GFM is the entity which actually submits reports (field 1.2), although it could delegate this operation to a third-party service-provider. GFM is also the agent for the funds (field 1.18). The funds themselves are the Reporting Counterparties (fields 1.3 and 1.11) and the Beneficiaries (field 1.13).</t>
    </r>
  </si>
  <si>
    <t>Global Fund Management Ltd (investment/asset manager)</t>
  </si>
  <si>
    <t>GAM Ltd (fund manager)</t>
  </si>
  <si>
    <t>fund management company</t>
  </si>
  <si>
    <t>fund management company is responsible for reports of UCITS &amp; AIFM for reports of AIF: in this example, the management company is GAM Ltd</t>
  </si>
  <si>
    <t>GFM Ltd is agent for the funds as it signs the GMRA &amp; deals on their behalf</t>
  </si>
  <si>
    <t>LEI of custodian bank with which fund has direct settlement link (although settlement instructions will come from investment/asset manager)</t>
  </si>
  <si>
    <t>T+1 LOAN REPORTS BY GFM</t>
  </si>
  <si>
    <t>fixed when terminated</t>
  </si>
  <si>
    <t>recommend reporting number of business days from current transaction date to Maturity Date assuming immediate termination</t>
  </si>
  <si>
    <t>recommend reporting number of business days from transaction date to original Maturity Date</t>
  </si>
  <si>
    <t>for overnight indexes, for which payment is conventionally at maturity, this period will be the original term of the repo</t>
  </si>
  <si>
    <t>this field may have to be updated for each fixing, so every each business day for an OI</t>
  </si>
  <si>
    <t>this field may have to be updated for each fixing, so every business day for an OI</t>
  </si>
  <si>
    <t>adjmt. date</t>
  </si>
  <si>
    <t>purchase price + haircut</t>
  </si>
  <si>
    <t>fund manager</t>
  </si>
  <si>
    <r>
      <t xml:space="preserve">2.10  New repurchase transaction --- OTC non-forward </t>
    </r>
    <r>
      <rPr>
        <b/>
        <sz val="14"/>
        <color rgb="FFFF0000"/>
        <rFont val="Arial"/>
        <family val="2"/>
      </rPr>
      <t>open</t>
    </r>
    <r>
      <rPr>
        <b/>
        <sz val="14"/>
        <color theme="1"/>
        <rFont val="Arial"/>
        <family val="2"/>
      </rPr>
      <t xml:space="preserve"> fixed-rate (re-ratable) --- using</t>
    </r>
    <r>
      <rPr>
        <b/>
        <sz val="14"/>
        <color rgb="FFFF0000"/>
        <rFont val="Arial"/>
        <family val="2"/>
      </rPr>
      <t xml:space="preserve"> triparty repo </t>
    </r>
    <r>
      <rPr>
        <b/>
        <sz val="14"/>
        <color theme="1"/>
        <rFont val="Arial"/>
        <family val="2"/>
      </rPr>
      <t>service</t>
    </r>
    <r>
      <rPr>
        <b/>
        <sz val="14"/>
        <rFont val="Arial"/>
        <family val="2"/>
      </rPr>
      <t xml:space="preserve"> (</t>
    </r>
    <r>
      <rPr>
        <b/>
        <sz val="14"/>
        <color rgb="FFFF0000"/>
        <rFont val="Arial"/>
        <family val="2"/>
      </rPr>
      <t xml:space="preserve">collateral allocation unknown </t>
    </r>
    <r>
      <rPr>
        <b/>
        <sz val="14"/>
        <rFont val="Arial"/>
        <family val="2"/>
      </rPr>
      <t>on T)</t>
    </r>
  </si>
  <si>
    <t>this example assumes delay in COLU report until S+1 (which in this example is 23 April as S is on 20 April) but would be as early at T+1 if collateral is known</t>
  </si>
  <si>
    <r>
      <t xml:space="preserve">2.11  New repurchase transaction --- OTC non-forward </t>
    </r>
    <r>
      <rPr>
        <b/>
        <sz val="14"/>
        <color rgb="FFFF0000"/>
        <rFont val="Arial"/>
        <family val="2"/>
      </rPr>
      <t>open</t>
    </r>
    <r>
      <rPr>
        <b/>
        <sz val="14"/>
        <color theme="1"/>
        <rFont val="Arial"/>
        <family val="2"/>
      </rPr>
      <t xml:space="preserve"> fixed-rate (re-ratable) --- with an </t>
    </r>
    <r>
      <rPr>
        <b/>
        <sz val="14"/>
        <color rgb="FFFF0000"/>
        <rFont val="Arial"/>
        <family val="2"/>
      </rPr>
      <t>agent</t>
    </r>
    <r>
      <rPr>
        <b/>
        <sz val="14"/>
        <color theme="1"/>
        <rFont val="Arial"/>
        <family val="2"/>
      </rPr>
      <t xml:space="preserve"> using </t>
    </r>
    <r>
      <rPr>
        <b/>
        <sz val="14"/>
        <color rgb="FFFF0000"/>
        <rFont val="Arial"/>
        <family val="2"/>
      </rPr>
      <t xml:space="preserve">triparty repo </t>
    </r>
    <r>
      <rPr>
        <b/>
        <sz val="14"/>
        <rFont val="Arial"/>
        <family val="2"/>
      </rPr>
      <t>service (</t>
    </r>
    <r>
      <rPr>
        <b/>
        <sz val="14"/>
        <color rgb="FFFF0000"/>
        <rFont val="Arial"/>
        <family val="2"/>
      </rPr>
      <t>collateral allocation</t>
    </r>
    <r>
      <rPr>
        <b/>
        <sz val="14"/>
        <rFont val="Arial"/>
        <family val="2"/>
      </rPr>
      <t xml:space="preserve"> </t>
    </r>
    <r>
      <rPr>
        <b/>
        <sz val="14"/>
        <color rgb="FFFF0000"/>
        <rFont val="Arial"/>
        <family val="2"/>
      </rPr>
      <t>unknown</t>
    </r>
    <r>
      <rPr>
        <b/>
        <sz val="14"/>
        <rFont val="Arial"/>
        <family val="2"/>
      </rPr>
      <t xml:space="preserve"> on T)</t>
    </r>
  </si>
  <si>
    <t>note that this evergreen is for fixed term: for fixed-term repos, recommend reporting Maturity Date</t>
  </si>
  <si>
    <t>HSBC Bank Plc (LEI MP6I5ZYZBEU3UXPYFY54)</t>
  </si>
  <si>
    <t>LCH Ltd (213800M734VLSVB6HL35)</t>
  </si>
  <si>
    <t>Portfolio Code</t>
  </si>
  <si>
    <t>GBN1777_HSE_HSB_ASH_M561HN?I00CV_O//7819HNNN_8915_ION</t>
  </si>
  <si>
    <t>2020-04-15</t>
  </si>
  <si>
    <t>2020-04-14</t>
  </si>
  <si>
    <t>2020-04-16</t>
  </si>
  <si>
    <t>2020-04-17</t>
  </si>
  <si>
    <t>All margin reports after the first for the same Portfolio Code have Action Type = MARU.</t>
  </si>
  <si>
    <t>2020-04-15T12:30:15Z</t>
  </si>
  <si>
    <t>2020-04-16T12:30:10Z</t>
  </si>
  <si>
    <t>2020-04-17T12:31:23Z</t>
  </si>
  <si>
    <t>2020-04-20T12:30:33Z</t>
  </si>
  <si>
    <t>Clearing members only ever pay IM to CCPs, so this field &amp; next will always be blank in a clearing member's reports</t>
  </si>
  <si>
    <t>CCPs are highly unlikely to leave excess collateral with clearing members, so this field &amp; next will probably always be blank.</t>
  </si>
  <si>
    <t xml:space="preserve">total VM paid in GBP to CCP during the day </t>
  </si>
  <si>
    <t xml:space="preserve">total VM paid in USD to CCP during the day </t>
  </si>
  <si>
    <t xml:space="preserve">total VM received in GBP from CCP during the day </t>
  </si>
  <si>
    <t xml:space="preserve">total VM received in USD from CCP during the day </t>
  </si>
  <si>
    <t>First margin report to TR by HSBC for specified Portfolio Code for reporting start date of 14-Apr</t>
  </si>
  <si>
    <t>HSBC pays further VM on GBP &amp; USD repos</t>
  </si>
  <si>
    <t>HSBC receives VM on GBP repos but continues to pay VM on USD repos</t>
  </si>
  <si>
    <t>HSBC receives VM on both GBP &amp; USD repos</t>
  </si>
  <si>
    <t>It is assumed that the clearing member has joined LCH's auto-repay facility. The excess collateral in this example represents securities, which have to be reclaimed by a clearing member, and it has been assumed that the reclaim has been delayed until next day.</t>
  </si>
  <si>
    <t>The Validation Rules define a portfolio for the purposes of a Portfolio Code in terms of those cleared repos for which a common margin is calculated. No distinction is made between IM &amp; VM. It is recommended that a Portfolio Code should be defined in terms of IM &amp; not VM. This is because one IM is calculated for each account held by a clearing member with a CCP but clearing members trading repos in different currencies will pay or receive separate VMs for each currency. See Recommendation T.</t>
  </si>
  <si>
    <t>currency in which IM is called</t>
  </si>
  <si>
    <t>total outstanding IM paid to CCP in terms of above currency by end of the day</t>
  </si>
  <si>
    <t>It is assumed that this &amp; the next field must be repeated for additional VM currencies.</t>
  </si>
  <si>
    <t xml:space="preserve">This amount includes only VM paid during the reporting day. VM called at the end of the reporting day and paid next day will be reported for the next business day. </t>
  </si>
  <si>
    <t>HSBC has IM outstanding with LCH Ltd which it has given in GBP &amp; EUR assets &amp; also pays VM on GBP &amp; USD repos</t>
  </si>
  <si>
    <t>IM is billed in one currency but can be given as cash and/or securities in another currency or a combination of currencies, which do not have to be the currencies of the underlying repos. Where IM is given in several currencies, this &amp; the next field must be repeated.</t>
  </si>
  <si>
    <t>VM must be paid in cash in the currency of the underlying repos. If VM is called for several currencies, it is assumed that this &amp; the next field must be repeated for additional VM currencies.</t>
  </si>
  <si>
    <t>Validation Rules say "The first report received for given reporting counterparty shall only contain value "NEWT" in this field. …  Only one report with the action type "NEWT" for a given reporting counterparty shall be accepted."  For most clearing members, this is likely to be their reporting start date.</t>
  </si>
  <si>
    <t>The Portfolio Codes of the CCP &amp; clearing members may differ as they may generate their own codes &amp; these are not matchable by the TR.</t>
  </si>
  <si>
    <t>This is settlement date for margin. See the footnote for 3.10.</t>
  </si>
  <si>
    <r>
      <t xml:space="preserve">6.1 Margin report --- </t>
    </r>
    <r>
      <rPr>
        <b/>
        <sz val="14"/>
        <color rgb="FFFF0000"/>
        <rFont val="Arial"/>
        <family val="2"/>
      </rPr>
      <t>proprietary</t>
    </r>
    <r>
      <rPr>
        <b/>
        <sz val="14"/>
        <color theme="1"/>
        <rFont val="Arial"/>
        <family val="2"/>
      </rPr>
      <t xml:space="preserve"> cleared repo between a clearing member &amp; a CCP --- series of reports</t>
    </r>
  </si>
  <si>
    <t>HBN165AWM092UIT12L45</t>
  </si>
  <si>
    <t>ABC Bank Ltd (HBN165AWM092UIT12L45)</t>
  </si>
  <si>
    <t>LCH SA (R1IO4YJ0O79SMWVCHB58)</t>
  </si>
  <si>
    <t>HSBC Bank Plc (MP6I5ZYZBEU3UXPYFY54)</t>
  </si>
  <si>
    <r>
      <t xml:space="preserve">6.2  Margin report --- </t>
    </r>
    <r>
      <rPr>
        <b/>
        <sz val="14"/>
        <color rgb="FFFF0000"/>
        <rFont val="Arial"/>
        <family val="2"/>
      </rPr>
      <t>bilaterally-negotiated repo being cleared post trade</t>
    </r>
    <r>
      <rPr>
        <b/>
        <sz val="14"/>
        <color theme="1"/>
        <rFont val="Arial"/>
        <family val="2"/>
      </rPr>
      <t xml:space="preserve"> for one of the counterparties by a CCP clearing member</t>
    </r>
  </si>
  <si>
    <t>clearing date</t>
  </si>
  <si>
    <t>total outstanding IM paid to clearing member in terms of above currency by end of the day</t>
  </si>
  <si>
    <r>
      <rPr>
        <b/>
        <sz val="12"/>
        <color rgb="FFFF0000"/>
        <rFont val="Arial"/>
        <family val="2"/>
      </rPr>
      <t>Context:</t>
    </r>
    <r>
      <rPr>
        <sz val="12"/>
        <color rgb="FFFF0000"/>
        <rFont val="Arial"/>
        <family val="2"/>
      </rPr>
      <t xml:space="preserve"> ABC Bank executes a EUR repo in the OTC market with another bank. They then submit the repo to LCH SA for clearing. ABC clears the repo through HSBC, which is a clearing member of LCH SA. </t>
    </r>
  </si>
  <si>
    <r>
      <rPr>
        <b/>
        <sz val="12"/>
        <color rgb="FFFF0000"/>
        <rFont val="Arial"/>
        <family val="2"/>
      </rPr>
      <t>Context:</t>
    </r>
    <r>
      <rPr>
        <sz val="12"/>
        <color rgb="FFFF0000"/>
        <rFont val="Arial"/>
        <family val="2"/>
      </rPr>
      <t xml:space="preserve"> HSBC has traded a number of CCP-cleared repos in GBP &amp; USD for its own account (ie not for clients). </t>
    </r>
  </si>
  <si>
    <t xml:space="preserve">total VM paid in EUR to CCP during the day </t>
  </si>
  <si>
    <t xml:space="preserve">total VM received in EUR from CCP during the day </t>
  </si>
  <si>
    <t>HSBC has received IM from ABC but has paid VM</t>
  </si>
  <si>
    <t>It is unlikely that clearing members will ever post excess collateral to clients, so this field &amp; the next are likely to stay blank.</t>
  </si>
  <si>
    <t>Clearing members only ever take IM from clearing clients, so this field &amp; the next will never be filled in.</t>
  </si>
  <si>
    <t>SFTR RTS/ITS fields</t>
  </si>
  <si>
    <t>ABC has given IM to HSBC but received VM</t>
  </si>
  <si>
    <t>First margin report to TR by HSBC of repo with ABC Bank (HSBC will also report repo with LCH SA)</t>
  </si>
  <si>
    <t>Note that the identity of the CCP is not reported &amp; there is no link to the clearing member's repo with its client.</t>
  </si>
  <si>
    <t>2020-08-12</t>
  </si>
  <si>
    <t>2020-08-11T04:05:32Z</t>
  </si>
  <si>
    <t>2020-08-11T09:46:32Z</t>
  </si>
  <si>
    <t>2020-08-10</t>
  </si>
  <si>
    <t xml:space="preserve">right of re-use of collateral is a legal requirement for title transfer &amp; repo, but UCITS are prohibited from re-using collateral by regulation: it is recommended that the reporting of this fields reflects the legal &amp; contractual rights of the buyer &amp; not regulation </t>
  </si>
  <si>
    <t>this field is not filled in if field 2.96 is filled in</t>
  </si>
  <si>
    <t xml:space="preserve">Margin report --- proprietary cleared repo between a clearing member &amp; a CCP --- series </t>
  </si>
  <si>
    <t>Margin report --- bilaterally-negotiated repo being cleared post trade for one of the counterparties by a CCP clearing member</t>
  </si>
  <si>
    <t>This is the currency in which the security is denominated.</t>
  </si>
  <si>
    <t>CHF</t>
  </si>
  <si>
    <t>not applicable to buy/sell-backs</t>
  </si>
  <si>
    <t>not applicable to fixed-term repos</t>
  </si>
  <si>
    <t>not applicable to MODI reports</t>
  </si>
  <si>
    <t>not applicable to COLU reports</t>
  </si>
  <si>
    <t>not applicable to ETRM reports</t>
  </si>
  <si>
    <t>REPORT NEXT DAY, IF TERMINATION OPTION NOT EXERCISED</t>
  </si>
  <si>
    <t>T</t>
  </si>
  <si>
    <t>AA</t>
  </si>
  <si>
    <t>CCP Clearing Conditions</t>
  </si>
  <si>
    <t>ESMA have indicated field not required for equity &amp; date for perpetual bonds is 9999-12-31</t>
  </si>
  <si>
    <t>XOFF would be used for MiFIR reporting of OTC repos against TOTV securities because  this field applies to the securities, whereas XXXX would be used for SFTR reporting of OTC repo</t>
  </si>
  <si>
    <t>This field is only applicable for collateral in the form of debt.</t>
  </si>
  <si>
    <t>reverse repo from ESCB members</t>
  </si>
  <si>
    <t>variation margin from repo net exposures with ESCB members</t>
  </si>
  <si>
    <t>not included in received collateral under FSB/RTS</t>
  </si>
  <si>
    <t>repo to ESCB members</t>
  </si>
  <si>
    <t>securities loaned to ESCB members</t>
  </si>
  <si>
    <t>non-cash collateral for securities borrowing from ESCB members</t>
  </si>
  <si>
    <t>not included in used collateral under FSB/RTS</t>
  </si>
  <si>
    <t>= [A1+A2+A3+A4]+[B2+B3]-[A6+A7+A8]</t>
  </si>
  <si>
    <t>= [X1+X2+X3+X4+X5]+[Y1+Y2]-[X7+X8+X9]</t>
  </si>
  <si>
    <t>= [A1+A2+A4+A5]+[B2+B3+B5]-[A6+A7+A8]</t>
  </si>
  <si>
    <t>= [X1+X2+X3+X5+X6]+[Y1+Y2+Y3]-[X7+X8+X9]</t>
  </si>
  <si>
    <t>= [X1+X2+X3+X5+X6]+[Y1+Y2+Y3]+[Z]-[X7+X8+X9]</t>
  </si>
  <si>
    <r>
      <t xml:space="preserve">1.2  New </t>
    </r>
    <r>
      <rPr>
        <b/>
        <sz val="14"/>
        <color rgb="FFFF0000"/>
        <rFont val="Arial"/>
        <family val="2"/>
      </rPr>
      <t xml:space="preserve">buy/sell-back </t>
    </r>
    <r>
      <rPr>
        <b/>
        <sz val="14"/>
        <rFont val="Arial"/>
        <family val="2"/>
      </rPr>
      <t xml:space="preserve">(OTC non-forward fixed-term fixed-rate) --- </t>
    </r>
    <r>
      <rPr>
        <b/>
        <sz val="14"/>
        <color rgb="FFFF0000"/>
        <rFont val="Arial"/>
        <family val="2"/>
      </rPr>
      <t>undocumented</t>
    </r>
    <r>
      <rPr>
        <b/>
        <sz val="14"/>
        <rFont val="Arial"/>
        <family val="2"/>
      </rPr>
      <t xml:space="preserve"> --- settled at </t>
    </r>
    <r>
      <rPr>
        <b/>
        <sz val="14"/>
        <color rgb="FFFF0000"/>
        <rFont val="Arial"/>
        <family val="2"/>
      </rPr>
      <t>ICSD</t>
    </r>
  </si>
  <si>
    <t>OTHER</t>
  </si>
  <si>
    <t>UNDOCUMENTED</t>
  </si>
  <si>
    <t>new documented</t>
  </si>
  <si>
    <t>new undocumented</t>
  </si>
  <si>
    <r>
      <t xml:space="preserve">1.1  New </t>
    </r>
    <r>
      <rPr>
        <b/>
        <sz val="14"/>
        <color rgb="FFFF0000"/>
        <rFont val="Arial"/>
        <family val="2"/>
      </rPr>
      <t xml:space="preserve">buy/sell-back </t>
    </r>
    <r>
      <rPr>
        <b/>
        <sz val="14"/>
        <rFont val="Arial"/>
        <family val="2"/>
      </rPr>
      <t xml:space="preserve">(OTC non-forward fixed-term fixed-rate) --- </t>
    </r>
    <r>
      <rPr>
        <b/>
        <sz val="14"/>
        <color rgb="FFFF0000"/>
        <rFont val="Arial"/>
        <family val="2"/>
      </rPr>
      <t>documented</t>
    </r>
    <r>
      <rPr>
        <b/>
        <sz val="14"/>
        <rFont val="Arial"/>
        <family val="2"/>
      </rPr>
      <t xml:space="preserve"> --- settled at </t>
    </r>
    <r>
      <rPr>
        <b/>
        <sz val="14"/>
        <color rgb="FFFF0000"/>
        <rFont val="Arial"/>
        <family val="2"/>
      </rPr>
      <t>ICSD</t>
    </r>
  </si>
  <si>
    <t>as principal-principal repo, this is same as 1.3 Reporting Counterparty but ESMA Guidelines omit if Beneficiary is also Reporting Counterparty</t>
  </si>
  <si>
    <t>2020-04-21T12:10:11Z</t>
  </si>
  <si>
    <t>2020-04-20T10:55:30Z</t>
  </si>
  <si>
    <t>2020-04-20</t>
  </si>
  <si>
    <t>2020-04-21</t>
  </si>
  <si>
    <t>2020-04-28</t>
  </si>
  <si>
    <t>except in case of repos with small EU NFCs or UCITS or AIFM, this field is same as 1.3 Reporting Counterparty</t>
  </si>
  <si>
    <t>in this example, it has been assumed Reporting Counterparty is member of &amp; settles directly at ICSD, so is Direct Participant &amp; reports its own LEI</t>
  </si>
  <si>
    <t>recommend SPEC if repo not executed on GC financing facility, ATS GC facility or managed by a tri-party agent</t>
  </si>
  <si>
    <t>Termination optionality (EGRN/ETSB)</t>
  </si>
  <si>
    <r>
      <t xml:space="preserve">ESMA Guidelines require amount </t>
    </r>
    <r>
      <rPr>
        <i/>
        <u/>
        <sz val="12"/>
        <rFont val="Arial"/>
        <family val="2"/>
      </rPr>
      <t>before</t>
    </r>
    <r>
      <rPr>
        <i/>
        <sz val="12"/>
        <rFont val="Arial"/>
        <family val="2"/>
      </rPr>
      <t xml:space="preserve"> deduction of haircut</t>
    </r>
  </si>
  <si>
    <t>R</t>
  </si>
  <si>
    <t>May</t>
  </si>
  <si>
    <t>April</t>
  </si>
  <si>
    <t>June</t>
  </si>
  <si>
    <t>Monday</t>
  </si>
  <si>
    <t>Tuesday</t>
  </si>
  <si>
    <t>Wednesday</t>
  </si>
  <si>
    <t>Thursday</t>
  </si>
  <si>
    <t>Friday</t>
  </si>
  <si>
    <t>Saturday</t>
  </si>
  <si>
    <t>Sunday</t>
  </si>
  <si>
    <t>UK</t>
  </si>
  <si>
    <t>not applicable to new transaction</t>
  </si>
  <si>
    <r>
      <t xml:space="preserve">ESMA Guidelines require amount </t>
    </r>
    <r>
      <rPr>
        <i/>
        <u/>
        <sz val="12"/>
        <color rgb="FFFF0000"/>
        <rFont val="Arial"/>
        <family val="2"/>
      </rPr>
      <t>before</t>
    </r>
    <r>
      <rPr>
        <i/>
        <sz val="12"/>
        <color rgb="FFFF0000"/>
        <rFont val="Arial"/>
        <family val="2"/>
      </rPr>
      <t xml:space="preserve"> deduction of haircut</t>
    </r>
  </si>
  <si>
    <t>Termination optionality  (EGRN/ETSB)</t>
  </si>
  <si>
    <t>ESMA Guidelines require amount before deduction of haircut</t>
  </si>
  <si>
    <t>this is the segment MIC of the Trading Venue</t>
  </si>
  <si>
    <t>A, I</t>
  </si>
  <si>
    <t xml:space="preserve">right of re-use of collateral is a legal requirement for title transfer &amp; repo, but UCITS are prohibited from re-using collateral by regulation: however it is recommended that the reporting of this field reflects the legal &amp; contractual rights of the buyer &amp; not regulation </t>
  </si>
  <si>
    <t>in this example, it is assumed Reporting Counterparty is member of &amp; settles directly at ICSD, so is Direct Participant &amp; reports its own LEI</t>
  </si>
  <si>
    <t xml:space="preserve">A  </t>
  </si>
  <si>
    <t>2020-05-21</t>
  </si>
  <si>
    <t>2020-06-22</t>
  </si>
  <si>
    <t>2018-04-20T10:55:30Z</t>
  </si>
  <si>
    <t>2020-04-17T10:55:30Z</t>
  </si>
  <si>
    <t>Event Date for a MODI report is the date on which the modification is agreed or decided</t>
  </si>
  <si>
    <t>2020-04-21T11:00:09Z</t>
  </si>
  <si>
    <t>2020-04-21T15:35:05Z</t>
  </si>
  <si>
    <t>2020-04-21T11:00:00Z</t>
  </si>
  <si>
    <t>2020-04-20T11:00:00Z</t>
  </si>
  <si>
    <t>2020-05-20T11:00:00Z</t>
  </si>
  <si>
    <t>2020-05-20</t>
  </si>
  <si>
    <t>A. I</t>
  </si>
  <si>
    <t>SUBSEQUENT MODIFICATION REPORT FOR RE-RATING AGREED ON DAY 3 FOR DAY 4 (24 April)</t>
  </si>
  <si>
    <t>this field is not required for open terms.</t>
  </si>
  <si>
    <t>2020-04-23</t>
  </si>
  <si>
    <t>Event Date of a MODI report is date on which modification is agreed or decided, in this example, day 3 = 23 April</t>
  </si>
  <si>
    <t>2020-04-24T11:00:00Z</t>
  </si>
  <si>
    <t>SFTR defines buy/sell-backs as undocumented but Level 2 asks for master agreement. ESMA Guidelines follow Level 2 &amp; requries master agreement to be reported</t>
  </si>
  <si>
    <t>SFTR defines buy/sell-backs as undocumented but Level 2 asks for master agreement. ESMA Guidelines follow Level 2 &amp; requries master agreement to be reported: for undocumented SBSC 2.9 = OTHR &amp; 2.10 = UNDOCUMENTED.</t>
  </si>
  <si>
    <t>ESMA Guidelines require XXXX for repos not executed or registered post trade on a Trading Venue &amp; XOFF if executed off-venue but then registered</t>
  </si>
  <si>
    <t>recommend providing LEI of triparty agent which provides DBV service although ESMA Guidelines examples do not fill in both fields</t>
  </si>
  <si>
    <t>Consolidated Validation Rules require this field must to be left blank if 2.21 = FALSE &amp; 2.22 = NOAP (ie not open, EGRN or ETSB)</t>
  </si>
  <si>
    <t>Consolidated Validation Rules require this field to be EGRN, ETSB or NOAP. As this repo is not an EGRN or ETSB, the field = NOAP</t>
  </si>
  <si>
    <t>confirmed by ESMA Guidelines</t>
  </si>
  <si>
    <t>this field is only required if 2.21 = TRUE or 2.23 = [blank], which means not for open or floating-rate repos.</t>
  </si>
  <si>
    <t>Consolidated Validation Rules require this field must to be left blank if 2.21 = FALSE &amp; 2.22 = NOAP (ie not open, EGRN or ETSB). Field may have to be repeated every business day for open repo.</t>
  </si>
  <si>
    <t>COLLATERAL UPDATE REPORT BY HSBC ON DAY 2 = S+1 (21 April)</t>
  </si>
  <si>
    <t>this example assumes delay in COLU report until S+1 (which in this example is 21 April as S is on 20 April) but would be as early at T+1 if collateral is known</t>
  </si>
  <si>
    <t>alternatively, this could be ISIN of basket, if one exists</t>
  </si>
  <si>
    <t>COLLATERAL UPDATE REPORT BY HSBC ON DAY 2 = S+1 (22 April)</t>
  </si>
  <si>
    <t>2020-04-22T11:00:00Z</t>
  </si>
  <si>
    <t>2020-04-22</t>
  </si>
  <si>
    <t xml:space="preserve">T+1 </t>
  </si>
  <si>
    <t>this field is not required for open terms</t>
  </si>
  <si>
    <t xml:space="preserve">Consolidated Validation Rules require this field must to be left blank if 2.21 = FALSE &amp; 2.22 = NOAP (ie not open, EGRN or ETSB). </t>
  </si>
  <si>
    <r>
      <t xml:space="preserve">2.12  New </t>
    </r>
    <r>
      <rPr>
        <b/>
        <sz val="14"/>
        <rFont val="Arial"/>
        <family val="2"/>
      </rPr>
      <t xml:space="preserve">repurchase transaction </t>
    </r>
    <r>
      <rPr>
        <b/>
        <sz val="14"/>
        <color theme="1"/>
        <rFont val="Arial"/>
        <family val="2"/>
      </rPr>
      <t xml:space="preserve">--- OTC non-forward fixed-term (overnight) fixed-rate (re-ratable) --- </t>
    </r>
    <r>
      <rPr>
        <b/>
        <sz val="14"/>
        <color rgb="FFFF0000"/>
        <rFont val="Arial"/>
        <family val="2"/>
      </rPr>
      <t>DBV</t>
    </r>
  </si>
  <si>
    <t>COLLATERAL UPDATE REPORTS BY GFM ON DAY 2 = S+1 (21 April)</t>
  </si>
  <si>
    <t>22-Apr-20</t>
  </si>
  <si>
    <t>this is the segment MIC of the trading venue</t>
  </si>
  <si>
    <t>ATS GC facility</t>
  </si>
  <si>
    <t>bilateral electronic GC</t>
  </si>
  <si>
    <r>
      <rPr>
        <b/>
        <sz val="14"/>
        <rFont val="Arial"/>
        <family val="2"/>
      </rPr>
      <t>2.13</t>
    </r>
    <r>
      <rPr>
        <b/>
        <sz val="14"/>
        <color rgb="FFFF0000"/>
        <rFont val="Arial"/>
        <family val="2"/>
      </rPr>
      <t xml:space="preserve">  </t>
    </r>
    <r>
      <rPr>
        <b/>
        <sz val="14"/>
        <rFont val="Arial"/>
        <family val="2"/>
      </rPr>
      <t>N</t>
    </r>
    <r>
      <rPr>
        <b/>
        <sz val="14"/>
        <color theme="1"/>
        <rFont val="Arial"/>
        <family val="2"/>
      </rPr>
      <t xml:space="preserve">ew repurchase transaction </t>
    </r>
    <r>
      <rPr>
        <b/>
        <sz val="14"/>
        <rFont val="Arial"/>
        <family val="2"/>
      </rPr>
      <t xml:space="preserve">--- </t>
    </r>
    <r>
      <rPr>
        <b/>
        <sz val="14"/>
        <color rgb="FFFF0000"/>
        <rFont val="Arial"/>
        <family val="2"/>
      </rPr>
      <t>ATS</t>
    </r>
    <r>
      <rPr>
        <b/>
        <sz val="14"/>
        <color theme="1"/>
        <rFont val="Arial"/>
        <family val="2"/>
      </rPr>
      <t xml:space="preserve"> non-forward fixed-term fixed-rate on ATS GC facility </t>
    </r>
    <r>
      <rPr>
        <b/>
        <sz val="14"/>
        <color rgb="FFFF0000"/>
        <rFont val="Arial"/>
        <family val="2"/>
      </rPr>
      <t>(seller selects from ATS basket post trade)</t>
    </r>
  </si>
  <si>
    <t>recommend SPEC if repo not executed on GC financing facility, ATS GC facility or managed by a tri-party agent: this transaction was on the BrokerTec GC facility, which means the seller selected the collateral post trade from a basket published by Brokertec, so this is a GC transaction</t>
  </si>
  <si>
    <t>CCP Repo Clearing Conditions</t>
  </si>
  <si>
    <t xml:space="preserve"> ESMA's Guidelines say that an investment/asset manager should not be reported because of their execution &amp;  investment decision-making role but only if they act as a broker: however, in this example, the investment/asset manager (GFM) is reported because it is the Report Submitting Entity under its mandate from the fund management company (GAM); it could delegate reporting to a third-party service-provider but, in this example, it has not.</t>
  </si>
  <si>
    <t>ESMA's Guidelines say that an investment/asset manager should not be reported because of their execution &amp;  investment decision-making role but only if they act as a broker: however, in this example, the investment/asset manager (GFM) is reported because it is the Report Submitting Entity under its mandate from the fund management company (GAM); it could delegate reporting to a third-party service-provider but, in this example, it has not.</t>
  </si>
  <si>
    <t>2020-04-20T10:58:32Z</t>
  </si>
  <si>
    <t>2020-04-21T01:25:15Z</t>
  </si>
  <si>
    <t>2020-04-21T03:45:325Z</t>
  </si>
  <si>
    <t>For the CCP, the Execution Timestamp should be the same as the Clearing Timestamp (as the CCP's contract is formed by the act of clearing) but ESMA's draft Guidelines say the Clearing Timestamp should be later.</t>
  </si>
  <si>
    <t>there may be a diference CCP rule book for each product cleared</t>
  </si>
  <si>
    <t>RTN of prior repo is generated by trading venue &amp; reported by Counterparties even though, in this scenario --- repo traded on trading venue &amp; cleared same-day --- it serves no purpose</t>
  </si>
  <si>
    <t>this is a code generated by the Reporting Counterparty for the account containing all repos which will be netted for calculation of the same IM, VM &amp; excess collateral</t>
  </si>
  <si>
    <t>2020-04-21T09:22:11Z</t>
  </si>
  <si>
    <t>2020-04-20T11:28:31Z</t>
  </si>
  <si>
    <t>2020-04-20T10:57:30Z</t>
  </si>
  <si>
    <t>2020-04-20T11:27:43Z</t>
  </si>
  <si>
    <t>2020-04-21T04:30:35Z</t>
  </si>
  <si>
    <t>in this example, it is assumed that seller generates UTI by agreement in line with the options are set out in ESMA's decision tree</t>
  </si>
  <si>
    <t>2020-04-20T11:25:160Z</t>
  </si>
  <si>
    <t>2020-05-19</t>
  </si>
  <si>
    <t>2020-04-20T11:26:43Z</t>
  </si>
  <si>
    <t>2020-04-15T04:05:32Z</t>
  </si>
  <si>
    <t>2020-04-14T09:45:21Z</t>
  </si>
  <si>
    <t>2020-04-29</t>
  </si>
  <si>
    <t>more recent Value Date of repos in portfolio being collateralized on a net basis: in this example, it is assumed to be just this repo to start with</t>
  </si>
  <si>
    <t>2020-04-14T10:57:55Z</t>
  </si>
  <si>
    <t>2020-04-15T03:05:05Z</t>
  </si>
  <si>
    <t>2020-04-22T03:45:15Z</t>
  </si>
  <si>
    <t>2020-04-21T10:55:30Z</t>
  </si>
  <si>
    <t>2020-04-22T03:05:05Z</t>
  </si>
  <si>
    <t>2020-04-21T10:07:12Z</t>
  </si>
  <si>
    <t>2020-04-21T10:07:01Z</t>
  </si>
  <si>
    <t>2020-04-219T10:07:12Z</t>
  </si>
  <si>
    <t>20208-04-28T15:22:00Z</t>
  </si>
  <si>
    <t>2020-04-27</t>
  </si>
  <si>
    <t>2020-04-27T08:45:33Z</t>
  </si>
  <si>
    <t>2020-05-05</t>
  </si>
  <si>
    <t>2020-04-28T13:32:00Z</t>
  </si>
  <si>
    <t>2020-04-27T08:50:03Z</t>
  </si>
  <si>
    <t>initial COLU report for repos 1 &amp; 2 by HSBC on 22 April                                                                      assuming no other £GC repos outstanding &amp; allocation of 2 securities</t>
  </si>
  <si>
    <t>initial COLU report for repos 1 &amp; 2 by Credit Suisse on 22 April                                                                       assuming no other £GC repos outstanding &amp; allocation of 2 securities</t>
  </si>
  <si>
    <t>initial COLU report for repo 3 by HSBC on 28 April                                                                       assuming no other £GC repos outstanding &amp; allocation of 2 securities</t>
  </si>
  <si>
    <t>initial COLU report for repo 3 by Credit Suisse on 28 April                                                                      assuming no other £GC repos outstanding &amp; allocation of 2 securities</t>
  </si>
  <si>
    <t>2020-04-28T12:23:11Z</t>
  </si>
  <si>
    <t>2018-04-28</t>
  </si>
  <si>
    <t>Event Date of a COLU report is settlement date, in this example, 22 April</t>
  </si>
  <si>
    <t>All ESMA have proposed use of this field to indicate who has given &amp; who has taken VM, there are drawbacks and it is instead recommended to apply arithmetic signs to field 2.83</t>
  </si>
  <si>
    <t>negative sign indicates this VM has been given</t>
  </si>
  <si>
    <t>parties to repos to be cleared post trade often make the transaction contingent upon registration by the CCP, in which case, no contract will exist unless &amp; until it is cleared, and there is never any contract between the parties and no master agreement applies: when reporting the prior repo, it is recommended to report an undocumented transaction: it should only be filled in if parties agree to continue with the contract should it be rejected for clearing by the CCP</t>
  </si>
  <si>
    <t>2020-04-21T02:16:51Z</t>
  </si>
  <si>
    <t>2020-04-21T11:28:32Z</t>
  </si>
  <si>
    <t>20208-04-209T11:26:03Z</t>
  </si>
  <si>
    <t xml:space="preserve">21-04-2020  </t>
  </si>
  <si>
    <t xml:space="preserve">19-05-2020 </t>
  </si>
  <si>
    <t>2020-04-24</t>
  </si>
  <si>
    <t>2020-04-20T11:28:32Z</t>
  </si>
  <si>
    <t>2020-04-20T02:16:51Z</t>
  </si>
  <si>
    <t>It is recommended not to use this field to indicate whether collateral on a net basis has been given or taken</t>
  </si>
  <si>
    <t>It is recommended that this field is used to indicate whether collateral on a net basis has been given or taken: usi ng a negative sign for given &amp; a positive sign for taken --- see Recommendation T</t>
  </si>
  <si>
    <t>SUBSTITUTION BY MUTUAL AGREEMENT ON DAY 2 FOR SETTLEMENT ON DAY 3 (23 Apr)</t>
  </si>
  <si>
    <t>EARLY TERMINATION BY MUTUAL AGREEMENT ON DAY 2 FOR SAME DAY (22 Apr)</t>
  </si>
  <si>
    <t>2020-04-23T11:00:00Z</t>
  </si>
  <si>
    <t>ALTERNATIVE: EARLY TERMINATION BY MUTUAL AGREEMENT ON DAY 2 FOR DAY 3 (23 Apr)</t>
  </si>
  <si>
    <t>event on day 2 will be reported on day 3 = 23 April</t>
  </si>
  <si>
    <t>Event Date of an ETRM report is settlement date, in this example, day 2 = 22 April</t>
  </si>
  <si>
    <t>Event Date of a MODI report is the date on which a modification is agreed, in this example, day 2 = 22 April</t>
  </si>
  <si>
    <t>Action Type = MODI (not ETRM) because termination takes effect after today</t>
  </si>
  <si>
    <t>termination is on day 3 = 23 April</t>
  </si>
  <si>
    <t>2020-04-21T23:00:00Z</t>
  </si>
  <si>
    <t>IF TERMINATION IS NOTIFIED ON DAY 3 (23 Apr)</t>
  </si>
  <si>
    <t>2020-04-24T23:00:00Z</t>
  </si>
  <si>
    <t>2020-05-25</t>
  </si>
  <si>
    <t>9, 26</t>
  </si>
  <si>
    <t>Consolidated Validation Rules require this field must to be left blank if 2.21 = FALSE &amp; 2.22 = NOAP (ie not open, EGRN or ETSB): this evergreen has a contractual notice period of 31 calendar days but this field has to be reported in business days: it is assumed the first day on which notice can be given is the purchase date (21-Apr): from that date, 31 calendar days cover 21 business days allowing for UK public holidays in 2020: unless the Validation Rules exclude open transactions from this field, this field would have to be modified every time there was a change in the number of business days in the next 31-day period</t>
  </si>
  <si>
    <t>Action Type for a termination to be settled in the future is MODI for which the Event Date is the date on which the modification is agreed or decided, in this example,  day 3 = 23 April</t>
  </si>
  <si>
    <t>Action Type for a termination to be settled in the future is MODI: confirmed by ESMA Guidelines</t>
  </si>
  <si>
    <t>open subject to 31 day's notice of termination</t>
  </si>
  <si>
    <t>21-May-20 subject to one days' notice of a 30-day termination period</t>
  </si>
  <si>
    <t>10,157,590.83 subject to earlier termination</t>
  </si>
  <si>
    <t>2020-04-21T00:00:00Z</t>
  </si>
  <si>
    <t>Consolidated Validation Rules require this field must to be left blank if 2.21 = FALSE &amp; 2.22 = NOAP (ie not open, EGRN or ETSB): this evergreen is for fixed term: for fixed-term repos, recommend reporting Maturity Date</t>
  </si>
  <si>
    <t>Consolidated Validation Rules require this field must to be left blank if 2.21 = FALSE &amp; 2.22 = NOAP (ie not open, EGRN or ETSB): this evergreen has a contractual notice period of 30 calendar days but this field has to be reported in business days: it is assumed the first day on which notice can be given is the purchase date (21-Apr): from that date, 30 calendar days cover 20 business days allowing for UK public holidays in 2020: unless the Validation Rules exclude open transactions from this field, this field would have to be modified every time there was a change in the number of business days in the next 31-day period</t>
  </si>
  <si>
    <t xml:space="preserve">report of  new repo 2 </t>
  </si>
  <si>
    <t>report of new repo 1</t>
  </si>
  <si>
    <t>0% BOBL 13-Oct-2023</t>
  </si>
  <si>
    <r>
      <t xml:space="preserve">END-OF-DAY COLU REPORT FOR </t>
    </r>
    <r>
      <rPr>
        <b/>
        <u/>
        <sz val="12"/>
        <color rgb="FFFF0000"/>
        <rFont val="Arial"/>
        <family val="2"/>
      </rPr>
      <t>REPO 1</t>
    </r>
    <r>
      <rPr>
        <b/>
        <sz val="12"/>
        <color rgb="FFFF0000"/>
        <rFont val="Arial"/>
        <family val="2"/>
      </rPr>
      <t xml:space="preserve"> ON DAY 2 FOR DAY 1 (21-Apr)</t>
    </r>
  </si>
  <si>
    <r>
      <t>END-OF-DAY COLU REPORT FOR</t>
    </r>
    <r>
      <rPr>
        <b/>
        <u/>
        <sz val="12"/>
        <color rgb="FFFF0000"/>
        <rFont val="Arial"/>
        <family val="2"/>
      </rPr>
      <t xml:space="preserve"> REPO 2</t>
    </r>
    <r>
      <rPr>
        <b/>
        <sz val="12"/>
        <color rgb="FFFF0000"/>
        <rFont val="Arial"/>
        <family val="2"/>
      </rPr>
      <t xml:space="preserve"> ON DAY 2 FOR DAY 1 (21-Apr)</t>
    </r>
  </si>
  <si>
    <t>variation margin</t>
  </si>
  <si>
    <t>repo 1</t>
  </si>
  <si>
    <t>collateral market value</t>
  </si>
  <si>
    <t>transaction exposure</t>
  </si>
  <si>
    <t>VM held by Reporting Counterparty</t>
  </si>
  <si>
    <t>repo 2</t>
  </si>
  <si>
    <t>date to which calculation applies</t>
  </si>
  <si>
    <t>VARIATION MARGIN REPORT ON DAY 2 FOR DAY 1 (21-Apr)</t>
  </si>
  <si>
    <t>CASH</t>
  </si>
  <si>
    <t>VM given to Other Counterparty</t>
  </si>
  <si>
    <r>
      <rPr>
        <b/>
        <sz val="12"/>
        <color rgb="FFFF0000"/>
        <rFont val="Arial"/>
        <family val="2"/>
      </rPr>
      <t>reverse repo</t>
    </r>
    <r>
      <rPr>
        <b/>
        <sz val="12"/>
        <color theme="1"/>
        <rFont val="Arial"/>
        <family val="2"/>
      </rPr>
      <t xml:space="preserve"> --- minimum transaction parameters currently required by counterparties</t>
    </r>
  </si>
  <si>
    <t>as VM is applied against the net exposure of all non-triparty repos under the same master agreement, this report is for net collateralization</t>
  </si>
  <si>
    <t>cash currency</t>
  </si>
  <si>
    <t>security 1</t>
  </si>
  <si>
    <t>security 2</t>
  </si>
  <si>
    <t>1.75% BUND 04-Jul-2022</t>
  </si>
  <si>
    <t>2% BUND 04-Jan-2022</t>
  </si>
  <si>
    <t>DE0001135473</t>
  </si>
  <si>
    <t>DE0001108645</t>
  </si>
  <si>
    <t>cash amount</t>
  </si>
  <si>
    <t>held by HSBC</t>
  </si>
  <si>
    <t>held by CS</t>
  </si>
  <si>
    <t>-</t>
  </si>
  <si>
    <t>gross VM</t>
  </si>
  <si>
    <t>net VM</t>
  </si>
  <si>
    <t>unpaid manufactured payment due to Reporting Counterparty</t>
  </si>
  <si>
    <t>unpaid manufactured payment due to Other Counterparty</t>
  </si>
  <si>
    <t>VARIATION MARGIN HOLDINGS AT CLOSE ON DAY 1 (21-Apr)</t>
  </si>
  <si>
    <t>2022-07-04</t>
  </si>
  <si>
    <t>2022-01-04</t>
  </si>
  <si>
    <t>net held by HSBC</t>
  </si>
  <si>
    <t>day 1</t>
  </si>
  <si>
    <t>day 2</t>
  </si>
  <si>
    <r>
      <t>VM call</t>
    </r>
    <r>
      <rPr>
        <sz val="12"/>
        <color theme="1"/>
        <rFont val="Arial"/>
        <family val="2"/>
      </rPr>
      <t xml:space="preserve"> [positive means call by Reporting Counterparty]</t>
    </r>
  </si>
  <si>
    <r>
      <t xml:space="preserve">Net Exposure = VM </t>
    </r>
    <r>
      <rPr>
        <sz val="12"/>
        <color theme="1"/>
        <rFont val="Arial"/>
        <family val="2"/>
      </rPr>
      <t>[positive means VM due to Reporting Counterparty]</t>
    </r>
  </si>
  <si>
    <t>aggregate transaction exposure to Reporting Counterparty</t>
  </si>
  <si>
    <t>it has been assumed in the example that VM has been given in cash which was called and paid on day 2 for day 1</t>
  </si>
  <si>
    <t>it has been proposed to ESMA that arithmetic signs should be used to report VM: as this VM has been taken &amp; the previous balance was positive, this amount has increased</t>
  </si>
  <si>
    <t>this is the net amount of this ISIN</t>
  </si>
  <si>
    <t>it has been proposed to ESMA not to use this field for COLU reports for VM: see 2.76</t>
  </si>
  <si>
    <t>VARIATION MARGIN CALCULATIONS &amp; ACTIONS ON DAY 2 FOR DAY 1 (21-Apr)</t>
  </si>
  <si>
    <t>HSBC has received &amp; is still holding 1,205,000 nominal of security 1 &amp; 2,120,000 nominal of security 2 from previous VM calls on CS. CS has received &amp; is still holding EUR 1,366,000.23 in cash, 2,010,000 in security 1 from previous VM calls on HSBC.</t>
  </si>
  <si>
    <r>
      <t xml:space="preserve">3.3  Variation margins on repurchase transactions --- non-forward fixed-term fixed-rate transactions executed on </t>
    </r>
    <r>
      <rPr>
        <b/>
        <sz val="14"/>
        <color rgb="FFFF0000"/>
        <rFont val="Arial"/>
        <family val="2"/>
      </rPr>
      <t>trading venue - uncleared</t>
    </r>
  </si>
  <si>
    <t>Last update: 29/07/2019</t>
  </si>
  <si>
    <t>SFTR sample reports - ERCC SFTR Task 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</si>
</sst>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0"/>
    <numFmt numFmtId="165" formatCode="0.000%"/>
    <numFmt numFmtId="166" formatCode="yyyy\-mm\-dd\thh:mm:ss\z"/>
    <numFmt numFmtId="167" formatCode="0.00000000%"/>
    <numFmt numFmtId="168" formatCode="#,##0.0000000"/>
    <numFmt numFmtId="169" formatCode="0.000000000"/>
    <numFmt numFmtId="170" formatCode="0.0000000"/>
    <numFmt numFmtId="171" formatCode="yyyy\-mm\-dd;@"/>
    <numFmt numFmtId="172" formatCode="yyyy\-mm\-dd"/>
    <numFmt numFmtId="173" formatCode="#,##0.00000000"/>
    <numFmt numFmtId="174" formatCode="#,##0.0000000000"/>
    <numFmt numFmtId="175" formatCode="#,##0.0"/>
    <numFmt numFmtId="176" formatCode="0.0"/>
  </numFmts>
  <fonts count="57" x14ac:knownFonts="1">
    <font>
      <sz val="11"/>
      <color theme="1"/>
      <name val="Calibri"/>
      <family val="2"/>
      <scheme val="minor"/>
    </font>
    <font>
      <b/>
      <sz val="11"/>
      <color theme="1"/>
      <name val="Calibri"/>
      <family val="2"/>
      <scheme val="minor"/>
    </font>
    <font>
      <sz val="11"/>
      <color theme="1"/>
      <name val="Arial"/>
      <family val="2"/>
    </font>
    <font>
      <b/>
      <sz val="12"/>
      <color theme="1"/>
      <name val="Arial"/>
      <family val="2"/>
    </font>
    <font>
      <sz val="12"/>
      <color theme="1"/>
      <name val="Arial"/>
      <family val="2"/>
    </font>
    <font>
      <b/>
      <sz val="14"/>
      <color theme="1"/>
      <name val="Arial"/>
      <family val="2"/>
    </font>
    <font>
      <sz val="12"/>
      <color rgb="FF000000"/>
      <name val="Arial"/>
      <family val="2"/>
    </font>
    <font>
      <sz val="11"/>
      <color theme="1"/>
      <name val="Calibri"/>
      <family val="2"/>
      <scheme val="minor"/>
    </font>
    <font>
      <i/>
      <sz val="12"/>
      <color theme="1"/>
      <name val="Arial"/>
      <family val="2"/>
    </font>
    <font>
      <i/>
      <sz val="12"/>
      <color rgb="FFFF0000"/>
      <name val="Arial"/>
      <family val="2"/>
    </font>
    <font>
      <sz val="12"/>
      <color rgb="FFFF0000"/>
      <name val="Arial"/>
      <family val="2"/>
    </font>
    <font>
      <sz val="11"/>
      <color rgb="FFFF0000"/>
      <name val="Calibri"/>
      <family val="2"/>
      <scheme val="minor"/>
    </font>
    <font>
      <b/>
      <sz val="12"/>
      <color rgb="FFFF0000"/>
      <name val="Arial"/>
      <family val="2"/>
    </font>
    <font>
      <sz val="12"/>
      <name val="Arial"/>
      <family val="2"/>
    </font>
    <font>
      <sz val="12"/>
      <color theme="1"/>
      <name val="Calibri"/>
      <family val="2"/>
      <scheme val="minor"/>
    </font>
    <font>
      <sz val="11"/>
      <name val="Calibri"/>
      <family val="2"/>
      <scheme val="minor"/>
    </font>
    <font>
      <i/>
      <sz val="12"/>
      <name val="Arial"/>
      <family val="2"/>
    </font>
    <font>
      <b/>
      <sz val="14"/>
      <color rgb="FFFF0000"/>
      <name val="Arial"/>
      <family val="2"/>
    </font>
    <font>
      <b/>
      <sz val="14"/>
      <name val="Arial"/>
      <family val="2"/>
    </font>
    <font>
      <sz val="12"/>
      <color rgb="FF444444"/>
      <name val="Arial"/>
      <family val="2"/>
    </font>
    <font>
      <i/>
      <sz val="11"/>
      <color theme="1"/>
      <name val="Calibri"/>
      <family val="2"/>
      <scheme val="minor"/>
    </font>
    <font>
      <i/>
      <sz val="11"/>
      <name val="Calibri"/>
      <family val="2"/>
      <scheme val="minor"/>
    </font>
    <font>
      <sz val="14"/>
      <color rgb="FFFF0000"/>
      <name val="Arial"/>
      <family val="2"/>
    </font>
    <font>
      <i/>
      <sz val="11"/>
      <color rgb="FFFF0000"/>
      <name val="Arial"/>
      <family val="2"/>
    </font>
    <font>
      <i/>
      <sz val="11"/>
      <color theme="1"/>
      <name val="Arial"/>
      <family val="2"/>
    </font>
    <font>
      <i/>
      <sz val="11"/>
      <name val="Arial"/>
      <family val="2"/>
    </font>
    <font>
      <b/>
      <sz val="12"/>
      <name val="Arial"/>
      <family val="2"/>
    </font>
    <font>
      <i/>
      <sz val="11"/>
      <color theme="1"/>
      <name val="Calibri"/>
      <family val="2"/>
    </font>
    <font>
      <sz val="12"/>
      <name val="Calibri"/>
      <family val="2"/>
      <scheme val="minor"/>
    </font>
    <font>
      <b/>
      <sz val="12"/>
      <color rgb="FFFF0000"/>
      <name val="Calibri"/>
      <family val="2"/>
    </font>
    <font>
      <sz val="12"/>
      <color theme="1"/>
      <name val="Calibri"/>
      <family val="2"/>
    </font>
    <font>
      <i/>
      <sz val="12"/>
      <color rgb="FF000000"/>
      <name val="Arial"/>
      <family val="2"/>
    </font>
    <font>
      <i/>
      <u/>
      <sz val="12"/>
      <name val="Arial"/>
      <family val="2"/>
    </font>
    <font>
      <sz val="12"/>
      <color rgb="FFFF0000"/>
      <name val="Calibri"/>
      <family val="2"/>
    </font>
    <font>
      <i/>
      <u/>
      <sz val="12"/>
      <color theme="1"/>
      <name val="Arial"/>
      <family val="2"/>
    </font>
    <font>
      <sz val="11"/>
      <color rgb="FFFF0000"/>
      <name val="Arial"/>
      <family val="2"/>
    </font>
    <font>
      <sz val="15"/>
      <color rgb="FFFF0000"/>
      <name val="Arial"/>
      <family val="2"/>
    </font>
    <font>
      <b/>
      <sz val="15"/>
      <color rgb="FFFF0000"/>
      <name val="Arial"/>
      <family val="2"/>
    </font>
    <font>
      <b/>
      <sz val="11"/>
      <color theme="1"/>
      <name val="Arial"/>
      <family val="2"/>
    </font>
    <font>
      <b/>
      <sz val="11"/>
      <color rgb="FFFF0000"/>
      <name val="Arial"/>
      <family val="2"/>
    </font>
    <font>
      <b/>
      <i/>
      <sz val="11"/>
      <color rgb="FFFF0000"/>
      <name val="Arial"/>
      <family val="2"/>
    </font>
    <font>
      <b/>
      <i/>
      <sz val="12"/>
      <color theme="1"/>
      <name val="Arial"/>
      <family val="2"/>
    </font>
    <font>
      <sz val="10"/>
      <color theme="1"/>
      <name val="Arial"/>
      <family val="2"/>
    </font>
    <font>
      <b/>
      <sz val="10"/>
      <color theme="1"/>
      <name val="Arial"/>
      <family val="2"/>
    </font>
    <font>
      <sz val="14"/>
      <color theme="1"/>
      <name val="Arial"/>
      <family val="2"/>
    </font>
    <font>
      <u/>
      <sz val="11"/>
      <color theme="10"/>
      <name val="Calibri"/>
      <family val="2"/>
      <scheme val="minor"/>
    </font>
    <font>
      <i/>
      <sz val="11"/>
      <color rgb="FFFF0000"/>
      <name val="Calibri"/>
      <family val="2"/>
      <scheme val="minor"/>
    </font>
    <font>
      <i/>
      <sz val="14"/>
      <color rgb="FFFF0000"/>
      <name val="Arial"/>
      <family val="2"/>
    </font>
    <font>
      <sz val="11"/>
      <name val="Arial"/>
      <family val="2"/>
    </font>
    <font>
      <b/>
      <sz val="11"/>
      <color theme="0"/>
      <name val="Calibri"/>
      <family val="2"/>
      <scheme val="minor"/>
    </font>
    <font>
      <b/>
      <sz val="16"/>
      <color theme="1"/>
      <name val="Calibri"/>
      <family val="2"/>
      <scheme val="minor"/>
    </font>
    <font>
      <b/>
      <sz val="11"/>
      <color rgb="FF0070C0"/>
      <name val="Calibri"/>
      <family val="2"/>
      <scheme val="minor"/>
    </font>
    <font>
      <sz val="11"/>
      <color rgb="FF0070C0"/>
      <name val="Calibri"/>
      <family val="2"/>
      <scheme val="minor"/>
    </font>
    <font>
      <i/>
      <u/>
      <sz val="12"/>
      <color rgb="FFFF0000"/>
      <name val="Arial"/>
      <family val="2"/>
    </font>
    <font>
      <b/>
      <sz val="11"/>
      <color rgb="FFFF0000"/>
      <name val="Calibri"/>
      <family val="2"/>
      <scheme val="minor"/>
    </font>
    <font>
      <b/>
      <u/>
      <sz val="12"/>
      <color rgb="FFFF0000"/>
      <name val="Arial"/>
      <family val="2"/>
    </font>
    <font>
      <b/>
      <sz val="14"/>
      <color theme="1"/>
      <name val="Calibri"/>
      <family val="2"/>
      <scheme val="minor"/>
    </font>
  </fonts>
  <fills count="1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69B94"/>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D0D7E5"/>
      </left>
      <right style="thin">
        <color rgb="FFD0D7E5"/>
      </right>
      <top/>
      <bottom style="thin">
        <color rgb="FFD0D7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s>
  <cellStyleXfs count="3">
    <xf numFmtId="0" fontId="0" fillId="0" borderId="0"/>
    <xf numFmtId="9" fontId="7" fillId="0" borderId="0" applyFont="0" applyFill="0" applyBorder="0" applyAlignment="0" applyProtection="0"/>
    <xf numFmtId="0" fontId="45" fillId="0" borderId="0" applyNumberFormat="0" applyFill="0" applyBorder="0" applyAlignment="0" applyProtection="0"/>
  </cellStyleXfs>
  <cellXfs count="1935">
    <xf numFmtId="0" fontId="0" fillId="0" borderId="0" xfId="0"/>
    <xf numFmtId="0" fontId="0" fillId="0" borderId="0" xfId="0" applyAlignment="1">
      <alignment vertical="top"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0" xfId="0" applyFont="1" applyAlignment="1">
      <alignment wrapText="1"/>
    </xf>
    <xf numFmtId="0" fontId="0" fillId="3" borderId="0" xfId="0" applyFill="1"/>
    <xf numFmtId="0" fontId="0" fillId="0" borderId="0" xfId="0" applyBorder="1"/>
    <xf numFmtId="0" fontId="4" fillId="0" borderId="1" xfId="0" applyFont="1" applyBorder="1" applyAlignment="1">
      <alignment wrapText="1"/>
    </xf>
    <xf numFmtId="0" fontId="6" fillId="0" borderId="1" xfId="0" applyFont="1" applyBorder="1" applyAlignment="1">
      <alignment horizontal="left" vertical="center" wrapText="1"/>
    </xf>
    <xf numFmtId="0" fontId="2" fillId="0" borderId="0" xfId="0" applyFont="1"/>
    <xf numFmtId="0" fontId="4" fillId="0" borderId="0" xfId="0" applyFont="1"/>
    <xf numFmtId="4" fontId="4" fillId="0" borderId="0" xfId="0" applyNumberFormat="1" applyFont="1" applyAlignment="1">
      <alignment horizontal="left"/>
    </xf>
    <xf numFmtId="164" fontId="4" fillId="0" borderId="0" xfId="0" applyNumberFormat="1" applyFont="1" applyAlignment="1">
      <alignment horizontal="left"/>
    </xf>
    <xf numFmtId="15" fontId="4" fillId="0" borderId="0" xfId="0" applyNumberFormat="1"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left" vertical="center"/>
    </xf>
    <xf numFmtId="4" fontId="4" fillId="0" borderId="1" xfId="0" applyNumberFormat="1" applyFont="1" applyBorder="1" applyAlignment="1">
      <alignment horizontal="left"/>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165" fontId="4" fillId="0" borderId="1" xfId="0" applyNumberFormat="1" applyFont="1" applyBorder="1" applyAlignment="1">
      <alignment horizontal="left"/>
    </xf>
    <xf numFmtId="0" fontId="4" fillId="0" borderId="1" xfId="0" applyFont="1" applyBorder="1"/>
    <xf numFmtId="0" fontId="4" fillId="0" borderId="1" xfId="0" applyFont="1" applyBorder="1" applyAlignment="1">
      <alignment horizontal="center"/>
    </xf>
    <xf numFmtId="15" fontId="4" fillId="0" borderId="1" xfId="0" applyNumberFormat="1" applyFont="1" applyBorder="1" applyAlignment="1">
      <alignment horizontal="left"/>
    </xf>
    <xf numFmtId="21" fontId="4" fillId="0" borderId="1" xfId="0" applyNumberFormat="1" applyFont="1" applyBorder="1" applyAlignment="1">
      <alignment horizontal="left"/>
    </xf>
    <xf numFmtId="0" fontId="3" fillId="0" borderId="1" xfId="0" applyFont="1" applyBorder="1" applyAlignment="1">
      <alignment horizontal="left"/>
    </xf>
    <xf numFmtId="15" fontId="3" fillId="0" borderId="0" xfId="0" applyNumberFormat="1" applyFont="1" applyAlignment="1">
      <alignment horizontal="left"/>
    </xf>
    <xf numFmtId="4" fontId="3" fillId="0" borderId="0" xfId="0" applyNumberFormat="1" applyFont="1" applyAlignment="1">
      <alignment horizontal="left"/>
    </xf>
    <xf numFmtId="4" fontId="3" fillId="0" borderId="1" xfId="0" applyNumberFormat="1" applyFont="1" applyBorder="1" applyAlignment="1">
      <alignment horizontal="left"/>
    </xf>
    <xf numFmtId="0" fontId="3" fillId="0" borderId="0" xfId="0" applyFont="1" applyAlignment="1">
      <alignment horizontal="left"/>
    </xf>
    <xf numFmtId="0" fontId="3" fillId="0" borderId="1" xfId="0" applyFont="1" applyBorder="1"/>
    <xf numFmtId="0" fontId="3" fillId="0" borderId="0" xfId="0" applyFont="1" applyAlignment="1">
      <alignment horizontal="left" vertical="center"/>
    </xf>
    <xf numFmtId="0" fontId="3" fillId="0" borderId="0" xfId="0" applyFont="1"/>
    <xf numFmtId="0" fontId="5" fillId="0" borderId="0" xfId="0" applyFont="1"/>
    <xf numFmtId="165" fontId="3" fillId="0" borderId="0" xfId="0" applyNumberFormat="1"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3" fillId="0" borderId="0" xfId="0" applyFont="1" applyBorder="1"/>
    <xf numFmtId="4" fontId="4" fillId="0" borderId="0" xfId="0" applyNumberFormat="1" applyFont="1" applyBorder="1" applyAlignment="1">
      <alignment horizontal="left"/>
    </xf>
    <xf numFmtId="0" fontId="3" fillId="0" borderId="0" xfId="0" applyFont="1" applyBorder="1" applyAlignment="1">
      <alignment horizontal="left"/>
    </xf>
    <xf numFmtId="166" fontId="4" fillId="0" borderId="4" xfId="0" applyNumberFormat="1" applyFont="1" applyBorder="1" applyAlignment="1">
      <alignment horizontal="left"/>
    </xf>
    <xf numFmtId="0" fontId="4" fillId="0" borderId="4" xfId="0" applyFont="1" applyBorder="1" applyAlignment="1">
      <alignment horizontal="left"/>
    </xf>
    <xf numFmtId="0" fontId="4" fillId="5" borderId="4" xfId="0" applyFont="1" applyFill="1" applyBorder="1" applyAlignment="1">
      <alignment horizontal="left"/>
    </xf>
    <xf numFmtId="15" fontId="4" fillId="0" borderId="4" xfId="0" quotePrefix="1" applyNumberFormat="1" applyFont="1" applyBorder="1" applyAlignment="1">
      <alignment horizontal="left"/>
    </xf>
    <xf numFmtId="0" fontId="4" fillId="3" borderId="4" xfId="0" applyFont="1" applyFill="1" applyBorder="1" applyAlignment="1">
      <alignment horizontal="left"/>
    </xf>
    <xf numFmtId="167" fontId="4" fillId="0" borderId="4" xfId="0" applyNumberFormat="1" applyFont="1" applyBorder="1" applyAlignment="1">
      <alignment horizontal="left"/>
    </xf>
    <xf numFmtId="4" fontId="4" fillId="0" borderId="4" xfId="0" applyNumberFormat="1" applyFont="1" applyBorder="1" applyAlignment="1">
      <alignment horizontal="left"/>
    </xf>
    <xf numFmtId="169" fontId="4" fillId="0" borderId="4" xfId="0" applyNumberFormat="1" applyFont="1" applyBorder="1" applyAlignment="1">
      <alignment horizontal="left"/>
    </xf>
    <xf numFmtId="14" fontId="4" fillId="0" borderId="4" xfId="0" quotePrefix="1" applyNumberFormat="1" applyFont="1" applyBorder="1" applyAlignment="1">
      <alignment horizontal="left"/>
    </xf>
    <xf numFmtId="0" fontId="4" fillId="0" borderId="4" xfId="0" applyFont="1" applyBorder="1"/>
    <xf numFmtId="0" fontId="0" fillId="0" borderId="0" xfId="0" applyAlignment="1">
      <alignment horizontal="center"/>
    </xf>
    <xf numFmtId="0" fontId="4" fillId="0" borderId="0" xfId="0" applyFont="1" applyAlignment="1">
      <alignment horizontal="center"/>
    </xf>
    <xf numFmtId="4" fontId="4" fillId="0" borderId="0" xfId="0" applyNumberFormat="1" applyFont="1" applyBorder="1" applyAlignment="1">
      <alignment horizontal="center"/>
    </xf>
    <xf numFmtId="15" fontId="4" fillId="0" borderId="1" xfId="0" applyNumberFormat="1" applyFont="1" applyBorder="1" applyAlignment="1">
      <alignment horizontal="center"/>
    </xf>
    <xf numFmtId="21" fontId="4" fillId="0" borderId="1" xfId="0" applyNumberFormat="1" applyFont="1" applyBorder="1" applyAlignment="1">
      <alignment horizontal="center"/>
    </xf>
    <xf numFmtId="4" fontId="4" fillId="0" borderId="1" xfId="0" applyNumberFormat="1" applyFont="1" applyBorder="1" applyAlignment="1">
      <alignment horizontal="center"/>
    </xf>
    <xf numFmtId="165" fontId="4" fillId="0" borderId="1" xfId="0" applyNumberFormat="1" applyFont="1" applyBorder="1" applyAlignment="1">
      <alignment horizontal="center"/>
    </xf>
    <xf numFmtId="0" fontId="4" fillId="3" borderId="1" xfId="0" applyFont="1" applyFill="1" applyBorder="1" applyAlignment="1">
      <alignment horizontal="center"/>
    </xf>
    <xf numFmtId="15" fontId="4" fillId="3" borderId="1" xfId="0" quotePrefix="1" applyNumberFormat="1" applyFont="1" applyFill="1" applyBorder="1" applyAlignment="1">
      <alignment horizontal="center"/>
    </xf>
    <xf numFmtId="166"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167" fontId="4"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169" fontId="4" fillId="3" borderId="1" xfId="0" applyNumberFormat="1" applyFont="1" applyFill="1" applyBorder="1" applyAlignment="1">
      <alignment horizontal="center"/>
    </xf>
    <xf numFmtId="14" fontId="4" fillId="3" borderId="1" xfId="0" quotePrefix="1" applyNumberFormat="1" applyFont="1" applyFill="1" applyBorder="1" applyAlignment="1">
      <alignment horizontal="center"/>
    </xf>
    <xf numFmtId="0" fontId="4" fillId="3" borderId="0" xfId="0" applyFont="1" applyFill="1" applyAlignment="1">
      <alignment horizontal="center"/>
    </xf>
    <xf numFmtId="0" fontId="2" fillId="3" borderId="0" xfId="0" applyFont="1" applyFill="1" applyAlignment="1">
      <alignment horizontal="center"/>
    </xf>
    <xf numFmtId="0" fontId="4" fillId="0" borderId="5" xfId="0" applyFont="1" applyBorder="1" applyAlignment="1">
      <alignment horizontal="center"/>
    </xf>
    <xf numFmtId="164" fontId="8" fillId="0" borderId="0" xfId="0" applyNumberFormat="1" applyFont="1" applyAlignment="1">
      <alignment horizontal="left"/>
    </xf>
    <xf numFmtId="0" fontId="8" fillId="0" borderId="0" xfId="0" applyFont="1"/>
    <xf numFmtId="0" fontId="8" fillId="0" borderId="0" xfId="0" applyFont="1" applyAlignment="1">
      <alignment horizontal="left" vertical="center"/>
    </xf>
    <xf numFmtId="10" fontId="8" fillId="0" borderId="0" xfId="1" applyNumberFormat="1" applyFont="1" applyAlignment="1">
      <alignment horizontal="left"/>
    </xf>
    <xf numFmtId="0" fontId="8" fillId="0" borderId="0" xfId="0" applyFont="1" applyAlignment="1">
      <alignment horizontal="left"/>
    </xf>
    <xf numFmtId="0" fontId="9" fillId="0" borderId="0" xfId="0" applyFont="1"/>
    <xf numFmtId="4" fontId="4" fillId="5" borderId="1" xfId="0" applyNumberFormat="1" applyFont="1" applyFill="1" applyBorder="1" applyAlignment="1">
      <alignment horizontal="left"/>
    </xf>
    <xf numFmtId="167" fontId="4" fillId="5" borderId="4" xfId="0" applyNumberFormat="1" applyFont="1" applyFill="1" applyBorder="1" applyAlignment="1">
      <alignment horizontal="left"/>
    </xf>
    <xf numFmtId="0" fontId="4" fillId="3" borderId="0" xfId="0" applyFont="1" applyFill="1" applyAlignment="1">
      <alignment horizontal="left"/>
    </xf>
    <xf numFmtId="4" fontId="4" fillId="6" borderId="4" xfId="0" applyNumberFormat="1" applyFont="1" applyFill="1" applyBorder="1" applyAlignment="1">
      <alignment horizontal="left"/>
    </xf>
    <xf numFmtId="0" fontId="4" fillId="6" borderId="4" xfId="0" applyFont="1" applyFill="1" applyBorder="1" applyAlignment="1">
      <alignment horizontal="left"/>
    </xf>
    <xf numFmtId="0" fontId="11" fillId="0" borderId="0" xfId="0" applyFont="1"/>
    <xf numFmtId="15" fontId="4" fillId="2" borderId="4" xfId="0" quotePrefix="1" applyNumberFormat="1" applyFont="1" applyFill="1" applyBorder="1" applyAlignment="1">
      <alignment horizontal="left"/>
    </xf>
    <xf numFmtId="15" fontId="12" fillId="0" borderId="1" xfId="0" applyNumberFormat="1" applyFont="1" applyBorder="1" applyAlignment="1">
      <alignment horizontal="left"/>
    </xf>
    <xf numFmtId="0" fontId="12" fillId="0" borderId="1" xfId="0" applyFont="1" applyBorder="1"/>
    <xf numFmtId="0" fontId="4" fillId="2" borderId="4" xfId="0" applyFont="1" applyFill="1" applyBorder="1" applyAlignment="1">
      <alignment horizontal="left"/>
    </xf>
    <xf numFmtId="0" fontId="9" fillId="0" borderId="0" xfId="0" applyFont="1" applyAlignment="1">
      <alignment horizontal="left"/>
    </xf>
    <xf numFmtId="15" fontId="3" fillId="0" borderId="1" xfId="0" applyNumberFormat="1" applyFont="1" applyBorder="1" applyAlignment="1">
      <alignment horizontal="left"/>
    </xf>
    <xf numFmtId="0" fontId="4" fillId="5" borderId="1" xfId="0" applyFont="1" applyFill="1" applyBorder="1" applyAlignment="1">
      <alignment horizontal="left"/>
    </xf>
    <xf numFmtId="0" fontId="4" fillId="2" borderId="1" xfId="0" applyFont="1" applyFill="1" applyBorder="1" applyAlignment="1">
      <alignment horizontal="left"/>
    </xf>
    <xf numFmtId="15" fontId="4" fillId="0" borderId="1" xfId="0" quotePrefix="1" applyNumberFormat="1"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15" fontId="4" fillId="2" borderId="1" xfId="0" quotePrefix="1" applyNumberFormat="1" applyFont="1" applyFill="1" applyBorder="1" applyAlignment="1">
      <alignment horizontal="left"/>
    </xf>
    <xf numFmtId="169"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4" fillId="5" borderId="1" xfId="0" applyFont="1" applyFill="1" applyBorder="1"/>
    <xf numFmtId="167" fontId="4" fillId="5" borderId="1" xfId="0" applyNumberFormat="1" applyFont="1" applyFill="1" applyBorder="1" applyAlignment="1">
      <alignment horizontal="left"/>
    </xf>
    <xf numFmtId="166" fontId="4" fillId="5" borderId="1" xfId="0" applyNumberFormat="1" applyFont="1" applyFill="1" applyBorder="1" applyAlignment="1">
      <alignment horizontal="left"/>
    </xf>
    <xf numFmtId="15" fontId="4" fillId="5" borderId="1" xfId="0" quotePrefix="1" applyNumberFormat="1" applyFont="1" applyFill="1" applyBorder="1" applyAlignment="1">
      <alignment horizontal="left"/>
    </xf>
    <xf numFmtId="0" fontId="12" fillId="0" borderId="0" xfId="0" applyFont="1"/>
    <xf numFmtId="1" fontId="4" fillId="0" borderId="1" xfId="0" applyNumberFormat="1" applyFont="1" applyBorder="1" applyAlignment="1">
      <alignment horizontal="center"/>
    </xf>
    <xf numFmtId="0" fontId="4" fillId="0" borderId="0" xfId="0" applyFont="1" applyBorder="1"/>
    <xf numFmtId="164" fontId="8" fillId="0" borderId="0" xfId="0" applyNumberFormat="1" applyFont="1" applyBorder="1" applyAlignment="1">
      <alignment horizontal="left"/>
    </xf>
    <xf numFmtId="15" fontId="3" fillId="0" borderId="0" xfId="0" applyNumberFormat="1" applyFont="1" applyBorder="1" applyAlignment="1">
      <alignment horizontal="left"/>
    </xf>
    <xf numFmtId="0" fontId="8" fillId="0" borderId="0" xfId="0" applyFont="1" applyBorder="1"/>
    <xf numFmtId="0" fontId="8" fillId="0" borderId="0" xfId="0" applyFont="1" applyBorder="1" applyAlignment="1">
      <alignment horizontal="left" vertical="center"/>
    </xf>
    <xf numFmtId="4" fontId="3" fillId="0" borderId="0" xfId="0" applyNumberFormat="1" applyFont="1" applyBorder="1" applyAlignment="1">
      <alignment horizontal="left"/>
    </xf>
    <xf numFmtId="164" fontId="4" fillId="0" borderId="0" xfId="0" applyNumberFormat="1" applyFont="1" applyBorder="1" applyAlignment="1">
      <alignment horizontal="left"/>
    </xf>
    <xf numFmtId="10" fontId="4" fillId="0" borderId="0" xfId="1" applyNumberFormat="1" applyFont="1" applyBorder="1" applyAlignment="1">
      <alignment horizontal="left"/>
    </xf>
    <xf numFmtId="10" fontId="8" fillId="0" borderId="0" xfId="1" applyNumberFormat="1" applyFont="1" applyBorder="1" applyAlignment="1">
      <alignment horizontal="left"/>
    </xf>
    <xf numFmtId="0" fontId="8" fillId="0" borderId="0" xfId="0" applyFont="1" applyBorder="1" applyAlignment="1">
      <alignment horizontal="left"/>
    </xf>
    <xf numFmtId="0" fontId="4" fillId="0" borderId="7" xfId="0" applyFont="1" applyBorder="1" applyAlignment="1">
      <alignment horizontal="center"/>
    </xf>
    <xf numFmtId="14" fontId="4" fillId="2" borderId="1" xfId="0" quotePrefix="1" applyNumberFormat="1" applyFont="1" applyFill="1" applyBorder="1" applyAlignment="1">
      <alignment horizontal="left"/>
    </xf>
    <xf numFmtId="15" fontId="4" fillId="3" borderId="1" xfId="0" quotePrefix="1" applyNumberFormat="1" applyFont="1" applyFill="1" applyBorder="1" applyAlignment="1">
      <alignment horizontal="left"/>
    </xf>
    <xf numFmtId="0" fontId="13" fillId="0" borderId="1" xfId="0" applyFont="1" applyBorder="1"/>
    <xf numFmtId="14" fontId="4" fillId="2" borderId="4" xfId="0" quotePrefix="1" applyNumberFormat="1" applyFont="1" applyFill="1" applyBorder="1" applyAlignment="1">
      <alignment horizontal="left"/>
    </xf>
    <xf numFmtId="0" fontId="4" fillId="2" borderId="4" xfId="0" applyFont="1" applyFill="1" applyBorder="1"/>
    <xf numFmtId="0" fontId="4" fillId="0" borderId="4" xfId="0" applyFont="1" applyBorder="1" applyAlignment="1">
      <alignment vertical="center" wrapText="1"/>
    </xf>
    <xf numFmtId="0" fontId="4" fillId="0" borderId="4" xfId="0" applyFont="1" applyFill="1" applyBorder="1" applyAlignment="1">
      <alignment vertical="center" wrapText="1"/>
    </xf>
    <xf numFmtId="0" fontId="10" fillId="5" borderId="1" xfId="0" applyFont="1" applyFill="1" applyBorder="1"/>
    <xf numFmtId="0" fontId="4" fillId="3" borderId="1" xfId="0" applyFont="1" applyFill="1" applyBorder="1"/>
    <xf numFmtId="0" fontId="10" fillId="5" borderId="1" xfId="0" quotePrefix="1" applyFont="1" applyFill="1" applyBorder="1" applyAlignment="1">
      <alignment horizontal="left"/>
    </xf>
    <xf numFmtId="0" fontId="10" fillId="5" borderId="1" xfId="0" applyFont="1" applyFill="1" applyBorder="1" applyAlignment="1">
      <alignment horizontal="left"/>
    </xf>
    <xf numFmtId="0" fontId="4" fillId="0" borderId="5" xfId="0" applyFont="1" applyBorder="1" applyAlignment="1">
      <alignment horizontal="left"/>
    </xf>
    <xf numFmtId="0" fontId="13" fillId="0" borderId="4" xfId="0" applyFont="1" applyBorder="1" applyAlignment="1">
      <alignment horizontal="left"/>
    </xf>
    <xf numFmtId="0" fontId="12" fillId="3" borderId="4" xfId="0" quotePrefix="1" applyFont="1" applyFill="1" applyBorder="1" applyAlignment="1">
      <alignment horizontal="left"/>
    </xf>
    <xf numFmtId="0" fontId="12" fillId="0" borderId="4" xfId="0" applyFont="1" applyBorder="1" applyAlignment="1">
      <alignment horizontal="left"/>
    </xf>
    <xf numFmtId="0" fontId="12" fillId="0" borderId="1" xfId="0" quotePrefix="1" applyFont="1" applyBorder="1" applyAlignment="1">
      <alignment horizontal="left"/>
    </xf>
    <xf numFmtId="0" fontId="12" fillId="0" borderId="1" xfId="0" applyFont="1" applyBorder="1" applyAlignment="1">
      <alignment horizontal="left"/>
    </xf>
    <xf numFmtId="4" fontId="12" fillId="0" borderId="1" xfId="0" applyNumberFormat="1" applyFont="1" applyBorder="1" applyAlignment="1">
      <alignment horizontal="left"/>
    </xf>
    <xf numFmtId="168" fontId="12" fillId="0" borderId="1" xfId="0" applyNumberFormat="1" applyFont="1" applyBorder="1" applyAlignment="1">
      <alignment horizontal="left"/>
    </xf>
    <xf numFmtId="169" fontId="12" fillId="0" borderId="1" xfId="0" applyNumberFormat="1" applyFont="1" applyBorder="1" applyAlignment="1">
      <alignment horizontal="left"/>
    </xf>
    <xf numFmtId="14" fontId="12" fillId="0" borderId="1" xfId="0" quotePrefix="1" applyNumberFormat="1" applyFont="1" applyBorder="1" applyAlignment="1">
      <alignment horizontal="left"/>
    </xf>
    <xf numFmtId="0" fontId="12" fillId="5" borderId="1" xfId="0" applyFont="1" applyFill="1" applyBorder="1" applyAlignment="1">
      <alignment horizontal="left"/>
    </xf>
    <xf numFmtId="15" fontId="12" fillId="0" borderId="1" xfId="0" quotePrefix="1" applyNumberFormat="1" applyFont="1" applyBorder="1" applyAlignment="1">
      <alignment horizontal="left"/>
    </xf>
    <xf numFmtId="166" fontId="12" fillId="0" borderId="1" xfId="0" applyNumberFormat="1" applyFont="1" applyBorder="1" applyAlignment="1">
      <alignment horizontal="left"/>
    </xf>
    <xf numFmtId="165" fontId="12" fillId="0" borderId="1" xfId="0" applyNumberFormat="1" applyFont="1" applyBorder="1" applyAlignment="1">
      <alignment horizontal="left"/>
    </xf>
    <xf numFmtId="167" fontId="12" fillId="0" borderId="4" xfId="0" applyNumberFormat="1" applyFont="1" applyBorder="1" applyAlignment="1">
      <alignment horizontal="left"/>
    </xf>
    <xf numFmtId="0" fontId="12" fillId="3" borderId="4" xfId="0" applyFont="1" applyFill="1" applyBorder="1" applyAlignment="1">
      <alignment horizontal="left"/>
    </xf>
    <xf numFmtId="0" fontId="12" fillId="0" borderId="8" xfId="0" applyFont="1" applyBorder="1" applyAlignment="1">
      <alignment vertical="center"/>
    </xf>
    <xf numFmtId="0" fontId="10" fillId="5" borderId="4" xfId="0" applyFont="1" applyFill="1" applyBorder="1" applyAlignment="1">
      <alignment horizontal="left"/>
    </xf>
    <xf numFmtId="4" fontId="4" fillId="3" borderId="1" xfId="0" applyNumberFormat="1" applyFont="1" applyFill="1" applyBorder="1" applyAlignment="1">
      <alignment horizontal="left"/>
    </xf>
    <xf numFmtId="0" fontId="0" fillId="0" borderId="0" xfId="0" applyFont="1"/>
    <xf numFmtId="0" fontId="10" fillId="0" borderId="0" xfId="0" applyFont="1"/>
    <xf numFmtId="0" fontId="12" fillId="3" borderId="1" xfId="0" applyFont="1" applyFill="1" applyBorder="1" applyAlignment="1">
      <alignment horizontal="left"/>
    </xf>
    <xf numFmtId="0" fontId="12" fillId="5" borderId="1" xfId="0" applyFont="1" applyFill="1" applyBorder="1"/>
    <xf numFmtId="15" fontId="12" fillId="0" borderId="4" xfId="0" quotePrefix="1" applyNumberFormat="1" applyFont="1" applyBorder="1" applyAlignment="1">
      <alignment horizontal="left"/>
    </xf>
    <xf numFmtId="0" fontId="16" fillId="0" borderId="0" xfId="0" applyFont="1"/>
    <xf numFmtId="0" fontId="13" fillId="3" borderId="4" xfId="0" quotePrefix="1" applyFont="1" applyFill="1" applyBorder="1" applyAlignment="1">
      <alignment horizontal="left"/>
    </xf>
    <xf numFmtId="0" fontId="13" fillId="3" borderId="1" xfId="0" applyFont="1" applyFill="1" applyBorder="1" applyAlignment="1">
      <alignment horizontal="center"/>
    </xf>
    <xf numFmtId="15" fontId="13" fillId="3" borderId="1" xfId="0" quotePrefix="1" applyNumberFormat="1" applyFont="1" applyFill="1" applyBorder="1" applyAlignment="1">
      <alignment horizontal="center"/>
    </xf>
    <xf numFmtId="0" fontId="16" fillId="0" borderId="0" xfId="0" applyFont="1" applyAlignment="1">
      <alignment horizontal="left"/>
    </xf>
    <xf numFmtId="0" fontId="13" fillId="3" borderId="1" xfId="0" applyFont="1" applyFill="1" applyBorder="1" applyAlignment="1">
      <alignment horizontal="left"/>
    </xf>
    <xf numFmtId="15" fontId="13" fillId="0" borderId="1" xfId="0" quotePrefix="1" applyNumberFormat="1" applyFont="1" applyBorder="1" applyAlignment="1">
      <alignment horizontal="left"/>
    </xf>
    <xf numFmtId="0" fontId="13" fillId="3" borderId="1" xfId="0" quotePrefix="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167" fontId="13" fillId="0" borderId="1" xfId="0" applyNumberFormat="1" applyFont="1" applyBorder="1" applyAlignment="1">
      <alignment horizontal="left"/>
    </xf>
    <xf numFmtId="4" fontId="13" fillId="0" borderId="1" xfId="0" applyNumberFormat="1" applyFont="1" applyBorder="1" applyAlignment="1">
      <alignment horizontal="left"/>
    </xf>
    <xf numFmtId="15" fontId="13" fillId="2" borderId="1" xfId="0" quotePrefix="1" applyNumberFormat="1" applyFont="1" applyFill="1" applyBorder="1" applyAlignment="1">
      <alignment horizontal="left"/>
    </xf>
    <xf numFmtId="168" fontId="13" fillId="3" borderId="1" xfId="0" applyNumberFormat="1" applyFont="1" applyFill="1" applyBorder="1" applyAlignment="1">
      <alignment horizontal="center"/>
    </xf>
    <xf numFmtId="169" fontId="13" fillId="0" borderId="1" xfId="0" applyNumberFormat="1" applyFont="1" applyBorder="1" applyAlignment="1">
      <alignment horizontal="left"/>
    </xf>
    <xf numFmtId="14" fontId="13" fillId="0" borderId="1" xfId="0" quotePrefix="1" applyNumberFormat="1" applyFont="1" applyBorder="1" applyAlignment="1">
      <alignment horizontal="left"/>
    </xf>
    <xf numFmtId="0" fontId="17" fillId="0" borderId="0" xfId="0" applyFont="1"/>
    <xf numFmtId="168" fontId="4" fillId="5" borderId="4" xfId="0" applyNumberFormat="1" applyFont="1" applyFill="1" applyBorder="1" applyAlignment="1">
      <alignment horizontal="left"/>
    </xf>
    <xf numFmtId="169" fontId="4" fillId="5" borderId="4" xfId="0" applyNumberFormat="1" applyFont="1" applyFill="1" applyBorder="1" applyAlignment="1">
      <alignment horizontal="left"/>
    </xf>
    <xf numFmtId="4" fontId="4" fillId="5" borderId="4" xfId="0" applyNumberFormat="1" applyFont="1" applyFill="1" applyBorder="1" applyAlignment="1">
      <alignment horizontal="left"/>
    </xf>
    <xf numFmtId="0" fontId="12" fillId="3" borderId="1" xfId="0" quotePrefix="1" applyFont="1" applyFill="1" applyBorder="1" applyAlignment="1">
      <alignment horizontal="left"/>
    </xf>
    <xf numFmtId="167" fontId="12" fillId="0" borderId="1" xfId="0" applyNumberFormat="1" applyFont="1" applyBorder="1" applyAlignment="1">
      <alignment horizontal="left"/>
    </xf>
    <xf numFmtId="0" fontId="14" fillId="0" borderId="0" xfId="0" applyFont="1"/>
    <xf numFmtId="0" fontId="14" fillId="0" borderId="0" xfId="0" applyFont="1" applyAlignment="1">
      <alignment horizontal="center"/>
    </xf>
    <xf numFmtId="0" fontId="14" fillId="0" borderId="0" xfId="0" applyFont="1" applyAlignment="1">
      <alignment vertical="top" wrapText="1"/>
    </xf>
    <xf numFmtId="167" fontId="10" fillId="0" borderId="1" xfId="1" applyNumberFormat="1" applyFont="1" applyBorder="1" applyAlignment="1">
      <alignment horizontal="left"/>
    </xf>
    <xf numFmtId="4" fontId="12" fillId="3" borderId="1" xfId="0" applyNumberFormat="1" applyFont="1" applyFill="1" applyBorder="1" applyAlignment="1">
      <alignment horizontal="left"/>
    </xf>
    <xf numFmtId="0" fontId="9" fillId="3" borderId="0" xfId="0" applyFont="1" applyFill="1"/>
    <xf numFmtId="0" fontId="14" fillId="3" borderId="0" xfId="0" applyFont="1" applyFill="1"/>
    <xf numFmtId="0" fontId="12" fillId="5" borderId="4" xfId="0" applyFont="1" applyFill="1" applyBorder="1" applyAlignment="1">
      <alignment horizontal="left"/>
    </xf>
    <xf numFmtId="0" fontId="12" fillId="5" borderId="1" xfId="0" quotePrefix="1" applyFont="1" applyFill="1" applyBorder="1" applyAlignment="1">
      <alignment horizontal="left"/>
    </xf>
    <xf numFmtId="168" fontId="4" fillId="5" borderId="1" xfId="0" applyNumberFormat="1" applyFont="1" applyFill="1" applyBorder="1" applyAlignment="1">
      <alignment horizontal="left"/>
    </xf>
    <xf numFmtId="169" fontId="4" fillId="5" borderId="1" xfId="0" applyNumberFormat="1" applyFont="1" applyFill="1" applyBorder="1" applyAlignment="1">
      <alignment horizontal="left"/>
    </xf>
    <xf numFmtId="14" fontId="4" fillId="5" borderId="1" xfId="0" quotePrefix="1" applyNumberFormat="1" applyFont="1" applyFill="1" applyBorder="1" applyAlignment="1">
      <alignment horizontal="left"/>
    </xf>
    <xf numFmtId="0" fontId="4" fillId="3" borderId="0" xfId="0" applyFont="1" applyFill="1" applyBorder="1" applyAlignment="1">
      <alignment horizontal="left"/>
    </xf>
    <xf numFmtId="173" fontId="12" fillId="0" borderId="4" xfId="0" applyNumberFormat="1" applyFont="1" applyBorder="1" applyAlignment="1">
      <alignment horizontal="left"/>
    </xf>
    <xf numFmtId="173" fontId="4" fillId="0" borderId="1" xfId="0" applyNumberFormat="1" applyFont="1" applyBorder="1" applyAlignment="1">
      <alignment horizontal="left"/>
    </xf>
    <xf numFmtId="173" fontId="13" fillId="0" borderId="4" xfId="0" applyNumberFormat="1" applyFont="1" applyBorder="1" applyAlignment="1">
      <alignment horizontal="left"/>
    </xf>
    <xf numFmtId="0" fontId="12" fillId="5" borderId="0" xfId="0" applyFont="1" applyFill="1"/>
    <xf numFmtId="4" fontId="10" fillId="0" borderId="1" xfId="0" applyNumberFormat="1" applyFont="1" applyBorder="1" applyAlignment="1">
      <alignment horizontal="left"/>
    </xf>
    <xf numFmtId="11" fontId="12" fillId="7"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left" vertical="center" wrapText="1"/>
    </xf>
    <xf numFmtId="0" fontId="12" fillId="0" borderId="2" xfId="0" applyFont="1" applyBorder="1" applyAlignment="1">
      <alignment horizontal="left" vertical="center" wrapText="1"/>
    </xf>
    <xf numFmtId="171" fontId="12" fillId="0" borderId="1" xfId="0" applyNumberFormat="1" applyFont="1" applyBorder="1" applyAlignment="1">
      <alignment horizontal="left"/>
    </xf>
    <xf numFmtId="0" fontId="12" fillId="0" borderId="1" xfId="0" applyFont="1" applyBorder="1" applyAlignment="1">
      <alignment horizontal="left" vertical="center"/>
    </xf>
    <xf numFmtId="170" fontId="12" fillId="0" borderId="1" xfId="0" applyNumberFormat="1" applyFont="1" applyBorder="1" applyAlignment="1">
      <alignment horizontal="left" vertical="center" wrapText="1"/>
    </xf>
    <xf numFmtId="15" fontId="4" fillId="5" borderId="4" xfId="0" quotePrefix="1" applyNumberFormat="1" applyFont="1" applyFill="1" applyBorder="1" applyAlignment="1">
      <alignment horizontal="left"/>
    </xf>
    <xf numFmtId="0" fontId="0" fillId="0" borderId="0" xfId="0" applyFont="1" applyAlignment="1">
      <alignment horizontal="center"/>
    </xf>
    <xf numFmtId="0" fontId="0" fillId="0" borderId="11" xfId="0" applyBorder="1" applyAlignment="1">
      <alignment horizontal="center"/>
    </xf>
    <xf numFmtId="0" fontId="0" fillId="3" borderId="11" xfId="0" applyFill="1" applyBorder="1" applyAlignment="1">
      <alignment horizontal="center"/>
    </xf>
    <xf numFmtId="0" fontId="0" fillId="0" borderId="21" xfId="0"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0" fillId="3" borderId="16" xfId="0" applyFill="1" applyBorder="1" applyAlignment="1">
      <alignment horizontal="center"/>
    </xf>
    <xf numFmtId="0" fontId="0" fillId="0" borderId="19" xfId="0" applyBorder="1" applyAlignment="1">
      <alignment horizontal="center"/>
    </xf>
    <xf numFmtId="0" fontId="0" fillId="3" borderId="19" xfId="0" applyFill="1" applyBorder="1" applyAlignment="1">
      <alignment horizontal="center"/>
    </xf>
    <xf numFmtId="0" fontId="0" fillId="4" borderId="19" xfId="0" applyFill="1" applyBorder="1" applyAlignment="1">
      <alignment horizontal="center"/>
    </xf>
    <xf numFmtId="0" fontId="0" fillId="0" borderId="22" xfId="0" applyBorder="1" applyAlignment="1">
      <alignment horizontal="center"/>
    </xf>
    <xf numFmtId="0" fontId="0" fillId="4" borderId="11" xfId="0" applyFill="1" applyBorder="1" applyAlignment="1">
      <alignment horizontal="center"/>
    </xf>
    <xf numFmtId="0" fontId="0" fillId="4" borderId="4" xfId="0" applyFill="1" applyBorder="1" applyAlignment="1">
      <alignment horizontal="center"/>
    </xf>
    <xf numFmtId="0" fontId="0" fillId="4" borderId="10" xfId="0" applyFill="1" applyBorder="1" applyAlignment="1">
      <alignment horizontal="center"/>
    </xf>
    <xf numFmtId="0" fontId="19" fillId="0" borderId="1" xfId="0" applyFont="1" applyBorder="1"/>
    <xf numFmtId="0" fontId="0" fillId="0" borderId="24" xfId="0" applyBorder="1" applyAlignment="1">
      <alignment horizontal="center"/>
    </xf>
    <xf numFmtId="0" fontId="0" fillId="4" borderId="24" xfId="0" applyFill="1" applyBorder="1" applyAlignment="1">
      <alignment horizontal="center"/>
    </xf>
    <xf numFmtId="0" fontId="0" fillId="0" borderId="25" xfId="0" applyBorder="1" applyAlignment="1">
      <alignment horizontal="center"/>
    </xf>
    <xf numFmtId="0" fontId="12" fillId="5" borderId="4" xfId="0" quotePrefix="1" applyFont="1" applyFill="1" applyBorder="1" applyAlignment="1">
      <alignment horizontal="left"/>
    </xf>
    <xf numFmtId="0" fontId="8" fillId="3" borderId="0" xfId="0" applyFont="1" applyFill="1"/>
    <xf numFmtId="172" fontId="12" fillId="0" borderId="1" xfId="0" applyNumberFormat="1" applyFont="1" applyBorder="1" applyAlignment="1">
      <alignment horizontal="left"/>
    </xf>
    <xf numFmtId="166" fontId="8" fillId="3" borderId="0" xfId="0" applyNumberFormat="1" applyFont="1" applyFill="1" applyAlignment="1">
      <alignment horizontal="left"/>
    </xf>
    <xf numFmtId="0" fontId="4" fillId="3" borderId="0" xfId="0" applyFont="1" applyFill="1"/>
    <xf numFmtId="0" fontId="8" fillId="3" borderId="0" xfId="0" applyFont="1" applyFill="1" applyAlignment="1">
      <alignment horizontal="left"/>
    </xf>
    <xf numFmtId="0" fontId="16" fillId="3" borderId="0" xfId="0" applyFont="1" applyFill="1" applyAlignment="1">
      <alignment horizontal="left"/>
    </xf>
    <xf numFmtId="0" fontId="16" fillId="3" borderId="0" xfId="0" applyFont="1" applyFill="1"/>
    <xf numFmtId="0" fontId="3" fillId="0" borderId="4" xfId="0" applyFont="1" applyBorder="1" applyAlignment="1"/>
    <xf numFmtId="0" fontId="3" fillId="0" borderId="17" xfId="0" applyFont="1" applyBorder="1" applyAlignment="1"/>
    <xf numFmtId="0" fontId="3" fillId="0" borderId="5" xfId="0" applyFont="1" applyBorder="1" applyAlignment="1">
      <alignment horizontal="left"/>
    </xf>
    <xf numFmtId="0" fontId="13" fillId="0" borderId="1" xfId="0" applyFont="1" applyBorder="1" applyAlignment="1">
      <alignment horizontal="center" vertical="center"/>
    </xf>
    <xf numFmtId="0" fontId="15" fillId="3" borderId="0" xfId="0" applyFont="1" applyFill="1"/>
    <xf numFmtId="0" fontId="4" fillId="0" borderId="1" xfId="0" applyFont="1" applyBorder="1" applyAlignment="1"/>
    <xf numFmtId="167" fontId="12" fillId="0" borderId="1" xfId="1" applyNumberFormat="1" applyFont="1" applyBorder="1" applyAlignment="1">
      <alignment horizontal="left"/>
    </xf>
    <xf numFmtId="0" fontId="13" fillId="3" borderId="0" xfId="0" applyFont="1" applyFill="1" applyBorder="1" applyAlignment="1">
      <alignment horizontal="left"/>
    </xf>
    <xf numFmtId="15" fontId="4" fillId="3" borderId="0" xfId="0" quotePrefix="1" applyNumberFormat="1" applyFont="1" applyFill="1" applyBorder="1" applyAlignment="1">
      <alignment horizontal="left"/>
    </xf>
    <xf numFmtId="0" fontId="4" fillId="3" borderId="0" xfId="0" applyFont="1" applyFill="1" applyBorder="1"/>
    <xf numFmtId="15" fontId="4" fillId="3" borderId="0" xfId="0" applyNumberFormat="1" applyFont="1" applyFill="1" applyBorder="1" applyAlignment="1">
      <alignment horizontal="left"/>
    </xf>
    <xf numFmtId="21" fontId="4" fillId="3" borderId="0" xfId="0" applyNumberFormat="1" applyFont="1" applyFill="1" applyBorder="1" applyAlignment="1">
      <alignment horizontal="left"/>
    </xf>
    <xf numFmtId="4" fontId="4" fillId="3" borderId="0" xfId="0" applyNumberFormat="1" applyFont="1" applyFill="1" applyBorder="1" applyAlignment="1">
      <alignment horizontal="left"/>
    </xf>
    <xf numFmtId="165" fontId="4" fillId="3" borderId="0" xfId="0" applyNumberFormat="1" applyFont="1" applyFill="1" applyBorder="1" applyAlignment="1">
      <alignment horizontal="left"/>
    </xf>
    <xf numFmtId="166" fontId="4" fillId="3" borderId="0" xfId="0" applyNumberFormat="1" applyFont="1" applyFill="1" applyBorder="1" applyAlignment="1">
      <alignment horizontal="left"/>
    </xf>
    <xf numFmtId="167" fontId="4" fillId="3" borderId="0" xfId="0" applyNumberFormat="1" applyFont="1" applyFill="1" applyBorder="1" applyAlignment="1">
      <alignment horizontal="left"/>
    </xf>
    <xf numFmtId="169" fontId="4" fillId="3" borderId="0" xfId="0" applyNumberFormat="1" applyFont="1" applyFill="1" applyBorder="1" applyAlignment="1">
      <alignment horizontal="left"/>
    </xf>
    <xf numFmtId="14" fontId="4" fillId="3" borderId="0" xfId="0" quotePrefix="1" applyNumberFormat="1" applyFont="1" applyFill="1" applyBorder="1" applyAlignment="1">
      <alignment horizontal="left"/>
    </xf>
    <xf numFmtId="0" fontId="2" fillId="3" borderId="0" xfId="0" applyFont="1" applyFill="1"/>
    <xf numFmtId="15" fontId="4" fillId="0" borderId="0" xfId="0" applyNumberFormat="1" applyFont="1" applyBorder="1" applyAlignment="1">
      <alignment horizontal="center"/>
    </xf>
    <xf numFmtId="21" fontId="4" fillId="0" borderId="0" xfId="0" applyNumberFormat="1" applyFont="1" applyBorder="1" applyAlignment="1">
      <alignment horizontal="center"/>
    </xf>
    <xf numFmtId="165" fontId="4" fillId="0" borderId="0" xfId="0" applyNumberFormat="1" applyFont="1" applyBorder="1" applyAlignment="1">
      <alignment horizontal="center"/>
    </xf>
    <xf numFmtId="0" fontId="4" fillId="3" borderId="0" xfId="0" applyFont="1" applyFill="1" applyBorder="1" applyAlignment="1">
      <alignment horizontal="center"/>
    </xf>
    <xf numFmtId="15" fontId="13" fillId="3" borderId="0" xfId="0" quotePrefix="1" applyNumberFormat="1" applyFont="1" applyFill="1" applyBorder="1" applyAlignment="1">
      <alignment horizontal="center"/>
    </xf>
    <xf numFmtId="0" fontId="13" fillId="3" borderId="0" xfId="0" applyFont="1" applyFill="1" applyBorder="1" applyAlignment="1">
      <alignment horizontal="center"/>
    </xf>
    <xf numFmtId="166" fontId="4" fillId="3" borderId="0" xfId="0" applyNumberFormat="1" applyFont="1" applyFill="1" applyBorder="1" applyAlignment="1">
      <alignment horizontal="center"/>
    </xf>
    <xf numFmtId="15" fontId="4" fillId="3" borderId="0" xfId="0" quotePrefix="1" applyNumberFormat="1" applyFont="1" applyFill="1" applyBorder="1" applyAlignment="1">
      <alignment horizontal="center"/>
    </xf>
    <xf numFmtId="0" fontId="4" fillId="3" borderId="0" xfId="0" quotePrefix="1" applyFont="1" applyFill="1" applyBorder="1" applyAlignment="1">
      <alignment horizontal="center"/>
    </xf>
    <xf numFmtId="167" fontId="4" fillId="3" borderId="0" xfId="0" applyNumberFormat="1" applyFont="1" applyFill="1" applyBorder="1" applyAlignment="1">
      <alignment horizontal="center"/>
    </xf>
    <xf numFmtId="4" fontId="4" fillId="3" borderId="0" xfId="0" applyNumberFormat="1" applyFont="1" applyFill="1" applyBorder="1" applyAlignment="1">
      <alignment horizontal="center"/>
    </xf>
    <xf numFmtId="168" fontId="13" fillId="3" borderId="0" xfId="0" applyNumberFormat="1" applyFont="1" applyFill="1" applyBorder="1" applyAlignment="1">
      <alignment horizontal="center"/>
    </xf>
    <xf numFmtId="169" fontId="4" fillId="3" borderId="0" xfId="0" applyNumberFormat="1" applyFont="1" applyFill="1" applyBorder="1" applyAlignment="1">
      <alignment horizontal="center"/>
    </xf>
    <xf numFmtId="14" fontId="4" fillId="3" borderId="0" xfId="0" quotePrefix="1" applyNumberFormat="1" applyFont="1" applyFill="1" applyBorder="1" applyAlignment="1">
      <alignment horizontal="center"/>
    </xf>
    <xf numFmtId="15" fontId="13" fillId="0" borderId="1" xfId="0" applyNumberFormat="1" applyFont="1" applyBorder="1" applyAlignment="1">
      <alignment horizontal="left"/>
    </xf>
    <xf numFmtId="0" fontId="19" fillId="0" borderId="0" xfId="0" applyFont="1" applyBorder="1"/>
    <xf numFmtId="15" fontId="10" fillId="0" borderId="0" xfId="0" applyNumberFormat="1" applyFont="1" applyBorder="1" applyAlignment="1">
      <alignment horizontal="left"/>
    </xf>
    <xf numFmtId="21" fontId="10" fillId="0" borderId="0" xfId="0" applyNumberFormat="1" applyFont="1" applyBorder="1" applyAlignment="1">
      <alignment horizontal="left"/>
    </xf>
    <xf numFmtId="0" fontId="10" fillId="0" borderId="0" xfId="0" applyFont="1" applyBorder="1" applyAlignment="1">
      <alignment horizontal="left"/>
    </xf>
    <xf numFmtId="4" fontId="10" fillId="0" borderId="0" xfId="0" applyNumberFormat="1" applyFont="1" applyBorder="1" applyAlignment="1">
      <alignment horizontal="left"/>
    </xf>
    <xf numFmtId="173" fontId="13" fillId="0" borderId="1" xfId="0" applyNumberFormat="1" applyFont="1" applyBorder="1" applyAlignment="1">
      <alignment horizontal="left"/>
    </xf>
    <xf numFmtId="0" fontId="0" fillId="3" borderId="15" xfId="0" applyFill="1" applyBorder="1" applyAlignment="1">
      <alignment horizontal="center"/>
    </xf>
    <xf numFmtId="0" fontId="0" fillId="3" borderId="0" xfId="0" applyFill="1" applyBorder="1"/>
    <xf numFmtId="0" fontId="4" fillId="3" borderId="0" xfId="0" applyFont="1" applyFill="1" applyBorder="1" applyAlignment="1"/>
    <xf numFmtId="0" fontId="4" fillId="8" borderId="1" xfId="0" applyFont="1" applyFill="1" applyBorder="1" applyAlignment="1">
      <alignment horizontal="center"/>
    </xf>
    <xf numFmtId="0" fontId="3" fillId="0" borderId="1" xfId="0" applyFont="1" applyBorder="1" applyAlignment="1">
      <alignment horizontal="left"/>
    </xf>
    <xf numFmtId="0" fontId="4" fillId="0" borderId="1" xfId="0" applyFont="1" applyBorder="1" applyAlignment="1">
      <alignment horizontal="left"/>
    </xf>
    <xf numFmtId="0" fontId="3" fillId="0" borderId="0" xfId="0" applyFont="1" applyBorder="1" applyAlignment="1">
      <alignment horizontal="left"/>
    </xf>
    <xf numFmtId="0" fontId="4" fillId="3" borderId="1" xfId="0" applyFont="1" applyFill="1" applyBorder="1" applyAlignment="1">
      <alignment horizontal="center"/>
    </xf>
    <xf numFmtId="0" fontId="3" fillId="0" borderId="1" xfId="0" applyFont="1" applyBorder="1" applyAlignment="1">
      <alignment horizontal="left"/>
    </xf>
    <xf numFmtId="0" fontId="12" fillId="5" borderId="8" xfId="0" applyFont="1" applyFill="1" applyBorder="1" applyAlignment="1">
      <alignment vertical="center"/>
    </xf>
    <xf numFmtId="0" fontId="3" fillId="0" borderId="1" xfId="0" applyFont="1" applyBorder="1" applyAlignment="1">
      <alignment horizontal="left"/>
    </xf>
    <xf numFmtId="0" fontId="4" fillId="0" borderId="1" xfId="0"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left"/>
    </xf>
    <xf numFmtId="4" fontId="12" fillId="0" borderId="0" xfId="0" applyNumberFormat="1" applyFont="1" applyBorder="1" applyAlignment="1">
      <alignment horizontal="left"/>
    </xf>
    <xf numFmtId="164" fontId="4" fillId="3" borderId="0" xfId="0" applyNumberFormat="1" applyFont="1" applyFill="1" applyBorder="1" applyAlignment="1">
      <alignment horizontal="left"/>
    </xf>
    <xf numFmtId="164" fontId="8" fillId="3" borderId="0" xfId="0" applyNumberFormat="1" applyFont="1" applyFill="1" applyBorder="1" applyAlignment="1">
      <alignment horizontal="left"/>
    </xf>
    <xf numFmtId="0" fontId="8" fillId="3" borderId="0" xfId="0" applyFont="1" applyFill="1" applyBorder="1"/>
    <xf numFmtId="0" fontId="8" fillId="3" borderId="0" xfId="0" applyFont="1" applyFill="1" applyBorder="1" applyAlignment="1">
      <alignment horizontal="left" vertical="center"/>
    </xf>
    <xf numFmtId="10" fontId="8" fillId="3" borderId="0" xfId="1" applyNumberFormat="1" applyFont="1" applyFill="1" applyBorder="1" applyAlignment="1">
      <alignment horizontal="left"/>
    </xf>
    <xf numFmtId="0" fontId="8" fillId="3" borderId="0" xfId="0" applyFont="1" applyFill="1" applyBorder="1" applyAlignment="1">
      <alignment horizontal="left"/>
    </xf>
    <xf numFmtId="0" fontId="4" fillId="9" borderId="1" xfId="0" applyFont="1" applyFill="1" applyBorder="1" applyAlignment="1">
      <alignment horizontal="center"/>
    </xf>
    <xf numFmtId="21" fontId="4" fillId="9" borderId="1" xfId="0" applyNumberFormat="1" applyFont="1" applyFill="1" applyBorder="1" applyAlignment="1">
      <alignment horizontal="center"/>
    </xf>
    <xf numFmtId="15" fontId="4" fillId="9" borderId="1" xfId="0" applyNumberFormat="1" applyFont="1" applyFill="1" applyBorder="1" applyAlignment="1">
      <alignment horizontal="center"/>
    </xf>
    <xf numFmtId="4" fontId="4" fillId="9" borderId="1" xfId="0" applyNumberFormat="1" applyFont="1" applyFill="1" applyBorder="1" applyAlignment="1">
      <alignment horizontal="center"/>
    </xf>
    <xf numFmtId="165" fontId="4" fillId="9" borderId="1" xfId="0" applyNumberFormat="1" applyFont="1" applyFill="1" applyBorder="1" applyAlignment="1">
      <alignment horizontal="center"/>
    </xf>
    <xf numFmtId="0" fontId="13" fillId="9" borderId="1" xfId="0" applyFont="1" applyFill="1" applyBorder="1" applyAlignment="1">
      <alignment horizontal="center"/>
    </xf>
    <xf numFmtId="166" fontId="4" fillId="9" borderId="1" xfId="0" applyNumberFormat="1" applyFont="1" applyFill="1" applyBorder="1" applyAlignment="1">
      <alignment horizontal="center"/>
    </xf>
    <xf numFmtId="15" fontId="4" fillId="9" borderId="1" xfId="0" quotePrefix="1" applyNumberFormat="1" applyFont="1" applyFill="1" applyBorder="1" applyAlignment="1">
      <alignment horizontal="center"/>
    </xf>
    <xf numFmtId="0" fontId="4" fillId="9" borderId="1" xfId="0" quotePrefix="1" applyFont="1" applyFill="1" applyBorder="1" applyAlignment="1">
      <alignment horizontal="center"/>
    </xf>
    <xf numFmtId="167" fontId="4" fillId="9" borderId="1" xfId="0" applyNumberFormat="1" applyFont="1" applyFill="1" applyBorder="1" applyAlignment="1">
      <alignment horizontal="center"/>
    </xf>
    <xf numFmtId="168" fontId="13" fillId="9" borderId="1" xfId="0" applyNumberFormat="1" applyFont="1" applyFill="1" applyBorder="1" applyAlignment="1">
      <alignment horizontal="center"/>
    </xf>
    <xf numFmtId="169" fontId="4" fillId="9" borderId="1" xfId="0" applyNumberFormat="1" applyFont="1" applyFill="1" applyBorder="1" applyAlignment="1">
      <alignment horizontal="center"/>
    </xf>
    <xf numFmtId="14" fontId="4" fillId="9" borderId="1" xfId="0" quotePrefix="1" applyNumberFormat="1" applyFont="1" applyFill="1" applyBorder="1" applyAlignment="1">
      <alignment horizontal="center"/>
    </xf>
    <xf numFmtId="0" fontId="4" fillId="5" borderId="4" xfId="0" quotePrefix="1" applyFont="1" applyFill="1" applyBorder="1" applyAlignment="1">
      <alignment horizontal="left"/>
    </xf>
    <xf numFmtId="0" fontId="0" fillId="4" borderId="12" xfId="0" applyFill="1" applyBorder="1" applyAlignment="1">
      <alignment horizontal="center"/>
    </xf>
    <xf numFmtId="0" fontId="0" fillId="4" borderId="14" xfId="0" applyFill="1" applyBorder="1" applyAlignment="1">
      <alignment horizontal="center"/>
    </xf>
    <xf numFmtId="0" fontId="0" fillId="3" borderId="14" xfId="0" applyFill="1" applyBorder="1" applyAlignment="1">
      <alignment horizontal="center"/>
    </xf>
    <xf numFmtId="0" fontId="0" fillId="0" borderId="14" xfId="0" applyBorder="1"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0" fontId="3" fillId="0" borderId="0" xfId="0" applyFont="1" applyBorder="1" applyAlignment="1">
      <alignment horizontal="left"/>
    </xf>
    <xf numFmtId="0" fontId="3" fillId="0" borderId="1" xfId="0" applyFont="1" applyBorder="1" applyAlignment="1">
      <alignment horizontal="left"/>
    </xf>
    <xf numFmtId="0" fontId="4" fillId="3" borderId="1" xfId="0" applyFont="1" applyFill="1" applyBorder="1" applyAlignment="1">
      <alignment horizontal="center"/>
    </xf>
    <xf numFmtId="167" fontId="12" fillId="3" borderId="1" xfId="0" applyNumberFormat="1" applyFont="1" applyFill="1" applyBorder="1" applyAlignment="1">
      <alignment horizontal="left"/>
    </xf>
    <xf numFmtId="0" fontId="4" fillId="0" borderId="1" xfId="0" applyFont="1" applyBorder="1" applyAlignment="1">
      <alignment horizontal="left"/>
    </xf>
    <xf numFmtId="0" fontId="0" fillId="3" borderId="4" xfId="0" applyFill="1" applyBorder="1" applyAlignment="1">
      <alignment horizontal="center"/>
    </xf>
    <xf numFmtId="1" fontId="4" fillId="3" borderId="0" xfId="0" applyNumberFormat="1" applyFont="1" applyFill="1" applyBorder="1" applyAlignment="1">
      <alignment horizontal="center"/>
    </xf>
    <xf numFmtId="0" fontId="12" fillId="3" borderId="0" xfId="0" applyFont="1" applyFill="1" applyBorder="1" applyAlignment="1">
      <alignment horizontal="left"/>
    </xf>
    <xf numFmtId="0" fontId="10" fillId="3" borderId="0" xfId="0" applyFont="1" applyFill="1" applyBorder="1"/>
    <xf numFmtId="0" fontId="10" fillId="3" borderId="0" xfId="0" quotePrefix="1" applyFont="1" applyFill="1" applyBorder="1" applyAlignment="1">
      <alignment horizontal="left"/>
    </xf>
    <xf numFmtId="0" fontId="10" fillId="3" borderId="0" xfId="0" applyFont="1" applyFill="1" applyBorder="1" applyAlignment="1">
      <alignment horizontal="left"/>
    </xf>
    <xf numFmtId="0" fontId="13" fillId="0" borderId="1" xfId="0" quotePrefix="1" applyFont="1" applyBorder="1" applyAlignment="1">
      <alignment horizontal="left"/>
    </xf>
    <xf numFmtId="0" fontId="0" fillId="0" borderId="29" xfId="0" applyBorder="1" applyAlignment="1">
      <alignment horizontal="left"/>
    </xf>
    <xf numFmtId="0" fontId="0" fillId="0" borderId="29" xfId="0" quotePrefix="1" applyBorder="1" applyAlignment="1">
      <alignment horizontal="left"/>
    </xf>
    <xf numFmtId="0" fontId="0" fillId="0" borderId="30" xfId="0" applyBorder="1" applyAlignment="1">
      <alignment horizontal="left"/>
    </xf>
    <xf numFmtId="0" fontId="13" fillId="0" borderId="0" xfId="0" applyFont="1" applyBorder="1"/>
    <xf numFmtId="166" fontId="12" fillId="5" borderId="4" xfId="0" applyNumberFormat="1" applyFont="1" applyFill="1" applyBorder="1" applyAlignment="1">
      <alignment horizontal="left"/>
    </xf>
    <xf numFmtId="0" fontId="12" fillId="3" borderId="8" xfId="0" applyFont="1" applyFill="1" applyBorder="1" applyAlignment="1">
      <alignment vertical="center"/>
    </xf>
    <xf numFmtId="0" fontId="4" fillId="0" borderId="1" xfId="0" applyFont="1" applyBorder="1" applyAlignment="1">
      <alignment horizontal="left"/>
    </xf>
    <xf numFmtId="4" fontId="4" fillId="0" borderId="1" xfId="0" applyNumberFormat="1" applyFont="1" applyBorder="1" applyAlignment="1">
      <alignment horizontal="left"/>
    </xf>
    <xf numFmtId="0" fontId="4" fillId="3" borderId="1" xfId="0" applyFont="1" applyFill="1" applyBorder="1" applyAlignment="1">
      <alignment horizontal="center"/>
    </xf>
    <xf numFmtId="0" fontId="13" fillId="3" borderId="1" xfId="0" applyFont="1" applyFill="1" applyBorder="1"/>
    <xf numFmtId="0" fontId="13" fillId="3" borderId="4" xfId="0" applyFont="1" applyFill="1" applyBorder="1" applyAlignment="1">
      <alignment horizontal="left"/>
    </xf>
    <xf numFmtId="173" fontId="13" fillId="5" borderId="4" xfId="0" applyNumberFormat="1" applyFont="1" applyFill="1" applyBorder="1" applyAlignment="1">
      <alignment horizontal="left"/>
    </xf>
    <xf numFmtId="14" fontId="4" fillId="5" borderId="4" xfId="0" quotePrefix="1" applyNumberFormat="1" applyFont="1" applyFill="1" applyBorder="1" applyAlignment="1">
      <alignment horizontal="left"/>
    </xf>
    <xf numFmtId="0" fontId="4" fillId="5" borderId="4" xfId="0" applyFont="1" applyFill="1" applyBorder="1"/>
    <xf numFmtId="166" fontId="4" fillId="5" borderId="4" xfId="0" applyNumberFormat="1" applyFont="1" applyFill="1" applyBorder="1" applyAlignment="1">
      <alignment horizontal="left"/>
    </xf>
    <xf numFmtId="0" fontId="0" fillId="3" borderId="13" xfId="0" applyFill="1" applyBorder="1" applyAlignment="1">
      <alignment horizontal="center"/>
    </xf>
    <xf numFmtId="0" fontId="0" fillId="3" borderId="18" xfId="0" applyFill="1" applyBorder="1" applyAlignment="1">
      <alignment horizontal="center"/>
    </xf>
    <xf numFmtId="0" fontId="0" fillId="3" borderId="10" xfId="0" applyFill="1" applyBorder="1" applyAlignment="1">
      <alignment horizontal="center"/>
    </xf>
    <xf numFmtId="0" fontId="0" fillId="3" borderId="23" xfId="0" applyFill="1" applyBorder="1" applyAlignment="1">
      <alignment horizontal="center"/>
    </xf>
    <xf numFmtId="0" fontId="0" fillId="0" borderId="31" xfId="0" applyBorder="1" applyAlignment="1">
      <alignment horizontal="left"/>
    </xf>
    <xf numFmtId="0" fontId="3" fillId="0" borderId="0" xfId="0" applyFont="1" applyBorder="1" applyAlignment="1">
      <alignment horizontal="left"/>
    </xf>
    <xf numFmtId="0" fontId="23" fillId="0" borderId="0" xfId="0" applyFont="1"/>
    <xf numFmtId="0" fontId="13" fillId="3" borderId="0" xfId="0" quotePrefix="1" applyFont="1" applyFill="1" applyBorder="1" applyAlignment="1">
      <alignment horizontal="left"/>
    </xf>
    <xf numFmtId="0" fontId="19" fillId="3" borderId="0" xfId="0" applyFont="1" applyFill="1" applyBorder="1"/>
    <xf numFmtId="0" fontId="4" fillId="3" borderId="0" xfId="0" applyFont="1" applyFill="1" applyBorder="1" applyAlignment="1">
      <alignment horizontal="left" vertical="center"/>
    </xf>
    <xf numFmtId="10" fontId="4" fillId="3" borderId="0" xfId="1" applyNumberFormat="1" applyFont="1" applyFill="1" applyBorder="1" applyAlignment="1">
      <alignment horizontal="left"/>
    </xf>
    <xf numFmtId="15" fontId="13" fillId="3" borderId="0" xfId="0" quotePrefix="1" applyNumberFormat="1" applyFont="1" applyFill="1" applyBorder="1" applyAlignment="1">
      <alignment horizontal="left"/>
    </xf>
    <xf numFmtId="173" fontId="13" fillId="3" borderId="0" xfId="0" applyNumberFormat="1" applyFont="1" applyFill="1" applyBorder="1" applyAlignment="1">
      <alignment horizontal="left"/>
    </xf>
    <xf numFmtId="0" fontId="12" fillId="0" borderId="0" xfId="0" applyFont="1" applyBorder="1"/>
    <xf numFmtId="0" fontId="3" fillId="0" borderId="0" xfId="0" applyFont="1" applyBorder="1" applyAlignment="1">
      <alignment horizontal="center"/>
    </xf>
    <xf numFmtId="0" fontId="14" fillId="0" borderId="0" xfId="0" applyFont="1" applyAlignment="1">
      <alignment horizontal="left"/>
    </xf>
    <xf numFmtId="166" fontId="24" fillId="0" borderId="0" xfId="0" applyNumberFormat="1" applyFont="1" applyAlignment="1">
      <alignment horizontal="left"/>
    </xf>
    <xf numFmtId="0" fontId="24" fillId="0" borderId="0" xfId="0" applyFont="1" applyAlignment="1">
      <alignment horizontal="left"/>
    </xf>
    <xf numFmtId="0" fontId="24" fillId="0" borderId="0" xfId="0" applyFont="1"/>
    <xf numFmtId="0" fontId="25" fillId="0" borderId="0" xfId="0" applyFont="1" applyAlignment="1">
      <alignment horizontal="left"/>
    </xf>
    <xf numFmtId="0" fontId="25" fillId="0" borderId="0" xfId="0" applyFont="1"/>
    <xf numFmtId="0" fontId="23" fillId="3" borderId="0" xfId="0" applyFont="1" applyFill="1"/>
    <xf numFmtId="14" fontId="23" fillId="0" borderId="0" xfId="0" quotePrefix="1" applyNumberFormat="1" applyFont="1" applyBorder="1" applyAlignment="1">
      <alignment horizontal="left"/>
    </xf>
    <xf numFmtId="0" fontId="0" fillId="0" borderId="0" xfId="0" applyAlignment="1">
      <alignment horizontal="left"/>
    </xf>
    <xf numFmtId="0" fontId="4" fillId="3" borderId="1" xfId="0" applyFont="1" applyFill="1" applyBorder="1" applyAlignment="1">
      <alignment horizontal="center" vertical="center" wrapText="1"/>
    </xf>
    <xf numFmtId="0" fontId="3" fillId="0" borderId="0" xfId="0" applyFont="1" applyBorder="1" applyAlignment="1">
      <alignment horizontal="left"/>
    </xf>
    <xf numFmtId="4" fontId="12" fillId="0" borderId="0" xfId="0" applyNumberFormat="1"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4" fillId="0" borderId="1" xfId="0"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1" fontId="4" fillId="3" borderId="1" xfId="0" applyNumberFormat="1" applyFont="1" applyFill="1" applyBorder="1" applyAlignment="1">
      <alignment horizontal="center"/>
    </xf>
    <xf numFmtId="0" fontId="13" fillId="0" borderId="0" xfId="0" applyFont="1"/>
    <xf numFmtId="1" fontId="4" fillId="3" borderId="0" xfId="0" quotePrefix="1" applyNumberFormat="1" applyFont="1" applyFill="1" applyBorder="1" applyAlignment="1">
      <alignment horizontal="center"/>
    </xf>
    <xf numFmtId="1" fontId="13" fillId="3" borderId="0" xfId="0" applyNumberFormat="1" applyFont="1" applyFill="1" applyBorder="1" applyAlignment="1">
      <alignment horizontal="center"/>
    </xf>
    <xf numFmtId="1" fontId="4" fillId="3" borderId="0" xfId="0" applyNumberFormat="1" applyFont="1" applyFill="1" applyAlignment="1">
      <alignment horizontal="center"/>
    </xf>
    <xf numFmtId="1" fontId="2" fillId="3" borderId="0" xfId="0" applyNumberFormat="1" applyFont="1" applyFill="1" applyAlignment="1">
      <alignment horizontal="center"/>
    </xf>
    <xf numFmtId="1" fontId="0" fillId="0" borderId="0" xfId="0" applyNumberFormat="1" applyAlignment="1">
      <alignment horizontal="center"/>
    </xf>
    <xf numFmtId="0" fontId="13" fillId="0" borderId="4" xfId="0" applyFont="1" applyBorder="1" applyAlignment="1">
      <alignment horizontal="left"/>
    </xf>
    <xf numFmtId="0" fontId="3" fillId="0" borderId="0" xfId="0" applyFont="1" applyAlignment="1">
      <alignment horizontal="center" wrapText="1"/>
    </xf>
    <xf numFmtId="1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1" fontId="13" fillId="3" borderId="1" xfId="0" quotePrefix="1" applyNumberFormat="1" applyFont="1" applyFill="1" applyBorder="1" applyAlignment="1">
      <alignment horizontal="center"/>
    </xf>
    <xf numFmtId="0" fontId="3" fillId="0" borderId="0"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0" fontId="13" fillId="0" borderId="1" xfId="0" applyFont="1" applyBorder="1" applyAlignment="1">
      <alignment horizontal="left"/>
    </xf>
    <xf numFmtId="4"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9" fillId="0" borderId="0" xfId="0" applyFont="1" applyBorder="1" applyAlignment="1">
      <alignment horizontal="left"/>
    </xf>
    <xf numFmtId="0" fontId="10" fillId="0" borderId="1" xfId="0" applyFont="1" applyBorder="1" applyAlignment="1">
      <alignment horizontal="center"/>
    </xf>
    <xf numFmtId="1" fontId="10" fillId="0" borderId="1" xfId="0" applyNumberFormat="1" applyFont="1" applyBorder="1" applyAlignment="1">
      <alignment horizontal="center"/>
    </xf>
    <xf numFmtId="1" fontId="10" fillId="3" borderId="1" xfId="0" applyNumberFormat="1" applyFont="1" applyFill="1" applyBorder="1" applyAlignment="1">
      <alignment horizontal="center"/>
    </xf>
    <xf numFmtId="14" fontId="4" fillId="0" borderId="1" xfId="0" quotePrefix="1" applyNumberFormat="1" applyFont="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center"/>
    </xf>
    <xf numFmtId="0" fontId="0" fillId="0" borderId="1" xfId="0" applyBorder="1"/>
    <xf numFmtId="174" fontId="13" fillId="0" borderId="1" xfId="0" applyNumberFormat="1" applyFont="1" applyBorder="1" applyAlignment="1">
      <alignment horizontal="center"/>
    </xf>
    <xf numFmtId="0" fontId="13" fillId="0" borderId="3" xfId="0" applyFont="1" applyFill="1" applyBorder="1" applyAlignment="1">
      <alignment horizontal="center"/>
    </xf>
    <xf numFmtId="0" fontId="0" fillId="3" borderId="0" xfId="0" applyFill="1" applyAlignment="1">
      <alignment horizontal="center"/>
    </xf>
    <xf numFmtId="0" fontId="4" fillId="0" borderId="1" xfId="0" applyFont="1" applyBorder="1" applyAlignment="1">
      <alignment horizontal="left"/>
    </xf>
    <xf numFmtId="173" fontId="13" fillId="0" borderId="1" xfId="0" applyNumberFormat="1" applyFont="1" applyBorder="1" applyAlignment="1">
      <alignment horizontal="left"/>
    </xf>
    <xf numFmtId="4" fontId="3" fillId="0" borderId="1" xfId="0" applyNumberFormat="1"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14" fontId="4" fillId="0" borderId="4" xfId="0" quotePrefix="1" applyNumberFormat="1" applyFont="1" applyBorder="1" applyAlignment="1">
      <alignment horizontal="left"/>
    </xf>
    <xf numFmtId="3" fontId="4" fillId="3" borderId="1" xfId="0" applyNumberFormat="1" applyFont="1" applyFill="1" applyBorder="1" applyAlignment="1">
      <alignment horizontal="center"/>
    </xf>
    <xf numFmtId="0" fontId="0" fillId="0" borderId="0" xfId="0" applyAlignment="1"/>
    <xf numFmtId="0" fontId="2" fillId="0" borderId="0" xfId="0" applyFont="1" applyAlignment="1">
      <alignment horizontal="left"/>
    </xf>
    <xf numFmtId="0" fontId="0" fillId="3" borderId="0" xfId="0" applyFont="1" applyFill="1"/>
    <xf numFmtId="166" fontId="23" fillId="0" borderId="0" xfId="0" applyNumberFormat="1" applyFont="1" applyAlignment="1">
      <alignment horizontal="left"/>
    </xf>
    <xf numFmtId="0" fontId="3" fillId="3" borderId="0" xfId="0" applyFont="1" applyFill="1" applyAlignment="1">
      <alignment horizontal="left"/>
    </xf>
    <xf numFmtId="15" fontId="13" fillId="3" borderId="1" xfId="0" quotePrefix="1" applyNumberFormat="1" applyFont="1" applyFill="1" applyBorder="1" applyAlignment="1">
      <alignment horizontal="left"/>
    </xf>
    <xf numFmtId="0" fontId="4" fillId="0" borderId="0" xfId="0" applyFont="1" applyAlignment="1">
      <alignment horizontal="center" wrapText="1"/>
    </xf>
    <xf numFmtId="4" fontId="4" fillId="10" borderId="1" xfId="0" applyNumberFormat="1" applyFont="1" applyFill="1" applyBorder="1" applyAlignment="1">
      <alignment horizontal="center"/>
    </xf>
    <xf numFmtId="0" fontId="4" fillId="0" borderId="0" xfId="0" applyFont="1" applyAlignment="1"/>
    <xf numFmtId="0" fontId="4" fillId="3" borderId="0" xfId="0" applyFont="1" applyFill="1" applyAlignment="1"/>
    <xf numFmtId="1" fontId="4" fillId="3" borderId="1" xfId="0" quotePrefix="1" applyNumberFormat="1" applyFont="1" applyFill="1" applyBorder="1" applyAlignment="1">
      <alignment horizontal="center"/>
    </xf>
    <xf numFmtId="0" fontId="0" fillId="0" borderId="34" xfId="0" applyFill="1" applyBorder="1"/>
    <xf numFmtId="0" fontId="0" fillId="0" borderId="35" xfId="0" applyFill="1" applyBorder="1"/>
    <xf numFmtId="0" fontId="0" fillId="0" borderId="36" xfId="0" applyFill="1" applyBorder="1"/>
    <xf numFmtId="0" fontId="4" fillId="3" borderId="1" xfId="0" applyFont="1" applyFill="1" applyBorder="1" applyAlignment="1">
      <alignment horizontal="center"/>
    </xf>
    <xf numFmtId="168" fontId="13" fillId="3" borderId="1" xfId="0" applyNumberFormat="1" applyFont="1" applyFill="1" applyBorder="1" applyAlignment="1">
      <alignment horizontal="center"/>
    </xf>
    <xf numFmtId="0" fontId="13" fillId="3" borderId="1" xfId="0" applyFont="1" applyFill="1" applyBorder="1" applyAlignment="1">
      <alignment horizont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33" xfId="0" applyFont="1" applyFill="1" applyBorder="1" applyAlignment="1">
      <alignment horizontal="center" vertical="center"/>
    </xf>
    <xf numFmtId="0" fontId="20" fillId="0" borderId="35" xfId="0" applyFont="1" applyFill="1" applyBorder="1" applyAlignment="1">
      <alignment horizontal="left"/>
    </xf>
    <xf numFmtId="0" fontId="21" fillId="0" borderId="35" xfId="0" applyFont="1" applyBorder="1" applyAlignment="1">
      <alignment horizontal="left"/>
    </xf>
    <xf numFmtId="0" fontId="20" fillId="0" borderId="35" xfId="0" applyFont="1" applyBorder="1" applyAlignment="1">
      <alignment horizontal="left"/>
    </xf>
    <xf numFmtId="0" fontId="20" fillId="3" borderId="35" xfId="0" applyFont="1" applyFill="1" applyBorder="1" applyAlignment="1">
      <alignment horizontal="left"/>
    </xf>
    <xf numFmtId="0" fontId="0" fillId="0" borderId="35" xfId="0" applyBorder="1"/>
    <xf numFmtId="0" fontId="20" fillId="3" borderId="35" xfId="0" applyFont="1" applyFill="1" applyBorder="1"/>
    <xf numFmtId="0" fontId="3" fillId="3" borderId="7" xfId="0" applyFont="1" applyFill="1" applyBorder="1" applyAlignment="1">
      <alignment horizontal="center" vertical="center"/>
    </xf>
    <xf numFmtId="166" fontId="4" fillId="3" borderId="3" xfId="0" applyNumberFormat="1" applyFont="1" applyFill="1" applyBorder="1" applyAlignment="1">
      <alignment horizontal="left"/>
    </xf>
    <xf numFmtId="0" fontId="4" fillId="3" borderId="3" xfId="0" applyFont="1" applyFill="1" applyBorder="1" applyAlignment="1">
      <alignment horizontal="left"/>
    </xf>
    <xf numFmtId="15" fontId="13" fillId="3" borderId="3" xfId="0" quotePrefix="1" applyNumberFormat="1" applyFont="1" applyFill="1" applyBorder="1" applyAlignment="1">
      <alignment horizontal="left"/>
    </xf>
    <xf numFmtId="0" fontId="13" fillId="3" borderId="3" xfId="0" applyFont="1" applyFill="1" applyBorder="1" applyAlignment="1">
      <alignment horizontal="left"/>
    </xf>
    <xf numFmtId="166" fontId="13" fillId="3" borderId="3" xfId="0" applyNumberFormat="1" applyFont="1" applyFill="1" applyBorder="1" applyAlignment="1">
      <alignment horizontal="left"/>
    </xf>
    <xf numFmtId="0" fontId="13" fillId="3" borderId="3" xfId="0" quotePrefix="1" applyFont="1" applyFill="1" applyBorder="1" applyAlignment="1">
      <alignment horizontal="left"/>
    </xf>
    <xf numFmtId="167" fontId="13" fillId="3" borderId="3" xfId="0" applyNumberFormat="1" applyFont="1" applyFill="1" applyBorder="1" applyAlignment="1">
      <alignment horizontal="left"/>
    </xf>
    <xf numFmtId="4" fontId="13" fillId="3" borderId="3" xfId="0" applyNumberFormat="1" applyFont="1" applyFill="1" applyBorder="1" applyAlignment="1">
      <alignment horizontal="left"/>
    </xf>
    <xf numFmtId="168" fontId="13" fillId="3" borderId="3" xfId="0" applyNumberFormat="1" applyFont="1" applyFill="1" applyBorder="1" applyAlignment="1">
      <alignment horizontal="left"/>
    </xf>
    <xf numFmtId="169" fontId="13" fillId="3" borderId="3" xfId="0" applyNumberFormat="1" applyFont="1" applyFill="1" applyBorder="1" applyAlignment="1">
      <alignment horizontal="left"/>
    </xf>
    <xf numFmtId="14" fontId="13" fillId="3" borderId="3" xfId="0" quotePrefix="1" applyNumberFormat="1" applyFont="1" applyFill="1" applyBorder="1" applyAlignment="1">
      <alignment horizontal="left"/>
    </xf>
    <xf numFmtId="0" fontId="13" fillId="3" borderId="3" xfId="0" applyFont="1" applyFill="1" applyBorder="1"/>
    <xf numFmtId="0" fontId="4" fillId="3" borderId="0" xfId="0" applyFont="1" applyFill="1" applyBorder="1" applyAlignment="1">
      <alignment horizontal="center" vertical="center"/>
    </xf>
    <xf numFmtId="164" fontId="4" fillId="3" borderId="0" xfId="0" applyNumberFormat="1" applyFont="1" applyFill="1" applyBorder="1" applyAlignment="1">
      <alignment horizontal="center"/>
    </xf>
    <xf numFmtId="10" fontId="4" fillId="3" borderId="0" xfId="1" applyNumberFormat="1" applyFont="1" applyFill="1" applyBorder="1" applyAlignment="1">
      <alignment horizontal="center"/>
    </xf>
    <xf numFmtId="0" fontId="4" fillId="3" borderId="0" xfId="0" applyFont="1" applyFill="1" applyAlignment="1">
      <alignment horizontal="center" wrapText="1"/>
    </xf>
    <xf numFmtId="166" fontId="13" fillId="3" borderId="1" xfId="0" applyNumberFormat="1" applyFont="1" applyFill="1" applyBorder="1" applyAlignment="1">
      <alignment horizontal="center"/>
    </xf>
    <xf numFmtId="0" fontId="13" fillId="3" borderId="1" xfId="0" quotePrefix="1" applyFont="1" applyFill="1" applyBorder="1" applyAlignment="1">
      <alignment horizontal="center"/>
    </xf>
    <xf numFmtId="167" fontId="13" fillId="3" borderId="1" xfId="0" applyNumberFormat="1" applyFont="1" applyFill="1" applyBorder="1" applyAlignment="1">
      <alignment horizontal="center"/>
    </xf>
    <xf numFmtId="4" fontId="13" fillId="3" borderId="1" xfId="0" applyNumberFormat="1" applyFont="1" applyFill="1" applyBorder="1" applyAlignment="1">
      <alignment horizontal="center"/>
    </xf>
    <xf numFmtId="169" fontId="13" fillId="3" borderId="1" xfId="0" applyNumberFormat="1" applyFont="1" applyFill="1" applyBorder="1" applyAlignment="1">
      <alignment horizontal="center"/>
    </xf>
    <xf numFmtId="14" fontId="13" fillId="3" borderId="1" xfId="0" quotePrefix="1" applyNumberFormat="1" applyFont="1" applyFill="1" applyBorder="1" applyAlignment="1">
      <alignment horizontal="center"/>
    </xf>
    <xf numFmtId="0" fontId="4" fillId="0" borderId="0" xfId="0" applyFont="1" applyBorder="1" applyAlignment="1">
      <alignment horizontal="center" vertical="center"/>
    </xf>
    <xf numFmtId="164" fontId="4" fillId="0" borderId="0" xfId="0" applyNumberFormat="1" applyFont="1" applyBorder="1" applyAlignment="1">
      <alignment horizontal="center"/>
    </xf>
    <xf numFmtId="10" fontId="4" fillId="0" borderId="0" xfId="1" applyNumberFormat="1" applyFont="1" applyBorder="1" applyAlignment="1">
      <alignment horizontal="center"/>
    </xf>
    <xf numFmtId="164" fontId="8" fillId="0" borderId="0" xfId="0" applyNumberFormat="1" applyFont="1" applyAlignment="1">
      <alignment horizontal="center"/>
    </xf>
    <xf numFmtId="0" fontId="8" fillId="0" borderId="0" xfId="0" applyFont="1" applyAlignment="1">
      <alignment horizontal="center"/>
    </xf>
    <xf numFmtId="0" fontId="8" fillId="0" borderId="0" xfId="0" applyFont="1" applyAlignment="1">
      <alignment horizontal="center" vertical="center"/>
    </xf>
    <xf numFmtId="10" fontId="8" fillId="0" borderId="0" xfId="1" applyNumberFormat="1" applyFont="1" applyAlignment="1">
      <alignment horizontal="center"/>
    </xf>
    <xf numFmtId="173" fontId="13" fillId="5" borderId="1" xfId="0" applyNumberFormat="1" applyFont="1" applyFill="1" applyBorder="1" applyAlignment="1">
      <alignment horizontal="left"/>
    </xf>
    <xf numFmtId="0" fontId="4" fillId="3" borderId="1" xfId="0" applyFont="1" applyFill="1" applyBorder="1" applyAlignment="1">
      <alignment horizontal="center"/>
    </xf>
    <xf numFmtId="0" fontId="4" fillId="3" borderId="1" xfId="0" applyFont="1" applyFill="1" applyBorder="1" applyAlignment="1">
      <alignment horizontal="center"/>
    </xf>
    <xf numFmtId="168" fontId="13"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1" fontId="4" fillId="3" borderId="1" xfId="0" quotePrefix="1" applyNumberFormat="1" applyFont="1" applyFill="1" applyBorder="1" applyAlignment="1">
      <alignment horizontal="center"/>
    </xf>
    <xf numFmtId="3" fontId="4" fillId="3" borderId="1" xfId="0" applyNumberFormat="1" applyFont="1" applyFill="1" applyBorder="1" applyAlignment="1">
      <alignment horizontal="center"/>
    </xf>
    <xf numFmtId="0" fontId="13" fillId="0" borderId="0"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left"/>
    </xf>
    <xf numFmtId="4" fontId="3" fillId="0" borderId="1" xfId="0" applyNumberFormat="1" applyFont="1" applyBorder="1" applyAlignment="1">
      <alignment horizontal="left"/>
    </xf>
    <xf numFmtId="0" fontId="4" fillId="0" borderId="1" xfId="0" applyFont="1" applyBorder="1" applyAlignment="1">
      <alignment horizontal="center"/>
    </xf>
    <xf numFmtId="0" fontId="4" fillId="3" borderId="1" xfId="0" applyFont="1" applyFill="1" applyBorder="1" applyAlignment="1">
      <alignment horizontal="center"/>
    </xf>
    <xf numFmtId="1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 fontId="13" fillId="3" borderId="1" xfId="0" quotePrefix="1" applyNumberFormat="1" applyFont="1" applyFill="1" applyBorder="1" applyAlignment="1">
      <alignment horizontal="center"/>
    </xf>
    <xf numFmtId="0" fontId="13" fillId="3" borderId="1" xfId="0" applyFont="1" applyFill="1" applyBorder="1" applyAlignment="1">
      <alignment horizontal="center"/>
    </xf>
    <xf numFmtId="0" fontId="4" fillId="3" borderId="1" xfId="0" quotePrefix="1" applyFont="1" applyFill="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14" fontId="4" fillId="3" borderId="1" xfId="0" quotePrefix="1" applyNumberFormat="1" applyFont="1" applyFill="1" applyBorder="1" applyAlignment="1">
      <alignment horizontal="center"/>
    </xf>
    <xf numFmtId="0" fontId="13" fillId="0" borderId="1" xfId="0" applyFont="1" applyBorder="1" applyAlignment="1">
      <alignment horizontal="left"/>
    </xf>
    <xf numFmtId="0" fontId="4" fillId="0" borderId="1" xfId="0" applyFont="1" applyBorder="1" applyAlignment="1">
      <alignment horizontal="left"/>
    </xf>
    <xf numFmtId="173" fontId="13" fillId="0" borderId="1" xfId="0" applyNumberFormat="1"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13" fillId="0" borderId="4" xfId="0" applyFont="1" applyBorder="1" applyAlignment="1">
      <alignment horizontal="left"/>
    </xf>
    <xf numFmtId="166" fontId="13" fillId="0" borderId="1" xfId="0" applyNumberFormat="1" applyFont="1" applyBorder="1" applyAlignment="1">
      <alignment horizontal="left"/>
    </xf>
    <xf numFmtId="4" fontId="13" fillId="0" borderId="1" xfId="0" applyNumberFormat="1" applyFont="1" applyBorder="1" applyAlignment="1">
      <alignment horizontal="left"/>
    </xf>
    <xf numFmtId="0" fontId="4" fillId="0" borderId="4" xfId="0" applyFont="1" applyBorder="1" applyAlignment="1">
      <alignment wrapText="1"/>
    </xf>
    <xf numFmtId="0" fontId="6" fillId="0" borderId="4" xfId="0" applyFont="1" applyBorder="1" applyAlignment="1">
      <alignment horizontal="left" vertical="center" wrapText="1"/>
    </xf>
    <xf numFmtId="0" fontId="12" fillId="5" borderId="1" xfId="0" applyFont="1" applyFill="1" applyBorder="1" applyAlignment="1">
      <alignment vertical="center"/>
    </xf>
    <xf numFmtId="0" fontId="4" fillId="0" borderId="0" xfId="0" applyFont="1" applyBorder="1" applyAlignment="1">
      <alignment horizontal="left" vertical="center"/>
    </xf>
    <xf numFmtId="0" fontId="4" fillId="0" borderId="2" xfId="0" applyFont="1" applyBorder="1" applyAlignment="1">
      <alignment horizontal="center" vertical="center"/>
    </xf>
    <xf numFmtId="0" fontId="3" fillId="0" borderId="2" xfId="0" applyFont="1" applyBorder="1" applyAlignment="1">
      <alignment horizontal="left" vertical="center"/>
    </xf>
    <xf numFmtId="0" fontId="4" fillId="5" borderId="1" xfId="0" applyFont="1" applyFill="1" applyBorder="1" applyAlignment="1">
      <alignment vertical="center"/>
    </xf>
    <xf numFmtId="166" fontId="4" fillId="3" borderId="1" xfId="0" applyNumberFormat="1" applyFont="1" applyFill="1" applyBorder="1" applyAlignment="1">
      <alignment horizontal="left"/>
    </xf>
    <xf numFmtId="0" fontId="4" fillId="3" borderId="1" xfId="0" applyFont="1" applyFill="1" applyBorder="1" applyAlignment="1">
      <alignment vertical="center"/>
    </xf>
    <xf numFmtId="173" fontId="0" fillId="0" borderId="0" xfId="0" applyNumberFormat="1"/>
    <xf numFmtId="0" fontId="4" fillId="0" borderId="0" xfId="0" applyFont="1" applyFill="1" applyBorder="1"/>
    <xf numFmtId="0" fontId="0" fillId="0" borderId="0" xfId="0" applyFill="1" applyBorder="1"/>
    <xf numFmtId="166" fontId="4" fillId="0" borderId="0" xfId="0" applyNumberFormat="1" applyFont="1" applyFill="1" applyBorder="1" applyAlignment="1">
      <alignment horizontal="left"/>
    </xf>
    <xf numFmtId="0" fontId="9" fillId="0" borderId="0" xfId="0" applyFont="1" applyFill="1" applyBorder="1"/>
    <xf numFmtId="0" fontId="4" fillId="0" borderId="0" xfId="0" applyFont="1" applyFill="1" applyBorder="1" applyAlignment="1">
      <alignment horizontal="left"/>
    </xf>
    <xf numFmtId="0" fontId="23" fillId="0" borderId="0" xfId="0" applyFont="1" applyFill="1" applyBorder="1"/>
    <xf numFmtId="0" fontId="16" fillId="0" borderId="0" xfId="0" applyFont="1" applyFill="1" applyBorder="1"/>
    <xf numFmtId="0" fontId="8" fillId="0" borderId="0" xfId="0" applyFont="1" applyFill="1" applyBorder="1" applyAlignment="1">
      <alignment horizontal="left"/>
    </xf>
    <xf numFmtId="0" fontId="8" fillId="0" borderId="0" xfId="0" applyFont="1" applyFill="1" applyBorder="1"/>
    <xf numFmtId="0" fontId="2" fillId="0" borderId="0" xfId="0" applyFont="1" applyFill="1" applyBorder="1"/>
    <xf numFmtId="0" fontId="26" fillId="0" borderId="1" xfId="0" applyFont="1" applyBorder="1"/>
    <xf numFmtId="0" fontId="28" fillId="0" borderId="0" xfId="0" applyFont="1" applyAlignment="1">
      <alignment horizontal="center"/>
    </xf>
    <xf numFmtId="0" fontId="4" fillId="2" borderId="1" xfId="0" applyFont="1" applyFill="1" applyBorder="1"/>
    <xf numFmtId="167" fontId="12" fillId="0" borderId="1" xfId="0" applyNumberFormat="1" applyFont="1" applyBorder="1"/>
    <xf numFmtId="0" fontId="4" fillId="5" borderId="0" xfId="0" applyFont="1" applyFill="1"/>
    <xf numFmtId="4" fontId="12" fillId="0" borderId="2" xfId="0" applyNumberFormat="1" applyFont="1" applyBorder="1" applyAlignment="1">
      <alignment horizontal="left" vertical="center"/>
    </xf>
    <xf numFmtId="0" fontId="15" fillId="0" borderId="0" xfId="0" applyFont="1" applyAlignment="1">
      <alignment horizontal="center"/>
    </xf>
    <xf numFmtId="4" fontId="13" fillId="0" borderId="2" xfId="0" applyNumberFormat="1" applyFont="1" applyBorder="1" applyAlignment="1">
      <alignment horizontal="left" vertical="center"/>
    </xf>
    <xf numFmtId="0" fontId="13" fillId="3" borderId="1" xfId="0" applyFont="1" applyFill="1" applyBorder="1" applyAlignment="1">
      <alignment vertical="center"/>
    </xf>
    <xf numFmtId="166" fontId="12" fillId="5" borderId="1" xfId="0" applyNumberFormat="1" applyFont="1" applyFill="1" applyBorder="1" applyAlignment="1">
      <alignment horizontal="left"/>
    </xf>
    <xf numFmtId="167" fontId="13" fillId="0" borderId="1" xfId="0" applyNumberFormat="1" applyFont="1" applyBorder="1"/>
    <xf numFmtId="0" fontId="13" fillId="3" borderId="0" xfId="0" applyFont="1" applyFill="1" applyBorder="1"/>
    <xf numFmtId="0" fontId="3" fillId="3" borderId="0" xfId="0" applyFont="1" applyFill="1" applyBorder="1" applyAlignment="1">
      <alignment horizontal="center" wrapText="1"/>
    </xf>
    <xf numFmtId="0" fontId="4" fillId="3" borderId="3" xfId="0" applyFont="1" applyFill="1" applyBorder="1" applyAlignment="1">
      <alignment horizontal="center"/>
    </xf>
    <xf numFmtId="15" fontId="4" fillId="3" borderId="3" xfId="0" applyNumberFormat="1" applyFont="1" applyFill="1" applyBorder="1" applyAlignment="1">
      <alignment horizontal="center"/>
    </xf>
    <xf numFmtId="21" fontId="4" fillId="3" borderId="3" xfId="0" applyNumberFormat="1" applyFont="1" applyFill="1" applyBorder="1" applyAlignment="1">
      <alignment horizontal="center"/>
    </xf>
    <xf numFmtId="4" fontId="4" fillId="3" borderId="3" xfId="0" applyNumberFormat="1" applyFont="1" applyFill="1" applyBorder="1" applyAlignment="1">
      <alignment horizontal="center"/>
    </xf>
    <xf numFmtId="165" fontId="4" fillId="3" borderId="3" xfId="0" applyNumberFormat="1" applyFont="1" applyFill="1" applyBorder="1" applyAlignment="1">
      <alignment horizontal="center"/>
    </xf>
    <xf numFmtId="0" fontId="3" fillId="3" borderId="0" xfId="0" applyFont="1" applyFill="1" applyBorder="1" applyAlignment="1">
      <alignment horizontal="center" vertical="center"/>
    </xf>
    <xf numFmtId="15" fontId="13" fillId="3" borderId="3" xfId="0" quotePrefix="1" applyNumberFormat="1" applyFont="1" applyFill="1" applyBorder="1" applyAlignment="1">
      <alignment horizontal="center"/>
    </xf>
    <xf numFmtId="0" fontId="13" fillId="3" borderId="3" xfId="0" applyFont="1" applyFill="1" applyBorder="1" applyAlignment="1">
      <alignment horizontal="center"/>
    </xf>
    <xf numFmtId="166" fontId="4" fillId="3" borderId="3" xfId="0" applyNumberFormat="1" applyFont="1" applyFill="1" applyBorder="1" applyAlignment="1">
      <alignment horizontal="center"/>
    </xf>
    <xf numFmtId="15" fontId="4" fillId="3" borderId="3" xfId="0" quotePrefix="1" applyNumberFormat="1" applyFont="1" applyFill="1" applyBorder="1" applyAlignment="1">
      <alignment horizontal="center"/>
    </xf>
    <xf numFmtId="0" fontId="4" fillId="3" borderId="3" xfId="0" quotePrefix="1" applyFont="1" applyFill="1" applyBorder="1" applyAlignment="1">
      <alignment horizontal="center"/>
    </xf>
    <xf numFmtId="167" fontId="4" fillId="3" borderId="3" xfId="0" applyNumberFormat="1" applyFont="1" applyFill="1" applyBorder="1" applyAlignment="1">
      <alignment horizontal="center"/>
    </xf>
    <xf numFmtId="168" fontId="13" fillId="3" borderId="3" xfId="0" applyNumberFormat="1" applyFont="1" applyFill="1" applyBorder="1" applyAlignment="1">
      <alignment horizontal="center"/>
    </xf>
    <xf numFmtId="169" fontId="4" fillId="3" borderId="3" xfId="0" applyNumberFormat="1" applyFont="1" applyFill="1" applyBorder="1" applyAlignment="1">
      <alignment horizontal="center"/>
    </xf>
    <xf numFmtId="14" fontId="4" fillId="3" borderId="3" xfId="0" quotePrefix="1" applyNumberFormat="1" applyFont="1" applyFill="1" applyBorder="1" applyAlignment="1">
      <alignment horizontal="center"/>
    </xf>
    <xf numFmtId="0" fontId="13" fillId="5" borderId="1" xfId="0" applyFont="1" applyFill="1" applyBorder="1" applyAlignment="1">
      <alignment vertical="center"/>
    </xf>
    <xf numFmtId="4" fontId="13" fillId="0" borderId="0" xfId="0" applyNumberFormat="1" applyFont="1" applyBorder="1" applyAlignment="1">
      <alignment horizontal="left"/>
    </xf>
    <xf numFmtId="0" fontId="22" fillId="0" borderId="0" xfId="0" applyFont="1" applyBorder="1" applyAlignment="1">
      <alignment horizontal="center" vertical="top" wrapText="1"/>
    </xf>
    <xf numFmtId="0" fontId="0" fillId="3" borderId="25" xfId="0" applyFill="1" applyBorder="1" applyAlignment="1">
      <alignment horizontal="center"/>
    </xf>
    <xf numFmtId="0" fontId="0" fillId="3" borderId="27" xfId="0" applyFill="1" applyBorder="1" applyAlignment="1">
      <alignment horizontal="center"/>
    </xf>
    <xf numFmtId="0" fontId="15" fillId="3" borderId="16" xfId="0" applyFont="1" applyFill="1" applyBorder="1" applyAlignment="1">
      <alignment horizontal="center"/>
    </xf>
    <xf numFmtId="2" fontId="0" fillId="11" borderId="29" xfId="0" applyNumberFormat="1" applyFill="1" applyBorder="1" applyAlignment="1">
      <alignment horizontal="left"/>
    </xf>
    <xf numFmtId="0" fontId="0" fillId="11" borderId="29" xfId="0" quotePrefix="1" applyFill="1" applyBorder="1" applyAlignment="1">
      <alignment horizontal="left"/>
    </xf>
    <xf numFmtId="2" fontId="0" fillId="12" borderId="29" xfId="0" applyNumberFormat="1" applyFill="1" applyBorder="1" applyAlignment="1">
      <alignment horizontal="left"/>
    </xf>
    <xf numFmtId="0" fontId="0" fillId="12" borderId="29" xfId="0" quotePrefix="1" applyFill="1" applyBorder="1" applyAlignment="1">
      <alignment horizontal="left"/>
    </xf>
    <xf numFmtId="0" fontId="0" fillId="12" borderId="30" xfId="0" quotePrefix="1" applyFill="1" applyBorder="1" applyAlignment="1">
      <alignment horizontal="left"/>
    </xf>
    <xf numFmtId="0" fontId="0" fillId="12" borderId="0" xfId="0" applyFill="1"/>
    <xf numFmtId="0" fontId="0" fillId="11" borderId="0" xfId="0" applyFill="1"/>
    <xf numFmtId="0" fontId="0" fillId="3" borderId="0" xfId="0" applyFill="1" applyBorder="1" applyAlignment="1">
      <alignment horizontal="left"/>
    </xf>
    <xf numFmtId="0" fontId="4" fillId="0" borderId="1" xfId="0" applyFont="1" applyBorder="1" applyAlignment="1">
      <alignment horizontal="left"/>
    </xf>
    <xf numFmtId="4" fontId="4" fillId="0" borderId="1" xfId="0" applyNumberFormat="1" applyFont="1" applyBorder="1" applyAlignment="1">
      <alignment horizontal="left"/>
    </xf>
    <xf numFmtId="0" fontId="4" fillId="0" borderId="5" xfId="0" applyFont="1" applyBorder="1" applyAlignment="1">
      <alignment horizontal="left"/>
    </xf>
    <xf numFmtId="167" fontId="4" fillId="0" borderId="1" xfId="1" applyNumberFormat="1" applyFont="1" applyBorder="1" applyAlignment="1">
      <alignment horizontal="left"/>
    </xf>
    <xf numFmtId="0" fontId="4" fillId="0" borderId="1" xfId="0" applyFont="1" applyBorder="1" applyAlignment="1">
      <alignment horizontal="center"/>
    </xf>
    <xf numFmtId="0" fontId="4" fillId="0" borderId="1" xfId="0" applyFont="1" applyBorder="1" applyAlignment="1">
      <alignment horizontal="left"/>
    </xf>
    <xf numFmtId="0" fontId="13" fillId="0" borderId="1" xfId="0" applyFont="1" applyBorder="1" applyAlignment="1">
      <alignment horizontal="left"/>
    </xf>
    <xf numFmtId="4" fontId="4" fillId="0" borderId="1" xfId="0" applyNumberFormat="1" applyFont="1" applyBorder="1" applyAlignment="1">
      <alignment horizontal="left"/>
    </xf>
    <xf numFmtId="0" fontId="3" fillId="0" borderId="0" xfId="0" applyFont="1" applyBorder="1" applyAlignment="1">
      <alignment horizontal="left"/>
    </xf>
    <xf numFmtId="0" fontId="3" fillId="0" borderId="2" xfId="0" applyFont="1" applyBorder="1" applyAlignment="1">
      <alignment horizontal="left" vertical="center"/>
    </xf>
    <xf numFmtId="0" fontId="4" fillId="0" borderId="2" xfId="0" applyFont="1" applyBorder="1" applyAlignment="1">
      <alignment horizontal="center" vertical="center"/>
    </xf>
    <xf numFmtId="0" fontId="3" fillId="0" borderId="1" xfId="0" applyFont="1" applyBorder="1" applyAlignment="1">
      <alignment horizontal="left"/>
    </xf>
    <xf numFmtId="4" fontId="3" fillId="0" borderId="1" xfId="0" applyNumberFormat="1" applyFont="1" applyBorder="1" applyAlignment="1">
      <alignment horizontal="left"/>
    </xf>
    <xf numFmtId="0" fontId="4" fillId="0" borderId="1" xfId="0" applyFont="1" applyBorder="1" applyAlignment="1">
      <alignment horizontal="center"/>
    </xf>
    <xf numFmtId="0" fontId="13" fillId="0" borderId="1" xfId="0" applyFont="1" applyBorder="1" applyAlignment="1">
      <alignment horizontal="left"/>
    </xf>
    <xf numFmtId="0" fontId="4" fillId="0" borderId="1" xfId="0" applyFont="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4" fontId="3" fillId="0" borderId="4" xfId="0" applyNumberFormat="1" applyFont="1" applyBorder="1" applyAlignment="1"/>
    <xf numFmtId="0" fontId="9" fillId="0" borderId="0" xfId="0" applyFont="1" applyAlignment="1">
      <alignment vertical="center" wrapText="1"/>
    </xf>
    <xf numFmtId="167" fontId="4" fillId="0" borderId="0" xfId="0" applyNumberFormat="1" applyFont="1"/>
    <xf numFmtId="167" fontId="4" fillId="0" borderId="1" xfId="0" applyNumberFormat="1" applyFont="1" applyBorder="1"/>
    <xf numFmtId="166" fontId="4" fillId="0" borderId="1" xfId="0" quotePrefix="1" applyNumberFormat="1" applyFont="1" applyBorder="1" applyAlignment="1">
      <alignment horizontal="left"/>
    </xf>
    <xf numFmtId="0" fontId="13" fillId="5" borderId="1" xfId="0" applyFont="1" applyFill="1" applyBorder="1"/>
    <xf numFmtId="0" fontId="13" fillId="0" borderId="1" xfId="0" applyFont="1" applyBorder="1" applyAlignment="1">
      <alignment horizontal="left"/>
    </xf>
    <xf numFmtId="0" fontId="13" fillId="0" borderId="1" xfId="0" applyFont="1" applyBorder="1" applyAlignment="1">
      <alignment horizontal="left"/>
    </xf>
    <xf numFmtId="0" fontId="6" fillId="0" borderId="0" xfId="0" applyFont="1"/>
    <xf numFmtId="0" fontId="3" fillId="0" borderId="1" xfId="0" applyFont="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5" fillId="0" borderId="0" xfId="0" applyFont="1"/>
    <xf numFmtId="166" fontId="25" fillId="0" borderId="0" xfId="0" applyNumberFormat="1" applyFont="1" applyAlignment="1">
      <alignment horizontal="left"/>
    </xf>
    <xf numFmtId="2" fontId="16" fillId="0" borderId="0" xfId="0" applyNumberFormat="1" applyFont="1"/>
    <xf numFmtId="0" fontId="4" fillId="0" borderId="0" xfId="0" applyFont="1" applyBorder="1" applyAlignment="1"/>
    <xf numFmtId="0" fontId="3" fillId="0" borderId="0" xfId="0" applyFont="1" applyBorder="1" applyAlignment="1"/>
    <xf numFmtId="169" fontId="12" fillId="0" borderId="2" xfId="0" applyNumberFormat="1" applyFont="1" applyBorder="1" applyAlignment="1">
      <alignment horizontal="left" vertical="center" wrapText="1"/>
    </xf>
    <xf numFmtId="0" fontId="3" fillId="0" borderId="0" xfId="0" applyFont="1" applyBorder="1" applyAlignment="1">
      <alignment horizontal="left"/>
    </xf>
    <xf numFmtId="0" fontId="3" fillId="0" borderId="2" xfId="0" applyFont="1" applyBorder="1"/>
    <xf numFmtId="0" fontId="3" fillId="0" borderId="19" xfId="0" applyFont="1" applyBorder="1"/>
    <xf numFmtId="4" fontId="4" fillId="0" borderId="19" xfId="0" applyNumberFormat="1" applyFont="1" applyBorder="1" applyAlignment="1">
      <alignment horizontal="left"/>
    </xf>
    <xf numFmtId="0" fontId="0" fillId="0" borderId="0" xfId="0" applyBorder="1" applyAlignment="1">
      <alignment horizontal="center"/>
    </xf>
    <xf numFmtId="0" fontId="4" fillId="0" borderId="2" xfId="0" applyFont="1" applyBorder="1" applyAlignment="1">
      <alignment horizontal="center" vertical="center"/>
    </xf>
    <xf numFmtId="0" fontId="3" fillId="0" borderId="2" xfId="0" applyFont="1" applyBorder="1" applyAlignment="1">
      <alignment horizontal="left" vertical="center"/>
    </xf>
    <xf numFmtId="0" fontId="4" fillId="0" borderId="1" xfId="0" applyFont="1" applyBorder="1" applyAlignment="1">
      <alignment horizontal="center"/>
    </xf>
    <xf numFmtId="14" fontId="4" fillId="3" borderId="1" xfId="0" quotePrefix="1" applyNumberFormat="1" applyFont="1" applyFill="1" applyBorder="1" applyAlignment="1">
      <alignment horizontal="center"/>
    </xf>
    <xf numFmtId="0" fontId="4" fillId="3" borderId="1" xfId="0" applyFont="1" applyFill="1" applyBorder="1" applyAlignment="1">
      <alignment horizontal="center"/>
    </xf>
    <xf numFmtId="3" fontId="4" fillId="3" borderId="1" xfId="0" applyNumberFormat="1" applyFont="1" applyFill="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1" fontId="13" fillId="3" borderId="1" xfId="0" quotePrefix="1" applyNumberFormat="1" applyFont="1" applyFill="1" applyBorder="1" applyAlignment="1">
      <alignment horizontal="center"/>
    </xf>
    <xf numFmtId="165" fontId="4" fillId="3" borderId="1" xfId="0" applyNumberFormat="1" applyFont="1" applyFill="1" applyBorder="1" applyAlignment="1">
      <alignment horizontal="center"/>
    </xf>
    <xf numFmtId="1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4" fontId="3" fillId="0" borderId="1" xfId="0" applyNumberFormat="1" applyFont="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6" fillId="0" borderId="0" xfId="0" applyFont="1" applyAlignment="1"/>
    <xf numFmtId="0" fontId="12" fillId="3" borderId="1" xfId="0" applyFont="1" applyFill="1" applyBorder="1"/>
    <xf numFmtId="0" fontId="0" fillId="5" borderId="1" xfId="0" applyFill="1" applyBorder="1"/>
    <xf numFmtId="0" fontId="4" fillId="0" borderId="1" xfId="0" applyFont="1" applyFill="1" applyBorder="1" applyAlignment="1">
      <alignment horizontal="left"/>
    </xf>
    <xf numFmtId="168" fontId="4" fillId="0" borderId="1" xfId="0" applyNumberFormat="1" applyFont="1" applyFill="1" applyBorder="1" applyAlignment="1">
      <alignment horizontal="left"/>
    </xf>
    <xf numFmtId="4" fontId="4" fillId="0" borderId="1" xfId="0" applyNumberFormat="1" applyFont="1" applyFill="1" applyBorder="1" applyAlignment="1">
      <alignment horizontal="left"/>
    </xf>
    <xf numFmtId="169" fontId="4" fillId="0" borderId="1" xfId="0" applyNumberFormat="1" applyFont="1" applyFill="1" applyBorder="1" applyAlignment="1">
      <alignment horizontal="left"/>
    </xf>
    <xf numFmtId="14" fontId="4" fillId="0" borderId="1" xfId="0" quotePrefix="1" applyNumberFormat="1" applyFont="1" applyFill="1" applyBorder="1" applyAlignment="1">
      <alignment horizontal="left"/>
    </xf>
    <xf numFmtId="0" fontId="4" fillId="0" borderId="1" xfId="0" applyFont="1" applyFill="1" applyBorder="1"/>
    <xf numFmtId="4" fontId="0" fillId="0" borderId="0" xfId="0" applyNumberFormat="1"/>
    <xf numFmtId="4" fontId="4" fillId="0" borderId="2" xfId="0" applyNumberFormat="1" applyFont="1" applyBorder="1" applyAlignment="1">
      <alignment horizontal="left" vertical="center"/>
    </xf>
    <xf numFmtId="167" fontId="4" fillId="0" borderId="0" xfId="1" applyNumberFormat="1" applyFont="1" applyBorder="1" applyAlignment="1">
      <alignment horizontal="left"/>
    </xf>
    <xf numFmtId="0" fontId="7" fillId="0" borderId="0" xfId="0" applyFont="1" applyAlignment="1">
      <alignment horizontal="center"/>
    </xf>
    <xf numFmtId="167" fontId="10" fillId="0" borderId="0" xfId="1" applyNumberFormat="1" applyFont="1" applyBorder="1" applyAlignment="1">
      <alignment horizontal="left"/>
    </xf>
    <xf numFmtId="167" fontId="13" fillId="0" borderId="1" xfId="1" applyNumberFormat="1" applyFont="1" applyBorder="1" applyAlignment="1">
      <alignment horizontal="left"/>
    </xf>
    <xf numFmtId="0" fontId="16" fillId="0" borderId="0" xfId="0" applyFont="1" applyAlignment="1">
      <alignment horizontal="left"/>
    </xf>
    <xf numFmtId="0" fontId="3" fillId="0" borderId="1" xfId="0" applyFont="1" applyBorder="1" applyAlignment="1">
      <alignment horizontal="left"/>
    </xf>
    <xf numFmtId="0" fontId="3" fillId="0" borderId="0" xfId="0" applyFont="1" applyBorder="1" applyAlignment="1">
      <alignment horizontal="center"/>
    </xf>
    <xf numFmtId="0" fontId="13" fillId="3" borderId="1" xfId="0" applyFont="1" applyFill="1" applyBorder="1" applyAlignment="1">
      <alignment horizontal="left"/>
    </xf>
    <xf numFmtId="0" fontId="9" fillId="0" borderId="0" xfId="0" applyFont="1" applyAlignment="1"/>
    <xf numFmtId="0" fontId="8" fillId="3" borderId="0" xfId="0" applyFont="1" applyFill="1" applyAlignment="1"/>
    <xf numFmtId="0" fontId="13" fillId="3" borderId="3" xfId="0" quotePrefix="1" applyFont="1" applyFill="1" applyBorder="1" applyAlignment="1">
      <alignment horizontal="center"/>
    </xf>
    <xf numFmtId="167" fontId="13" fillId="3" borderId="3" xfId="0" applyNumberFormat="1" applyFont="1" applyFill="1" applyBorder="1" applyAlignment="1">
      <alignment horizontal="center"/>
    </xf>
    <xf numFmtId="4" fontId="13" fillId="3" borderId="3" xfId="0" applyNumberFormat="1" applyFont="1" applyFill="1" applyBorder="1" applyAlignment="1">
      <alignment horizontal="center"/>
    </xf>
    <xf numFmtId="169" fontId="13" fillId="3" borderId="3" xfId="0" applyNumberFormat="1" applyFont="1" applyFill="1" applyBorder="1" applyAlignment="1">
      <alignment horizontal="center"/>
    </xf>
    <xf numFmtId="14" fontId="13" fillId="3" borderId="3" xfId="0" quotePrefix="1" applyNumberFormat="1" applyFont="1" applyFill="1" applyBorder="1" applyAlignment="1">
      <alignment horizontal="center"/>
    </xf>
    <xf numFmtId="0" fontId="25" fillId="3" borderId="0" xfId="0" applyFont="1" applyFill="1"/>
    <xf numFmtId="0" fontId="0" fillId="3" borderId="0" xfId="0" applyFill="1" applyBorder="1" applyAlignment="1">
      <alignment horizontal="center"/>
    </xf>
    <xf numFmtId="0" fontId="12" fillId="3" borderId="0" xfId="0" applyFont="1" applyFill="1" applyBorder="1" applyAlignment="1">
      <alignment horizontal="center"/>
    </xf>
    <xf numFmtId="0" fontId="3" fillId="3" borderId="0" xfId="0" applyFont="1" applyFill="1" applyBorder="1" applyAlignment="1">
      <alignment horizontal="center"/>
    </xf>
    <xf numFmtId="0" fontId="9" fillId="3" borderId="3" xfId="0" applyFont="1" applyFill="1" applyBorder="1" applyAlignment="1">
      <alignment horizontal="left"/>
    </xf>
    <xf numFmtId="166" fontId="4" fillId="0" borderId="4" xfId="0" quotePrefix="1" applyNumberFormat="1" applyFont="1" applyBorder="1" applyAlignment="1">
      <alignment horizontal="left"/>
    </xf>
    <xf numFmtId="15" fontId="12" fillId="3" borderId="3" xfId="0" quotePrefix="1" applyNumberFormat="1" applyFont="1" applyFill="1" applyBorder="1" applyAlignment="1">
      <alignment horizontal="left"/>
    </xf>
    <xf numFmtId="0" fontId="12" fillId="3" borderId="3" xfId="0" quotePrefix="1" applyFont="1" applyFill="1" applyBorder="1" applyAlignment="1">
      <alignment horizontal="left"/>
    </xf>
    <xf numFmtId="0" fontId="12" fillId="3" borderId="3" xfId="0" applyFont="1" applyFill="1" applyBorder="1" applyAlignment="1">
      <alignment horizontal="left"/>
    </xf>
    <xf numFmtId="167" fontId="4" fillId="3" borderId="3" xfId="0" applyNumberFormat="1" applyFont="1" applyFill="1" applyBorder="1" applyAlignment="1">
      <alignment horizontal="left"/>
    </xf>
    <xf numFmtId="4" fontId="4" fillId="3" borderId="3" xfId="0" applyNumberFormat="1" applyFont="1" applyFill="1" applyBorder="1" applyAlignment="1">
      <alignment horizontal="left"/>
    </xf>
    <xf numFmtId="15" fontId="4" fillId="3" borderId="3" xfId="0" quotePrefix="1" applyNumberFormat="1" applyFont="1" applyFill="1" applyBorder="1" applyAlignment="1">
      <alignment horizontal="left"/>
    </xf>
    <xf numFmtId="168" fontId="4" fillId="3" borderId="3" xfId="0" applyNumberFormat="1" applyFont="1" applyFill="1" applyBorder="1" applyAlignment="1">
      <alignment horizontal="left"/>
    </xf>
    <xf numFmtId="169" fontId="4" fillId="3" borderId="3" xfId="0" applyNumberFormat="1" applyFont="1" applyFill="1" applyBorder="1" applyAlignment="1">
      <alignment horizontal="left"/>
    </xf>
    <xf numFmtId="14" fontId="4" fillId="3" borderId="3" xfId="0" quotePrefix="1" applyNumberFormat="1" applyFont="1" applyFill="1" applyBorder="1" applyAlignment="1">
      <alignment horizontal="left"/>
    </xf>
    <xf numFmtId="0" fontId="4" fillId="3" borderId="3" xfId="0" applyFont="1" applyFill="1" applyBorder="1"/>
    <xf numFmtId="0" fontId="12" fillId="3" borderId="0" xfId="0" applyFont="1" applyFill="1" applyBorder="1" applyAlignment="1">
      <alignment horizontal="center" wrapText="1"/>
    </xf>
    <xf numFmtId="167" fontId="12" fillId="3" borderId="3" xfId="0" applyNumberFormat="1" applyFont="1" applyFill="1" applyBorder="1" applyAlignment="1">
      <alignment horizontal="left"/>
    </xf>
    <xf numFmtId="4" fontId="12" fillId="3" borderId="3" xfId="0" applyNumberFormat="1" applyFont="1" applyFill="1" applyBorder="1" applyAlignment="1">
      <alignment horizontal="left"/>
    </xf>
    <xf numFmtId="0" fontId="9" fillId="0" borderId="0" xfId="0" applyFont="1" applyAlignment="1">
      <alignment wrapText="1"/>
    </xf>
    <xf numFmtId="15" fontId="16" fillId="3" borderId="0" xfId="0" quotePrefix="1" applyNumberFormat="1" applyFont="1" applyFill="1" applyBorder="1" applyAlignment="1"/>
    <xf numFmtId="0" fontId="4" fillId="0" borderId="2" xfId="0" applyFont="1" applyBorder="1" applyAlignment="1">
      <alignment horizontal="center" vertical="center"/>
    </xf>
    <xf numFmtId="0" fontId="3" fillId="0" borderId="2" xfId="0" applyFont="1" applyBorder="1" applyAlignment="1">
      <alignment horizontal="left" vertical="center"/>
    </xf>
    <xf numFmtId="0" fontId="4" fillId="0" borderId="1" xfId="0" applyFont="1" applyBorder="1" applyAlignment="1">
      <alignment horizontal="center"/>
    </xf>
    <xf numFmtId="0" fontId="13" fillId="0" borderId="1" xfId="0" applyFont="1" applyBorder="1" applyAlignment="1">
      <alignment horizontal="left"/>
    </xf>
    <xf numFmtId="0" fontId="4" fillId="0" borderId="1" xfId="0"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35" fillId="0" borderId="0" xfId="0" applyFont="1"/>
    <xf numFmtId="0" fontId="6"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quotePrefix="1" applyFont="1" applyBorder="1"/>
    <xf numFmtId="2" fontId="4"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3" fillId="0" borderId="0" xfId="0" applyFont="1" applyBorder="1" applyAlignment="1">
      <alignment horizontal="left"/>
    </xf>
    <xf numFmtId="0" fontId="3" fillId="0" borderId="0" xfId="0" applyFont="1" applyBorder="1" applyAlignment="1">
      <alignment horizontal="center"/>
    </xf>
    <xf numFmtId="4" fontId="3" fillId="0" borderId="0" xfId="0" applyNumberFormat="1" applyFont="1" applyBorder="1" applyAlignment="1">
      <alignment horizontal="left"/>
    </xf>
    <xf numFmtId="0" fontId="3" fillId="0" borderId="0" xfId="0" applyFont="1" applyBorder="1" applyAlignment="1">
      <alignment horizontal="center" vertical="center" wrapText="1"/>
    </xf>
    <xf numFmtId="14" fontId="4" fillId="3" borderId="1" xfId="0" quotePrefix="1" applyNumberFormat="1" applyFont="1" applyFill="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1" fontId="13" fillId="3" borderId="1" xfId="0" quotePrefix="1" applyNumberFormat="1" applyFont="1" applyFill="1" applyBorder="1" applyAlignment="1">
      <alignment horizontal="center"/>
    </xf>
    <xf numFmtId="15"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4" fillId="0" borderId="1" xfId="0" applyFont="1" applyBorder="1" applyAlignment="1">
      <alignment horizontal="left"/>
    </xf>
    <xf numFmtId="0" fontId="13" fillId="0" borderId="1" xfId="0" applyFont="1" applyBorder="1" applyAlignment="1">
      <alignment horizontal="left"/>
    </xf>
    <xf numFmtId="0" fontId="17" fillId="0" borderId="0" xfId="0" applyFont="1" applyBorder="1" applyAlignment="1">
      <alignment vertical="center" wrapText="1"/>
    </xf>
    <xf numFmtId="0" fontId="4" fillId="0" borderId="3" xfId="0" applyFont="1" applyBorder="1" applyAlignment="1">
      <alignment horizontal="center"/>
    </xf>
    <xf numFmtId="0" fontId="16" fillId="0" borderId="0" xfId="0" applyFont="1" applyBorder="1" applyAlignment="1">
      <alignment horizontal="left"/>
    </xf>
    <xf numFmtId="0" fontId="14" fillId="3" borderId="0" xfId="0" applyFont="1" applyFill="1" applyBorder="1"/>
    <xf numFmtId="169" fontId="12" fillId="3" borderId="3" xfId="0" applyNumberFormat="1" applyFont="1" applyFill="1" applyBorder="1" applyAlignment="1">
      <alignment horizontal="left"/>
    </xf>
    <xf numFmtId="172" fontId="12" fillId="3" borderId="3" xfId="0" applyNumberFormat="1" applyFont="1" applyFill="1" applyBorder="1" applyAlignment="1">
      <alignment horizontal="left"/>
    </xf>
    <xf numFmtId="0" fontId="9" fillId="3" borderId="0" xfId="0" applyFont="1" applyFill="1" applyBorder="1" applyAlignment="1">
      <alignment horizontal="left"/>
    </xf>
    <xf numFmtId="0" fontId="4" fillId="3" borderId="6" xfId="0" applyFont="1" applyFill="1" applyBorder="1" applyAlignment="1">
      <alignment horizontal="left"/>
    </xf>
    <xf numFmtId="173" fontId="13" fillId="3" borderId="3" xfId="0" applyNumberFormat="1" applyFont="1" applyFill="1" applyBorder="1" applyAlignment="1">
      <alignment horizontal="left"/>
    </xf>
    <xf numFmtId="0" fontId="9" fillId="3" borderId="0" xfId="0" applyFont="1" applyFill="1" applyBorder="1" applyAlignment="1">
      <alignment vertical="center" wrapText="1"/>
    </xf>
    <xf numFmtId="1" fontId="4" fillId="3" borderId="3" xfId="0" applyNumberFormat="1" applyFont="1" applyFill="1" applyBorder="1" applyAlignment="1">
      <alignment horizontal="center"/>
    </xf>
    <xf numFmtId="3" fontId="4" fillId="3" borderId="3" xfId="0" applyNumberFormat="1" applyFont="1" applyFill="1" applyBorder="1" applyAlignment="1">
      <alignment horizontal="center"/>
    </xf>
    <xf numFmtId="1" fontId="13" fillId="3" borderId="3" xfId="0" quotePrefix="1" applyNumberFormat="1" applyFont="1" applyFill="1" applyBorder="1" applyAlignment="1">
      <alignment horizontal="center"/>
    </xf>
    <xf numFmtId="0" fontId="8" fillId="0" borderId="0" xfId="0" applyFont="1" applyAlignment="1"/>
    <xf numFmtId="15" fontId="9" fillId="3" borderId="0" xfId="0" quotePrefix="1" applyNumberFormat="1" applyFont="1" applyFill="1" applyBorder="1" applyAlignment="1"/>
    <xf numFmtId="0" fontId="22" fillId="0" borderId="0" xfId="0" applyFont="1" applyBorder="1" applyAlignment="1">
      <alignment vertical="top" wrapText="1"/>
    </xf>
    <xf numFmtId="0" fontId="22" fillId="0" borderId="0" xfId="0" applyFont="1" applyBorder="1" applyAlignment="1">
      <alignment horizontal="left" vertical="top" wrapText="1"/>
    </xf>
    <xf numFmtId="15" fontId="3" fillId="0" borderId="0" xfId="0" applyNumberFormat="1" applyFont="1" applyAlignment="1"/>
    <xf numFmtId="4" fontId="3" fillId="0" borderId="0" xfId="0" applyNumberFormat="1" applyFont="1" applyAlignment="1"/>
    <xf numFmtId="4" fontId="3" fillId="0" borderId="0" xfId="0" applyNumberFormat="1" applyFont="1" applyBorder="1" applyAlignment="1"/>
    <xf numFmtId="0" fontId="3" fillId="0" borderId="0" xfId="0" applyFont="1" applyAlignment="1"/>
    <xf numFmtId="165" fontId="3" fillId="0" borderId="0" xfId="0" applyNumberFormat="1" applyFont="1" applyBorder="1" applyAlignment="1"/>
    <xf numFmtId="4" fontId="4" fillId="0" borderId="0" xfId="0" applyNumberFormat="1" applyFont="1" applyAlignment="1"/>
    <xf numFmtId="0" fontId="12" fillId="0" borderId="0" xfId="0" applyFont="1" applyAlignment="1"/>
    <xf numFmtId="0" fontId="4" fillId="0" borderId="1" xfId="0" applyFont="1" applyBorder="1" applyAlignment="1">
      <alignment horizontal="left"/>
    </xf>
    <xf numFmtId="0" fontId="4" fillId="0" borderId="1" xfId="0" applyFont="1" applyBorder="1" applyAlignment="1">
      <alignment horizontal="left"/>
    </xf>
    <xf numFmtId="0" fontId="16" fillId="3" borderId="0" xfId="0" applyFont="1" applyFill="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left"/>
    </xf>
    <xf numFmtId="0" fontId="3" fillId="0" borderId="0" xfId="0" applyFont="1" applyAlignment="1">
      <alignment horizontal="center" wrapText="1"/>
    </xf>
    <xf numFmtId="0" fontId="3" fillId="0" borderId="0" xfId="0" applyFont="1" applyBorder="1" applyAlignment="1">
      <alignment horizontal="left"/>
    </xf>
    <xf numFmtId="0" fontId="3" fillId="0" borderId="1" xfId="0" applyFont="1" applyBorder="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12" fillId="0" borderId="1" xfId="0" applyFont="1" applyBorder="1" applyAlignment="1">
      <alignment horizontal="left"/>
    </xf>
    <xf numFmtId="4" fontId="12" fillId="0" borderId="1" xfId="0" applyNumberFormat="1" applyFont="1" applyBorder="1" applyAlignment="1">
      <alignment horizontal="left"/>
    </xf>
    <xf numFmtId="0" fontId="8" fillId="0" borderId="0" xfId="0" applyFont="1" applyAlignment="1">
      <alignment horizontal="left" wrapText="1"/>
    </xf>
    <xf numFmtId="14" fontId="4" fillId="3" borderId="1" xfId="0" quotePrefix="1" applyNumberFormat="1" applyFont="1" applyFill="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1" fontId="13" fillId="3" borderId="1" xfId="0" quotePrefix="1" applyNumberFormat="1" applyFont="1" applyFill="1" applyBorder="1" applyAlignment="1">
      <alignment horizontal="center"/>
    </xf>
    <xf numFmtId="15"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2" fillId="0" borderId="0" xfId="0" applyFont="1" applyAlignment="1">
      <alignment horizontal="center"/>
    </xf>
    <xf numFmtId="3" fontId="1" fillId="3" borderId="0" xfId="0" applyNumberFormat="1" applyFont="1" applyFill="1" applyBorder="1"/>
    <xf numFmtId="3" fontId="38" fillId="0" borderId="1" xfId="0" applyNumberFormat="1" applyFont="1" applyBorder="1"/>
    <xf numFmtId="0" fontId="24" fillId="0" borderId="1" xfId="0" applyFont="1" applyFill="1" applyBorder="1"/>
    <xf numFmtId="0" fontId="2" fillId="0" borderId="0" xfId="0" quotePrefix="1" applyFont="1"/>
    <xf numFmtId="3" fontId="2" fillId="3" borderId="0" xfId="0" applyNumberFormat="1" applyFont="1" applyFill="1" applyBorder="1"/>
    <xf numFmtId="3" fontId="2" fillId="0" borderId="1" xfId="0" applyNumberFormat="1" applyFont="1" applyBorder="1"/>
    <xf numFmtId="0" fontId="2" fillId="0" borderId="0" xfId="0" applyFont="1" applyBorder="1"/>
    <xf numFmtId="3" fontId="38" fillId="0" borderId="40" xfId="0" applyNumberFormat="1" applyFont="1" applyBorder="1"/>
    <xf numFmtId="175" fontId="39" fillId="3" borderId="0" xfId="0" applyNumberFormat="1" applyFont="1" applyFill="1" applyBorder="1"/>
    <xf numFmtId="175" fontId="39" fillId="0" borderId="0" xfId="0" applyNumberFormat="1" applyFont="1" applyBorder="1"/>
    <xf numFmtId="0" fontId="38" fillId="0" borderId="0" xfId="0" applyFont="1"/>
    <xf numFmtId="3" fontId="39" fillId="0" borderId="0" xfId="0" applyNumberFormat="1" applyFont="1" applyBorder="1"/>
    <xf numFmtId="0" fontId="40" fillId="0" borderId="0" xfId="0" applyFont="1" applyFill="1" applyBorder="1"/>
    <xf numFmtId="0" fontId="24" fillId="0" borderId="0" xfId="0" applyFont="1" applyBorder="1" applyAlignment="1">
      <alignment horizontal="center" wrapText="1"/>
    </xf>
    <xf numFmtId="0" fontId="0" fillId="4" borderId="0" xfId="0" applyFill="1"/>
    <xf numFmtId="175" fontId="39" fillId="4" borderId="0" xfId="0" applyNumberFormat="1" applyFont="1" applyFill="1" applyBorder="1"/>
    <xf numFmtId="3" fontId="39" fillId="4" borderId="1" xfId="0" applyNumberFormat="1" applyFont="1" applyFill="1" applyBorder="1"/>
    <xf numFmtId="0" fontId="40" fillId="4" borderId="1" xfId="0" applyFont="1" applyFill="1" applyBorder="1"/>
    <xf numFmtId="0" fontId="2" fillId="4" borderId="0" xfId="0" applyFont="1" applyFill="1" applyAlignment="1">
      <alignment horizontal="center"/>
    </xf>
    <xf numFmtId="0" fontId="2" fillId="4" borderId="0" xfId="0" quotePrefix="1" applyFont="1" applyFill="1"/>
    <xf numFmtId="0" fontId="24" fillId="4" borderId="0" xfId="0" applyFont="1" applyFill="1" applyBorder="1"/>
    <xf numFmtId="1" fontId="2" fillId="4" borderId="1" xfId="0" applyNumberFormat="1" applyFont="1" applyFill="1" applyBorder="1"/>
    <xf numFmtId="0" fontId="24" fillId="4" borderId="1" xfId="0" applyFont="1" applyFill="1" applyBorder="1"/>
    <xf numFmtId="0" fontId="2" fillId="4" borderId="0" xfId="0" applyFont="1" applyFill="1"/>
    <xf numFmtId="0" fontId="2" fillId="4" borderId="1" xfId="0" applyFont="1" applyFill="1" applyBorder="1"/>
    <xf numFmtId="0" fontId="38" fillId="4" borderId="0" xfId="0" applyFont="1" applyFill="1"/>
    <xf numFmtId="0" fontId="24" fillId="3" borderId="0" xfId="0" applyFont="1" applyFill="1" applyBorder="1"/>
    <xf numFmtId="0" fontId="24" fillId="0" borderId="0" xfId="0" applyFont="1" applyBorder="1"/>
    <xf numFmtId="0" fontId="0" fillId="13" borderId="0" xfId="0" applyFill="1"/>
    <xf numFmtId="0" fontId="24" fillId="13" borderId="0" xfId="0" applyFont="1" applyFill="1" applyBorder="1"/>
    <xf numFmtId="0" fontId="38" fillId="13" borderId="1" xfId="0" applyFont="1" applyFill="1" applyBorder="1"/>
    <xf numFmtId="0" fontId="2" fillId="13" borderId="0" xfId="0" applyFont="1" applyFill="1" applyAlignment="1">
      <alignment horizontal="center"/>
    </xf>
    <xf numFmtId="0" fontId="2" fillId="13" borderId="0" xfId="0" applyFont="1" applyFill="1"/>
    <xf numFmtId="0" fontId="38" fillId="13" borderId="0" xfId="0" applyFont="1" applyFill="1"/>
    <xf numFmtId="0" fontId="24" fillId="13" borderId="0" xfId="0" applyFont="1" applyFill="1"/>
    <xf numFmtId="0" fontId="2" fillId="13" borderId="0" xfId="0" applyFont="1" applyFill="1" applyBorder="1"/>
    <xf numFmtId="0" fontId="38" fillId="14" borderId="1" xfId="0" applyFont="1" applyFill="1" applyBorder="1"/>
    <xf numFmtId="0" fontId="38" fillId="13" borderId="0" xfId="0" applyFont="1" applyFill="1" applyAlignment="1">
      <alignment horizontal="center"/>
    </xf>
    <xf numFmtId="0" fontId="20" fillId="13" borderId="0" xfId="0" applyFont="1" applyFill="1"/>
    <xf numFmtId="0" fontId="24" fillId="13" borderId="1" xfId="0" applyFont="1" applyFill="1" applyBorder="1"/>
    <xf numFmtId="0" fontId="24" fillId="13" borderId="0" xfId="0" applyFont="1" applyFill="1" applyAlignment="1">
      <alignment horizontal="left"/>
    </xf>
    <xf numFmtId="0" fontId="24" fillId="13" borderId="0" xfId="0" applyFont="1" applyFill="1" applyAlignment="1"/>
    <xf numFmtId="0" fontId="38" fillId="13" borderId="19" xfId="0" applyFont="1" applyFill="1" applyBorder="1"/>
    <xf numFmtId="0" fontId="2" fillId="14" borderId="43" xfId="0" applyFont="1" applyFill="1" applyBorder="1"/>
    <xf numFmtId="0" fontId="2" fillId="13" borderId="1" xfId="0" applyFont="1" applyFill="1" applyBorder="1"/>
    <xf numFmtId="1" fontId="38" fillId="13" borderId="19" xfId="0" applyNumberFormat="1" applyFont="1" applyFill="1" applyBorder="1"/>
    <xf numFmtId="0" fontId="24" fillId="13" borderId="43" xfId="0" applyFont="1" applyFill="1" applyBorder="1"/>
    <xf numFmtId="1" fontId="24" fillId="13" borderId="1" xfId="0" applyNumberFormat="1" applyFont="1" applyFill="1" applyBorder="1"/>
    <xf numFmtId="0" fontId="6" fillId="0" borderId="17" xfId="0" applyFont="1" applyBorder="1" applyAlignment="1">
      <alignment horizontal="left" vertical="center" wrapText="1"/>
    </xf>
    <xf numFmtId="0" fontId="13" fillId="0" borderId="1" xfId="0" applyFont="1" applyBorder="1" applyAlignment="1">
      <alignment horizontal="center" vertical="center" wrapText="1"/>
    </xf>
    <xf numFmtId="1" fontId="24" fillId="13" borderId="0" xfId="0" applyNumberFormat="1" applyFont="1" applyFill="1" applyBorder="1"/>
    <xf numFmtId="0" fontId="0" fillId="13" borderId="0" xfId="0" applyFont="1" applyFill="1" applyAlignment="1">
      <alignment horizontal="center"/>
    </xf>
    <xf numFmtId="0" fontId="4" fillId="0" borderId="17" xfId="0" applyFont="1" applyBorder="1" applyAlignment="1">
      <alignment vertical="center" wrapText="1"/>
    </xf>
    <xf numFmtId="1" fontId="2" fillId="14" borderId="43" xfId="0" applyNumberFormat="1" applyFont="1" applyFill="1" applyBorder="1"/>
    <xf numFmtId="3" fontId="4" fillId="5" borderId="1" xfId="0" applyNumberFormat="1" applyFont="1" applyFill="1" applyBorder="1" applyAlignment="1">
      <alignment horizontal="left"/>
    </xf>
    <xf numFmtId="1" fontId="2" fillId="13" borderId="0" xfId="0" applyNumberFormat="1" applyFont="1" applyFill="1" applyBorder="1"/>
    <xf numFmtId="1" fontId="2" fillId="13" borderId="1" xfId="0" applyNumberFormat="1" applyFont="1" applyFill="1" applyBorder="1"/>
    <xf numFmtId="0" fontId="4" fillId="3" borderId="1" xfId="0" applyFont="1" applyFill="1" applyBorder="1" applyAlignment="1">
      <alignment horizontal="center" vertical="center"/>
    </xf>
    <xf numFmtId="0" fontId="10" fillId="0" borderId="1" xfId="0" applyFont="1" applyBorder="1" applyAlignment="1">
      <alignment horizontal="left" vertical="center"/>
    </xf>
    <xf numFmtId="0" fontId="4" fillId="0" borderId="17" xfId="0" applyFont="1" applyBorder="1" applyAlignment="1">
      <alignment horizontal="left" vertical="center" wrapText="1"/>
    </xf>
    <xf numFmtId="0" fontId="20" fillId="0" borderId="0" xfId="0" applyFont="1"/>
    <xf numFmtId="1" fontId="35" fillId="3" borderId="0" xfId="0" applyNumberFormat="1" applyFont="1" applyFill="1"/>
    <xf numFmtId="1" fontId="35" fillId="0" borderId="0" xfId="0" applyNumberFormat="1" applyFont="1"/>
    <xf numFmtId="0" fontId="20" fillId="15" borderId="0" xfId="0" applyFont="1" applyFill="1"/>
    <xf numFmtId="0" fontId="24" fillId="15" borderId="0" xfId="0" applyFont="1" applyFill="1" applyBorder="1"/>
    <xf numFmtId="0" fontId="38" fillId="15" borderId="1" xfId="0" applyFont="1" applyFill="1" applyBorder="1"/>
    <xf numFmtId="0" fontId="2" fillId="15" borderId="0" xfId="0" applyFont="1" applyFill="1" applyAlignment="1">
      <alignment horizontal="center"/>
    </xf>
    <xf numFmtId="0" fontId="2" fillId="15" borderId="0" xfId="0" applyFont="1" applyFill="1"/>
    <xf numFmtId="0" fontId="38" fillId="15" borderId="0" xfId="0" applyFont="1" applyFill="1"/>
    <xf numFmtId="0" fontId="24" fillId="15" borderId="0" xfId="0" applyFont="1" applyFill="1"/>
    <xf numFmtId="0" fontId="2" fillId="15" borderId="0" xfId="0" applyFont="1" applyFill="1" applyBorder="1"/>
    <xf numFmtId="0" fontId="38" fillId="15" borderId="0" xfId="0" applyFont="1" applyFill="1" applyAlignment="1">
      <alignment horizontal="center"/>
    </xf>
    <xf numFmtId="0" fontId="38" fillId="15" borderId="19" xfId="0" applyFont="1" applyFill="1" applyBorder="1"/>
    <xf numFmtId="0" fontId="2" fillId="14" borderId="1" xfId="0" applyFont="1" applyFill="1" applyBorder="1"/>
    <xf numFmtId="0" fontId="2" fillId="15" borderId="1" xfId="0" applyFont="1" applyFill="1" applyBorder="1"/>
    <xf numFmtId="0" fontId="24" fillId="15" borderId="19" xfId="0" applyFont="1" applyFill="1" applyBorder="1"/>
    <xf numFmtId="0" fontId="24" fillId="15" borderId="43" xfId="0" applyFont="1" applyFill="1" applyBorder="1"/>
    <xf numFmtId="0" fontId="24" fillId="15" borderId="1" xfId="0" applyFont="1" applyFill="1" applyBorder="1"/>
    <xf numFmtId="0" fontId="0" fillId="15" borderId="0" xfId="0" applyFont="1" applyFill="1" applyAlignment="1">
      <alignment horizontal="center"/>
    </xf>
    <xf numFmtId="0" fontId="0" fillId="15" borderId="0" xfId="0" applyFill="1"/>
    <xf numFmtId="0" fontId="24" fillId="3" borderId="0" xfId="0" applyFont="1" applyFill="1" applyBorder="1" applyAlignment="1">
      <alignment horizontal="center"/>
    </xf>
    <xf numFmtId="0" fontId="42" fillId="0" borderId="1" xfId="0" applyFont="1" applyBorder="1" applyAlignment="1">
      <alignment horizontal="center"/>
    </xf>
    <xf numFmtId="0" fontId="43" fillId="0" borderId="1" xfId="0" applyFont="1" applyBorder="1" applyAlignment="1">
      <alignment horizontal="center"/>
    </xf>
    <xf numFmtId="0" fontId="44" fillId="0" borderId="0" xfId="0" applyFont="1" applyAlignment="1">
      <alignment horizontal="center"/>
    </xf>
    <xf numFmtId="0" fontId="4" fillId="0" borderId="1" xfId="0" applyFont="1" applyBorder="1" applyAlignment="1">
      <alignment horizontal="left"/>
    </xf>
    <xf numFmtId="0" fontId="13" fillId="0" borderId="1" xfId="0" applyFont="1" applyBorder="1" applyAlignment="1">
      <alignment horizontal="left"/>
    </xf>
    <xf numFmtId="4" fontId="4" fillId="0" borderId="1" xfId="0" applyNumberFormat="1" applyFont="1" applyBorder="1" applyAlignment="1">
      <alignment horizontal="left"/>
    </xf>
    <xf numFmtId="2" fontId="13" fillId="0" borderId="1" xfId="0" applyNumberFormat="1" applyFont="1" applyBorder="1" applyAlignment="1">
      <alignment horizontal="center" vertical="center"/>
    </xf>
    <xf numFmtId="4" fontId="13" fillId="3" borderId="0" xfId="0" applyNumberFormat="1" applyFont="1" applyFill="1" applyBorder="1" applyAlignment="1">
      <alignment horizontal="center"/>
    </xf>
    <xf numFmtId="176" fontId="8" fillId="0" borderId="0" xfId="0" applyNumberFormat="1" applyFont="1"/>
    <xf numFmtId="0" fontId="3" fillId="0" borderId="41" xfId="0" applyFont="1" applyBorder="1" applyAlignment="1"/>
    <xf numFmtId="0" fontId="42" fillId="0" borderId="1" xfId="0" applyFont="1" applyBorder="1"/>
    <xf numFmtId="0" fontId="8" fillId="0" borderId="0" xfId="0" applyFont="1" applyAlignment="1">
      <alignment vertical="center" wrapText="1"/>
    </xf>
    <xf numFmtId="15" fontId="9" fillId="3" borderId="0" xfId="0" quotePrefix="1" applyNumberFormat="1" applyFont="1" applyFill="1" applyBorder="1" applyAlignment="1">
      <alignment vertical="center" wrapText="1"/>
    </xf>
    <xf numFmtId="0" fontId="38" fillId="0" borderId="0" xfId="0" applyFont="1" applyAlignment="1">
      <alignment horizontal="right"/>
    </xf>
    <xf numFmtId="0" fontId="0" fillId="0" borderId="37" xfId="0" applyBorder="1" applyAlignment="1">
      <alignment horizontal="left"/>
    </xf>
    <xf numFmtId="0" fontId="0" fillId="3" borderId="37" xfId="0" applyFill="1" applyBorder="1" applyAlignment="1">
      <alignment horizontal="center"/>
    </xf>
    <xf numFmtId="0" fontId="0" fillId="0" borderId="38" xfId="0" applyBorder="1" applyAlignment="1">
      <alignment horizontal="center"/>
    </xf>
    <xf numFmtId="0" fontId="0" fillId="4" borderId="38" xfId="0" applyFill="1" applyBorder="1" applyAlignment="1">
      <alignment horizontal="center"/>
    </xf>
    <xf numFmtId="0" fontId="0" fillId="3" borderId="10" xfId="0" applyFill="1" applyBorder="1" applyAlignment="1">
      <alignment horizontal="left"/>
    </xf>
    <xf numFmtId="0" fontId="0" fillId="3" borderId="45" xfId="0" applyFill="1" applyBorder="1" applyAlignment="1">
      <alignment horizontal="left"/>
    </xf>
    <xf numFmtId="0" fontId="0" fillId="3" borderId="9" xfId="0" applyFill="1" applyBorder="1" applyAlignment="1">
      <alignment horizontal="left"/>
    </xf>
    <xf numFmtId="0" fontId="0" fillId="0" borderId="48" xfId="0" applyBorder="1" applyAlignment="1">
      <alignment horizontal="center"/>
    </xf>
    <xf numFmtId="0" fontId="0" fillId="0" borderId="28" xfId="0" applyBorder="1" applyAlignment="1">
      <alignment horizontal="center"/>
    </xf>
    <xf numFmtId="0" fontId="10" fillId="3" borderId="0" xfId="0" applyFont="1" applyFill="1" applyBorder="1" applyAlignment="1">
      <alignment vertical="center" wrapText="1"/>
    </xf>
    <xf numFmtId="0" fontId="10" fillId="0" borderId="40" xfId="0" applyFont="1" applyBorder="1" applyAlignment="1">
      <alignment vertical="top" wrapText="1"/>
    </xf>
    <xf numFmtId="0" fontId="10" fillId="0" borderId="0" xfId="0" applyFont="1" applyBorder="1" applyAlignment="1">
      <alignment vertical="top" wrapText="1"/>
    </xf>
    <xf numFmtId="0" fontId="4" fillId="0" borderId="1" xfId="0" applyFont="1" applyBorder="1" applyAlignment="1">
      <alignment horizontal="left"/>
    </xf>
    <xf numFmtId="0" fontId="4" fillId="0" borderId="1" xfId="0" applyFont="1" applyBorder="1" applyAlignment="1">
      <alignment horizontal="left" vertical="center"/>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0" fontId="13" fillId="0" borderId="1" xfId="0" applyFont="1" applyBorder="1" applyAlignment="1">
      <alignment horizontal="left"/>
    </xf>
    <xf numFmtId="0" fontId="3" fillId="0" borderId="0" xfId="0" applyFont="1" applyAlignment="1">
      <alignment horizontal="center" wrapText="1"/>
    </xf>
    <xf numFmtId="0" fontId="4" fillId="0" borderId="1" xfId="0" applyFont="1" applyBorder="1" applyAlignment="1">
      <alignment horizontal="center" vertical="center"/>
    </xf>
    <xf numFmtId="0" fontId="3" fillId="0" borderId="0" xfId="0" applyFont="1" applyBorder="1" applyAlignment="1">
      <alignment horizontal="left"/>
    </xf>
    <xf numFmtId="0" fontId="8" fillId="0" borderId="0" xfId="0" applyFont="1" applyAlignment="1">
      <alignment horizontal="left"/>
    </xf>
    <xf numFmtId="0" fontId="8" fillId="3" borderId="0" xfId="0" applyFont="1" applyFill="1" applyAlignment="1">
      <alignment horizontal="left"/>
    </xf>
    <xf numFmtId="0" fontId="4" fillId="3" borderId="1" xfId="0"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0" fontId="12" fillId="0" borderId="1" xfId="0" applyFont="1" applyBorder="1" applyAlignment="1">
      <alignment horizontal="left"/>
    </xf>
    <xf numFmtId="0" fontId="4" fillId="5" borderId="1" xfId="0" applyFont="1" applyFill="1" applyBorder="1" applyAlignment="1">
      <alignment horizontal="left"/>
    </xf>
    <xf numFmtId="0" fontId="3" fillId="0" borderId="0" xfId="0" applyFont="1" applyAlignment="1">
      <alignment horizontal="left"/>
    </xf>
    <xf numFmtId="14" fontId="4" fillId="3" borderId="1" xfId="0" quotePrefix="1" applyNumberFormat="1" applyFont="1" applyFill="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1" fontId="13" fillId="3" borderId="1" xfId="0" quotePrefix="1" applyNumberFormat="1" applyFont="1" applyFill="1" applyBorder="1" applyAlignment="1">
      <alignment horizontal="center"/>
    </xf>
    <xf numFmtId="15"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4" fillId="0" borderId="4" xfId="0" applyFont="1" applyBorder="1" applyAlignment="1">
      <alignment horizontal="left"/>
    </xf>
    <xf numFmtId="0" fontId="13" fillId="3" borderId="1" xfId="0" applyFont="1" applyFill="1" applyBorder="1" applyAlignment="1">
      <alignment horizontal="left"/>
    </xf>
    <xf numFmtId="0" fontId="4" fillId="0" borderId="1" xfId="0" applyFont="1" applyBorder="1" applyAlignment="1">
      <alignment horizontal="left"/>
    </xf>
    <xf numFmtId="0" fontId="4" fillId="3" borderId="1" xfId="0" applyFont="1" applyFill="1" applyBorder="1" applyAlignment="1">
      <alignment horizontal="left"/>
    </xf>
    <xf numFmtId="0" fontId="4" fillId="0" borderId="4" xfId="0" applyFont="1" applyBorder="1" applyAlignment="1">
      <alignment horizontal="left"/>
    </xf>
    <xf numFmtId="164" fontId="8" fillId="3" borderId="0" xfId="0" applyNumberFormat="1" applyFont="1" applyFill="1" applyAlignment="1">
      <alignment horizontal="left"/>
    </xf>
    <xf numFmtId="0" fontId="3" fillId="3" borderId="0" xfId="0" applyFont="1" applyFill="1" applyBorder="1" applyAlignment="1">
      <alignment horizontal="left"/>
    </xf>
    <xf numFmtId="0" fontId="4" fillId="3" borderId="0" xfId="0" applyFont="1" applyFill="1" applyBorder="1" applyAlignment="1">
      <alignment vertical="center" wrapText="1"/>
    </xf>
    <xf numFmtId="0" fontId="8" fillId="0" borderId="1" xfId="0" applyFont="1" applyBorder="1"/>
    <xf numFmtId="2" fontId="0" fillId="0" borderId="0" xfId="0" applyNumberFormat="1"/>
    <xf numFmtId="0" fontId="4" fillId="0" borderId="1" xfId="0" applyFont="1" applyBorder="1" applyAlignment="1">
      <alignment horizontal="left"/>
    </xf>
    <xf numFmtId="0" fontId="13" fillId="0" borderId="1" xfId="0" applyFont="1" applyBorder="1" applyAlignment="1">
      <alignment horizontal="left"/>
    </xf>
    <xf numFmtId="0" fontId="3" fillId="0" borderId="0" xfId="0" applyFont="1" applyBorder="1" applyAlignment="1">
      <alignment horizontal="left"/>
    </xf>
    <xf numFmtId="0" fontId="4" fillId="3" borderId="1" xfId="0" applyFont="1" applyFill="1" applyBorder="1" applyAlignment="1">
      <alignment horizontal="left"/>
    </xf>
    <xf numFmtId="0" fontId="4" fillId="5" borderId="1" xfId="0" applyFont="1" applyFill="1" applyBorder="1" applyAlignment="1">
      <alignment horizontal="left"/>
    </xf>
    <xf numFmtId="0" fontId="12" fillId="0" borderId="1" xfId="0" applyFont="1" applyBorder="1" applyAlignment="1">
      <alignment horizontal="left"/>
    </xf>
    <xf numFmtId="14" fontId="4" fillId="0" borderId="0" xfId="0" applyNumberFormat="1" applyFont="1"/>
    <xf numFmtId="0" fontId="3" fillId="0" borderId="0" xfId="0" applyFont="1" applyBorder="1" applyAlignment="1">
      <alignment horizontal="left"/>
    </xf>
    <xf numFmtId="4" fontId="4" fillId="0" borderId="1" xfId="0" applyNumberFormat="1" applyFont="1" applyBorder="1" applyAlignment="1">
      <alignment horizontal="left"/>
    </xf>
    <xf numFmtId="4" fontId="12" fillId="0" borderId="1" xfId="0" applyNumberFormat="1" applyFont="1" applyBorder="1" applyAlignment="1">
      <alignment horizontal="left"/>
    </xf>
    <xf numFmtId="0" fontId="13" fillId="0" borderId="4" xfId="0" applyFont="1" applyBorder="1" applyAlignment="1"/>
    <xf numFmtId="0" fontId="13" fillId="0" borderId="17" xfId="0" applyFont="1" applyBorder="1" applyAlignment="1"/>
    <xf numFmtId="0" fontId="10" fillId="0" borderId="0" xfId="0" applyFont="1" applyAlignment="1">
      <alignment vertical="top" wrapText="1"/>
    </xf>
    <xf numFmtId="0" fontId="3" fillId="0" borderId="19" xfId="0" applyFont="1" applyBorder="1" applyAlignment="1">
      <alignment horizontal="left"/>
    </xf>
    <xf numFmtId="0" fontId="0" fillId="0" borderId="17" xfId="0" applyBorder="1" applyAlignment="1">
      <alignment horizontal="center"/>
    </xf>
    <xf numFmtId="0" fontId="4" fillId="0" borderId="1" xfId="0" applyFont="1" applyBorder="1" applyAlignment="1">
      <alignment vertical="center"/>
    </xf>
    <xf numFmtId="0" fontId="4" fillId="0" borderId="1" xfId="0" applyFont="1" applyBorder="1" applyAlignment="1">
      <alignment horizontal="left"/>
    </xf>
    <xf numFmtId="0" fontId="16" fillId="0" borderId="0" xfId="0" applyFont="1" applyAlignment="1">
      <alignment horizontal="left"/>
    </xf>
    <xf numFmtId="0" fontId="16" fillId="0" borderId="0" xfId="0" applyFont="1" applyAlignment="1">
      <alignment horizontal="left" wrapText="1"/>
    </xf>
    <xf numFmtId="0" fontId="16" fillId="3" borderId="0" xfId="0" applyFont="1" applyFill="1" applyAlignment="1">
      <alignment horizontal="left" wrapText="1"/>
    </xf>
    <xf numFmtId="0" fontId="9" fillId="3" borderId="0" xfId="0" applyFont="1" applyFill="1" applyAlignment="1">
      <alignment horizontal="left" wrapText="1"/>
    </xf>
    <xf numFmtId="0" fontId="4" fillId="3" borderId="1" xfId="0" applyFont="1" applyFill="1" applyBorder="1" applyAlignment="1">
      <alignment horizontal="center"/>
    </xf>
    <xf numFmtId="0" fontId="12" fillId="3" borderId="41" xfId="0" quotePrefix="1" applyFont="1" applyFill="1" applyBorder="1" applyAlignment="1">
      <alignment horizontal="left"/>
    </xf>
    <xf numFmtId="0" fontId="3" fillId="3" borderId="41" xfId="0" applyFont="1" applyFill="1" applyBorder="1" applyAlignment="1">
      <alignment horizontal="left"/>
    </xf>
    <xf numFmtId="0" fontId="12" fillId="3" borderId="41" xfId="0" applyFont="1" applyFill="1" applyBorder="1" applyAlignment="1">
      <alignment horizontal="left"/>
    </xf>
    <xf numFmtId="0" fontId="4" fillId="3" borderId="41" xfId="0" applyFont="1" applyFill="1" applyBorder="1" applyAlignment="1">
      <alignment horizontal="left"/>
    </xf>
    <xf numFmtId="4" fontId="4" fillId="3" borderId="4" xfId="0" applyNumberFormat="1" applyFont="1" applyFill="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0" fontId="16" fillId="3" borderId="0" xfId="0" applyFont="1" applyFill="1" applyAlignment="1"/>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4" fontId="13" fillId="3" borderId="1" xfId="0" applyNumberFormat="1" applyFont="1" applyFill="1" applyBorder="1" applyAlignment="1">
      <alignment horizontal="left"/>
    </xf>
    <xf numFmtId="0" fontId="44" fillId="0" borderId="0" xfId="0" applyFont="1" applyAlignment="1">
      <alignment horizontal="left"/>
    </xf>
    <xf numFmtId="20" fontId="44" fillId="0" borderId="0" xfId="0" applyNumberFormat="1" applyFont="1" applyAlignment="1">
      <alignment horizontal="left"/>
    </xf>
    <xf numFmtId="0" fontId="9" fillId="0" borderId="0" xfId="0" applyFont="1" applyAlignment="1">
      <alignment horizontal="left" wrapText="1"/>
    </xf>
    <xf numFmtId="0" fontId="9" fillId="0" borderId="0" xfId="0" applyFont="1" applyAlignment="1">
      <alignment horizontal="right" vertical="center"/>
    </xf>
    <xf numFmtId="0" fontId="16" fillId="0" borderId="0" xfId="0" applyFont="1" applyAlignment="1">
      <alignment horizontal="left" vertical="center" wrapText="1"/>
    </xf>
    <xf numFmtId="4" fontId="4" fillId="0" borderId="1" xfId="0" applyNumberFormat="1" applyFont="1" applyBorder="1" applyAlignment="1">
      <alignment horizontal="left"/>
    </xf>
    <xf numFmtId="0" fontId="4" fillId="0" borderId="1" xfId="0" applyFont="1" applyBorder="1" applyAlignment="1">
      <alignment horizontal="center"/>
    </xf>
    <xf numFmtId="0" fontId="17" fillId="0" borderId="7" xfId="0" applyFont="1" applyBorder="1" applyAlignment="1">
      <alignment horizontal="center"/>
    </xf>
    <xf numFmtId="0" fontId="46" fillId="0" borderId="0" xfId="0" applyFont="1"/>
    <xf numFmtId="0" fontId="9" fillId="0" borderId="0" xfId="0" applyFont="1" applyAlignment="1">
      <alignment horizontal="left" wrapText="1"/>
    </xf>
    <xf numFmtId="4" fontId="4" fillId="0" borderId="1" xfId="0" applyNumberFormat="1" applyFont="1" applyBorder="1" applyAlignment="1">
      <alignment horizontal="left"/>
    </xf>
    <xf numFmtId="0" fontId="9" fillId="0" borderId="0" xfId="0" applyFont="1" applyAlignment="1">
      <alignment vertical="center"/>
    </xf>
    <xf numFmtId="0" fontId="21" fillId="0" borderId="0" xfId="0" applyFont="1"/>
    <xf numFmtId="0" fontId="10" fillId="3" borderId="0" xfId="0" applyFont="1" applyFill="1" applyBorder="1" applyAlignment="1">
      <alignment horizontal="left" vertical="center" wrapText="1"/>
    </xf>
    <xf numFmtId="4" fontId="6" fillId="0" borderId="1" xfId="0" applyNumberFormat="1" applyFont="1" applyBorder="1" applyAlignment="1">
      <alignment horizontal="left" vertical="center"/>
    </xf>
    <xf numFmtId="0" fontId="6" fillId="0" borderId="1" xfId="0" applyFont="1" applyBorder="1" applyAlignment="1">
      <alignment horizontal="left" vertical="center"/>
    </xf>
    <xf numFmtId="2" fontId="16" fillId="0" borderId="0" xfId="0" applyNumberFormat="1" applyFont="1" applyAlignment="1">
      <alignment vertical="center"/>
    </xf>
    <xf numFmtId="0" fontId="16" fillId="0" borderId="0" xfId="0" applyFont="1" applyAlignment="1">
      <alignment vertical="center" wrapText="1"/>
    </xf>
    <xf numFmtId="0" fontId="13" fillId="0" borderId="1" xfId="0" applyFont="1" applyBorder="1" applyAlignment="1">
      <alignment horizontal="left"/>
    </xf>
    <xf numFmtId="0" fontId="16" fillId="0" borderId="0" xfId="0" applyFont="1" applyAlignment="1">
      <alignment horizontal="left" wrapText="1"/>
    </xf>
    <xf numFmtId="0" fontId="4" fillId="0" borderId="1" xfId="0" applyFont="1" applyBorder="1" applyAlignment="1">
      <alignment horizontal="center" vertical="center"/>
    </xf>
    <xf numFmtId="0" fontId="3" fillId="0" borderId="0" xfId="0"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applyAlignment="1">
      <alignment horizontal="left" vertical="center" wrapText="1"/>
    </xf>
    <xf numFmtId="0" fontId="9" fillId="0" borderId="0" xfId="0" applyFont="1" applyAlignment="1">
      <alignment vertical="center"/>
    </xf>
    <xf numFmtId="4" fontId="13" fillId="3" borderId="1" xfId="0" applyNumberFormat="1" applyFont="1" applyFill="1" applyBorder="1" applyAlignment="1">
      <alignment horizontal="left"/>
    </xf>
    <xf numFmtId="0" fontId="17" fillId="0" borderId="7" xfId="0" applyFont="1" applyBorder="1" applyAlignment="1">
      <alignment horizontal="center"/>
    </xf>
    <xf numFmtId="0" fontId="17" fillId="0" borderId="7" xfId="0" applyFont="1" applyBorder="1" applyAlignment="1">
      <alignment horizontal="center" vertical="center"/>
    </xf>
    <xf numFmtId="0" fontId="6" fillId="0" borderId="0" xfId="0" applyFont="1" applyBorder="1" applyAlignment="1">
      <alignment horizontal="center" vertical="center"/>
    </xf>
    <xf numFmtId="4" fontId="4" fillId="0" borderId="0" xfId="0" applyNumberFormat="1" applyFont="1"/>
    <xf numFmtId="2" fontId="9" fillId="0" borderId="0" xfId="0" applyNumberFormat="1" applyFont="1" applyAlignment="1">
      <alignment vertical="center"/>
    </xf>
    <xf numFmtId="0" fontId="10" fillId="0" borderId="0" xfId="0" applyFont="1" applyBorder="1" applyAlignment="1">
      <alignment vertical="center" wrapText="1"/>
    </xf>
    <xf numFmtId="0" fontId="4" fillId="0" borderId="40" xfId="0" applyFont="1" applyBorder="1" applyAlignment="1">
      <alignment horizontal="center"/>
    </xf>
    <xf numFmtId="0" fontId="4" fillId="0" borderId="40" xfId="0" applyFont="1" applyBorder="1"/>
    <xf numFmtId="4" fontId="13" fillId="0" borderId="40" xfId="0" applyNumberFormat="1" applyFont="1" applyBorder="1" applyAlignment="1">
      <alignment horizontal="left"/>
    </xf>
    <xf numFmtId="0" fontId="10" fillId="3" borderId="0" xfId="0" applyFont="1" applyFill="1" applyBorder="1" applyAlignment="1">
      <alignment vertical="top" wrapText="1"/>
    </xf>
    <xf numFmtId="0" fontId="9" fillId="0" borderId="0" xfId="0" applyFont="1" applyAlignment="1">
      <alignment vertical="top" wrapText="1"/>
    </xf>
    <xf numFmtId="0" fontId="16" fillId="0" borderId="0" xfId="0" applyFont="1" applyAlignment="1">
      <alignment vertical="top" wrapText="1"/>
    </xf>
    <xf numFmtId="2" fontId="8" fillId="0" borderId="0" xfId="0" applyNumberFormat="1" applyFont="1" applyAlignment="1">
      <alignment vertical="center"/>
    </xf>
    <xf numFmtId="166" fontId="8" fillId="0" borderId="0" xfId="0" applyNumberFormat="1" applyFont="1" applyAlignment="1"/>
    <xf numFmtId="166" fontId="9" fillId="0" borderId="0" xfId="0" applyNumberFormat="1" applyFont="1" applyAlignment="1">
      <alignment wrapText="1"/>
    </xf>
    <xf numFmtId="0" fontId="6" fillId="0" borderId="0" xfId="0" applyFont="1" applyBorder="1" applyAlignment="1">
      <alignment horizontal="left" vertical="center"/>
    </xf>
    <xf numFmtId="4" fontId="6" fillId="0" borderId="0" xfId="0" applyNumberFormat="1" applyFont="1" applyBorder="1" applyAlignment="1">
      <alignment horizontal="left" vertical="center"/>
    </xf>
    <xf numFmtId="0" fontId="13" fillId="4" borderId="1" xfId="0" applyFont="1" applyFill="1" applyBorder="1" applyAlignment="1">
      <alignment horizontal="left"/>
    </xf>
    <xf numFmtId="0" fontId="12" fillId="4" borderId="1" xfId="0" applyFont="1" applyFill="1" applyBorder="1" applyAlignment="1">
      <alignment horizontal="left"/>
    </xf>
    <xf numFmtId="0" fontId="4" fillId="4" borderId="1" xfId="0" applyFont="1" applyFill="1" applyBorder="1" applyAlignment="1">
      <alignment horizontal="left"/>
    </xf>
    <xf numFmtId="0" fontId="16" fillId="4" borderId="0" xfId="0" applyFont="1" applyFill="1"/>
    <xf numFmtId="0" fontId="12" fillId="4" borderId="4" xfId="0" applyFont="1" applyFill="1" applyBorder="1" applyAlignment="1">
      <alignment horizontal="left"/>
    </xf>
    <xf numFmtId="0" fontId="4" fillId="4" borderId="4" xfId="0" applyFont="1" applyFill="1" applyBorder="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2" fillId="3" borderId="1" xfId="0" applyFont="1" applyFill="1" applyBorder="1" applyAlignment="1">
      <alignment horizontal="center" vertical="center" wrapText="1"/>
    </xf>
    <xf numFmtId="0" fontId="48" fillId="3" borderId="19"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4" fontId="10" fillId="5" borderId="1" xfId="0" applyNumberFormat="1" applyFont="1" applyFill="1" applyBorder="1" applyAlignment="1">
      <alignment horizontal="left"/>
    </xf>
    <xf numFmtId="0" fontId="4" fillId="0" borderId="1" xfId="0" applyFont="1" applyBorder="1" applyAlignment="1">
      <alignment horizontal="left"/>
    </xf>
    <xf numFmtId="0" fontId="4" fillId="3" borderId="1" xfId="0" applyFont="1" applyFill="1" applyBorder="1" applyAlignment="1">
      <alignment horizontal="left"/>
    </xf>
    <xf numFmtId="166" fontId="4" fillId="3" borderId="1" xfId="0" applyNumberFormat="1" applyFont="1" applyFill="1" applyBorder="1" applyAlignment="1">
      <alignment horizontal="left"/>
    </xf>
    <xf numFmtId="0" fontId="4" fillId="3" borderId="1" xfId="0" applyFont="1" applyFill="1" applyBorder="1" applyAlignment="1">
      <alignment horizontal="center"/>
    </xf>
    <xf numFmtId="1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0" fontId="13" fillId="3" borderId="1" xfId="0" applyFont="1" applyFill="1" applyBorder="1" applyAlignment="1">
      <alignment horizontal="center"/>
    </xf>
    <xf numFmtId="0" fontId="4" fillId="3" borderId="1" xfId="0" quotePrefix="1" applyFont="1" applyFill="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14" fontId="4" fillId="3" borderId="1" xfId="0" quotePrefix="1" applyNumberFormat="1" applyFont="1" applyFill="1" applyBorder="1" applyAlignment="1">
      <alignment horizontal="center"/>
    </xf>
    <xf numFmtId="0" fontId="13"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left"/>
    </xf>
    <xf numFmtId="0" fontId="4" fillId="4" borderId="1" xfId="0" applyFont="1" applyFill="1" applyBorder="1" applyAlignment="1">
      <alignment horizontal="left"/>
    </xf>
    <xf numFmtId="0" fontId="10" fillId="3" borderId="1" xfId="0" applyFont="1" applyFill="1" applyBorder="1" applyAlignment="1">
      <alignment horizontal="left"/>
    </xf>
    <xf numFmtId="0" fontId="4" fillId="3" borderId="1" xfId="0" applyFont="1" applyFill="1" applyBorder="1" applyAlignment="1">
      <alignment vertical="center" wrapText="1"/>
    </xf>
    <xf numFmtId="0" fontId="9" fillId="3" borderId="0" xfId="0" applyFont="1" applyFill="1" applyBorder="1"/>
    <xf numFmtId="169" fontId="4" fillId="3" borderId="1" xfId="0" applyNumberFormat="1" applyFont="1" applyFill="1" applyBorder="1" applyAlignment="1">
      <alignment horizontal="left"/>
    </xf>
    <xf numFmtId="14" fontId="4" fillId="3" borderId="1" xfId="0" quotePrefix="1" applyNumberFormat="1" applyFont="1" applyFill="1" applyBorder="1" applyAlignment="1">
      <alignment horizontal="left"/>
    </xf>
    <xf numFmtId="0" fontId="16" fillId="3" borderId="0" xfId="0" applyFont="1" applyFill="1" applyAlignment="1">
      <alignment horizontal="left" wrapText="1"/>
    </xf>
    <xf numFmtId="2" fontId="16" fillId="3" borderId="0" xfId="0" applyNumberFormat="1" applyFont="1" applyFill="1"/>
    <xf numFmtId="0" fontId="12" fillId="3" borderId="1" xfId="0" applyFont="1" applyFill="1" applyBorder="1" applyAlignment="1">
      <alignment horizontal="left"/>
    </xf>
    <xf numFmtId="1" fontId="4" fillId="3" borderId="1" xfId="0" applyNumberFormat="1" applyFont="1" applyFill="1" applyBorder="1" applyAlignment="1">
      <alignment horizontal="left"/>
    </xf>
    <xf numFmtId="0" fontId="4" fillId="3" borderId="17" xfId="0" applyFont="1" applyFill="1" applyBorder="1"/>
    <xf numFmtId="168" fontId="4" fillId="3" borderId="1" xfId="0" applyNumberFormat="1" applyFont="1" applyFill="1" applyBorder="1" applyAlignment="1">
      <alignment horizontal="left"/>
    </xf>
    <xf numFmtId="4" fontId="0" fillId="3" borderId="0" xfId="0" applyNumberFormat="1" applyFill="1"/>
    <xf numFmtId="167" fontId="13" fillId="3" borderId="1" xfId="0" applyNumberFormat="1" applyFont="1" applyFill="1" applyBorder="1"/>
    <xf numFmtId="0" fontId="24" fillId="3" borderId="0" xfId="0" applyFont="1" applyFill="1"/>
    <xf numFmtId="0" fontId="16" fillId="3" borderId="0" xfId="0" applyFont="1" applyFill="1" applyAlignment="1">
      <alignment vertical="center"/>
    </xf>
    <xf numFmtId="0" fontId="6" fillId="3" borderId="1" xfId="0" applyFont="1" applyFill="1" applyBorder="1" applyAlignment="1">
      <alignment horizontal="left" vertical="center" wrapText="1"/>
    </xf>
    <xf numFmtId="166" fontId="24" fillId="3" borderId="0" xfId="0" applyNumberFormat="1" applyFont="1" applyFill="1" applyAlignment="1">
      <alignment horizontal="left"/>
    </xf>
    <xf numFmtId="0" fontId="6" fillId="3" borderId="4" xfId="0" applyFont="1" applyFill="1" applyBorder="1" applyAlignment="1">
      <alignment horizontal="left" vertical="center" wrapText="1"/>
    </xf>
    <xf numFmtId="0" fontId="2" fillId="3" borderId="0" xfId="0" applyFont="1" applyFill="1" applyBorder="1"/>
    <xf numFmtId="0" fontId="9" fillId="3" borderId="0" xfId="0" applyFont="1" applyFill="1" applyAlignment="1">
      <alignment vertical="center" wrapText="1"/>
    </xf>
    <xf numFmtId="0" fontId="10" fillId="3" borderId="0" xfId="0" applyFont="1" applyFill="1"/>
    <xf numFmtId="167" fontId="4" fillId="3" borderId="1" xfId="1" applyNumberFormat="1" applyFont="1" applyFill="1" applyBorder="1" applyAlignment="1">
      <alignment horizontal="left"/>
    </xf>
    <xf numFmtId="165" fontId="4" fillId="3" borderId="1" xfId="0" applyNumberFormat="1" applyFont="1" applyFill="1" applyBorder="1" applyAlignment="1">
      <alignment horizontal="left"/>
    </xf>
    <xf numFmtId="4" fontId="10" fillId="3" borderId="1" xfId="0" applyNumberFormat="1" applyFont="1" applyFill="1" applyBorder="1" applyAlignment="1">
      <alignment horizontal="left"/>
    </xf>
    <xf numFmtId="0" fontId="4" fillId="3" borderId="5" xfId="0" applyFont="1" applyFill="1" applyBorder="1" applyAlignment="1">
      <alignment horizontal="left"/>
    </xf>
    <xf numFmtId="0" fontId="23" fillId="4" borderId="0" xfId="0" applyFont="1" applyFill="1"/>
    <xf numFmtId="0" fontId="4" fillId="0" borderId="1" xfId="0" applyFont="1" applyBorder="1" applyAlignment="1">
      <alignment horizontal="left"/>
    </xf>
    <xf numFmtId="0" fontId="9" fillId="0" borderId="0" xfId="0" applyFont="1" applyAlignment="1">
      <alignment horizontal="left"/>
    </xf>
    <xf numFmtId="0" fontId="16" fillId="3" borderId="0" xfId="0" applyFont="1" applyFill="1" applyAlignment="1">
      <alignment horizontal="left"/>
    </xf>
    <xf numFmtId="0" fontId="13" fillId="0" borderId="1" xfId="0" applyFont="1" applyBorder="1" applyAlignment="1">
      <alignment horizontal="left"/>
    </xf>
    <xf numFmtId="0" fontId="16" fillId="0" borderId="0" xfId="0" applyFont="1" applyAlignment="1">
      <alignment horizontal="left" wrapText="1"/>
    </xf>
    <xf numFmtId="0" fontId="9" fillId="4" borderId="0" xfId="0" applyFont="1" applyFill="1" applyBorder="1" applyAlignment="1">
      <alignment horizontal="left"/>
    </xf>
    <xf numFmtId="0" fontId="8" fillId="3" borderId="0" xfId="0" applyFont="1" applyFill="1" applyAlignment="1">
      <alignment horizontal="left"/>
    </xf>
    <xf numFmtId="0" fontId="4" fillId="3" borderId="1" xfId="0" applyFont="1" applyFill="1" applyBorder="1" applyAlignment="1">
      <alignment horizontal="left"/>
    </xf>
    <xf numFmtId="0" fontId="12" fillId="3" borderId="1" xfId="0" applyFont="1" applyFill="1" applyBorder="1" applyAlignment="1">
      <alignment horizontal="left"/>
    </xf>
    <xf numFmtId="0" fontId="13" fillId="3" borderId="1" xfId="0" applyFont="1" applyFill="1" applyBorder="1" applyAlignment="1">
      <alignment horizontal="left"/>
    </xf>
    <xf numFmtId="166" fontId="16" fillId="3" borderId="0" xfId="0" applyNumberFormat="1" applyFont="1" applyFill="1" applyAlignment="1">
      <alignment horizontal="left"/>
    </xf>
    <xf numFmtId="14" fontId="4" fillId="3" borderId="1" xfId="0" quotePrefix="1" applyNumberFormat="1" applyFont="1" applyFill="1" applyBorder="1" applyAlignment="1">
      <alignment horizontal="center"/>
    </xf>
    <xf numFmtId="0" fontId="4" fillId="3" borderId="1" xfId="0" applyFont="1" applyFill="1" applyBorder="1" applyAlignment="1">
      <alignment horizontal="center"/>
    </xf>
    <xf numFmtId="168" fontId="13"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0" fontId="13" fillId="3" borderId="1" xfId="0" applyFont="1" applyFill="1" applyBorder="1" applyAlignment="1">
      <alignment horizontal="center"/>
    </xf>
    <xf numFmtId="4" fontId="13" fillId="3" borderId="1" xfId="0" applyNumberFormat="1" applyFont="1" applyFill="1" applyBorder="1" applyAlignment="1">
      <alignment horizontal="left"/>
    </xf>
    <xf numFmtId="2" fontId="9" fillId="3" borderId="0" xfId="0" applyNumberFormat="1" applyFont="1" applyFill="1"/>
    <xf numFmtId="2" fontId="8" fillId="3" borderId="0" xfId="0" applyNumberFormat="1" applyFont="1" applyFill="1"/>
    <xf numFmtId="0" fontId="16" fillId="3" borderId="0" xfId="0" applyFont="1" applyFill="1" applyAlignment="1">
      <alignment wrapText="1"/>
    </xf>
    <xf numFmtId="0" fontId="3" fillId="3" borderId="0" xfId="0" applyFont="1" applyFill="1" applyAlignment="1">
      <alignment horizontal="left" vertical="center"/>
    </xf>
    <xf numFmtId="0" fontId="13" fillId="3" borderId="1" xfId="0" applyFont="1" applyFill="1" applyBorder="1" applyAlignment="1">
      <alignment horizontal="center" vertical="center"/>
    </xf>
    <xf numFmtId="0" fontId="9" fillId="3" borderId="0" xfId="0" applyFont="1" applyFill="1" applyAlignment="1">
      <alignment wrapText="1"/>
    </xf>
    <xf numFmtId="0" fontId="8" fillId="3" borderId="0" xfId="0" applyFont="1" applyFill="1" applyAlignment="1">
      <alignment vertical="center"/>
    </xf>
    <xf numFmtId="0" fontId="8" fillId="3" borderId="0" xfId="0" applyFont="1" applyFill="1" applyAlignment="1">
      <alignment vertical="center" wrapText="1"/>
    </xf>
    <xf numFmtId="2" fontId="8" fillId="3" borderId="0" xfId="0" applyNumberFormat="1" applyFont="1" applyFill="1" applyAlignment="1">
      <alignment horizontal="right" vertical="center"/>
    </xf>
    <xf numFmtId="0" fontId="4" fillId="3" borderId="0" xfId="0" applyFont="1" applyFill="1" applyAlignment="1">
      <alignment horizontal="right" vertical="center"/>
    </xf>
    <xf numFmtId="0" fontId="4" fillId="3" borderId="0" xfId="0" applyFont="1" applyFill="1" applyAlignment="1">
      <alignment vertical="center" wrapText="1"/>
    </xf>
    <xf numFmtId="0" fontId="16" fillId="3" borderId="0" xfId="0" applyFont="1" applyFill="1" applyAlignment="1">
      <alignment horizontal="left" vertical="center"/>
    </xf>
    <xf numFmtId="0" fontId="15" fillId="3" borderId="0" xfId="0" applyFont="1" applyFill="1" applyAlignment="1">
      <alignment horizontal="center"/>
    </xf>
    <xf numFmtId="0" fontId="9" fillId="3" borderId="0" xfId="0" applyFont="1" applyFill="1" applyAlignment="1"/>
    <xf numFmtId="0" fontId="24" fillId="4" borderId="0" xfId="0" applyFont="1" applyFill="1"/>
    <xf numFmtId="0" fontId="9" fillId="3" borderId="0" xfId="0" applyFont="1" applyFill="1" applyAlignment="1">
      <alignment vertical="center"/>
    </xf>
    <xf numFmtId="0" fontId="4" fillId="3" borderId="17" xfId="0" applyFont="1" applyFill="1" applyBorder="1" applyAlignment="1">
      <alignment horizontal="left" vertical="center" wrapText="1"/>
    </xf>
    <xf numFmtId="0" fontId="13" fillId="3" borderId="1" xfId="0" applyFont="1" applyFill="1" applyBorder="1" applyAlignment="1">
      <alignment horizontal="left" vertical="center"/>
    </xf>
    <xf numFmtId="0" fontId="10" fillId="3" borderId="1" xfId="0" applyFont="1" applyFill="1" applyBorder="1" applyAlignment="1">
      <alignment horizontal="left" vertical="center"/>
    </xf>
    <xf numFmtId="0" fontId="4" fillId="3" borderId="17" xfId="0" applyFont="1" applyFill="1" applyBorder="1" applyAlignment="1">
      <alignment vertical="center" wrapText="1"/>
    </xf>
    <xf numFmtId="2" fontId="13" fillId="3" borderId="1" xfId="0" applyNumberFormat="1" applyFont="1" applyFill="1" applyBorder="1" applyAlignment="1">
      <alignment horizontal="center" vertical="center"/>
    </xf>
    <xf numFmtId="0" fontId="12" fillId="3" borderId="1" xfId="2" applyFont="1" applyFill="1" applyBorder="1" applyAlignment="1">
      <alignment vertical="center"/>
    </xf>
    <xf numFmtId="0" fontId="4" fillId="0" borderId="1" xfId="0" applyFont="1" applyBorder="1" applyAlignment="1">
      <alignment horizontal="left"/>
    </xf>
    <xf numFmtId="0" fontId="9" fillId="0" borderId="0" xfId="0" applyFont="1" applyAlignment="1">
      <alignment horizontal="left"/>
    </xf>
    <xf numFmtId="0" fontId="3" fillId="0" borderId="0" xfId="0" applyFont="1" applyAlignment="1">
      <alignment horizontal="center" wrapText="1"/>
    </xf>
    <xf numFmtId="0" fontId="4" fillId="0" borderId="1" xfId="0" applyFont="1" applyBorder="1" applyAlignment="1">
      <alignment horizontal="center" vertical="center"/>
    </xf>
    <xf numFmtId="0" fontId="3" fillId="0" borderId="0" xfId="0" applyFont="1" applyBorder="1" applyAlignment="1">
      <alignment horizontal="left"/>
    </xf>
    <xf numFmtId="0" fontId="3" fillId="0" borderId="1" xfId="0" applyFont="1" applyBorder="1" applyAlignment="1">
      <alignment horizontal="left"/>
    </xf>
    <xf numFmtId="0" fontId="4" fillId="0" borderId="0" xfId="0" applyFont="1" applyBorder="1" applyAlignment="1">
      <alignment horizontal="left"/>
    </xf>
    <xf numFmtId="4" fontId="3" fillId="0" borderId="0" xfId="0" applyNumberFormat="1" applyFont="1" applyBorder="1" applyAlignment="1">
      <alignment horizontal="left"/>
    </xf>
    <xf numFmtId="4" fontId="3" fillId="0" borderId="1" xfId="0" applyNumberFormat="1" applyFont="1" applyBorder="1" applyAlignment="1">
      <alignment horizontal="left"/>
    </xf>
    <xf numFmtId="4" fontId="4" fillId="0" borderId="1" xfId="0" applyNumberFormat="1" applyFont="1" applyBorder="1" applyAlignment="1">
      <alignment horizontal="left"/>
    </xf>
    <xf numFmtId="0" fontId="3" fillId="0" borderId="0" xfId="0" applyFont="1" applyAlignment="1">
      <alignment horizontal="left"/>
    </xf>
    <xf numFmtId="14" fontId="4" fillId="3" borderId="1" xfId="0" quotePrefix="1" applyNumberFormat="1" applyFont="1" applyFill="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1" fontId="13" fillId="3" borderId="1" xfId="0" quotePrefix="1" applyNumberFormat="1" applyFont="1" applyFill="1" applyBorder="1" applyAlignment="1">
      <alignment horizontal="center"/>
    </xf>
    <xf numFmtId="15"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4" fillId="0" borderId="4" xfId="0" applyFont="1" applyBorder="1" applyAlignment="1">
      <alignment horizontal="left"/>
    </xf>
    <xf numFmtId="0" fontId="16" fillId="0" borderId="0" xfId="0" applyFont="1" applyAlignment="1">
      <alignment horizontal="left"/>
    </xf>
    <xf numFmtId="166" fontId="4" fillId="4" borderId="1" xfId="0" applyNumberFormat="1" applyFont="1" applyFill="1" applyBorder="1" applyAlignment="1">
      <alignment horizontal="left"/>
    </xf>
    <xf numFmtId="0" fontId="13" fillId="3" borderId="1" xfId="0" applyFont="1" applyFill="1" applyBorder="1" applyAlignment="1">
      <alignment horizontal="left"/>
    </xf>
    <xf numFmtId="0" fontId="12" fillId="0" borderId="1" xfId="0" applyFont="1" applyBorder="1" applyAlignment="1">
      <alignment horizontal="left"/>
    </xf>
    <xf numFmtId="3" fontId="4" fillId="3" borderId="1" xfId="0" applyNumberFormat="1" applyFont="1" applyFill="1" applyBorder="1" applyAlignment="1">
      <alignment horizontal="center"/>
    </xf>
    <xf numFmtId="0" fontId="0" fillId="0" borderId="51" xfId="0" applyBorder="1" applyAlignment="1">
      <alignment horizontal="left"/>
    </xf>
    <xf numFmtId="0" fontId="0" fillId="3" borderId="11" xfId="0" applyFont="1" applyFill="1" applyBorder="1" applyAlignment="1">
      <alignment horizontal="center"/>
    </xf>
    <xf numFmtId="0" fontId="0" fillId="3" borderId="52" xfId="0" applyFill="1" applyBorder="1" applyAlignment="1">
      <alignment horizontal="center"/>
    </xf>
    <xf numFmtId="0" fontId="0" fillId="3" borderId="19" xfId="0" applyFont="1" applyFill="1" applyBorder="1" applyAlignment="1">
      <alignment horizontal="center"/>
    </xf>
    <xf numFmtId="0" fontId="0" fillId="3" borderId="22" xfId="0" applyFill="1" applyBorder="1" applyAlignment="1">
      <alignment horizontal="center"/>
    </xf>
    <xf numFmtId="0" fontId="0" fillId="3" borderId="26" xfId="0" applyFill="1" applyBorder="1" applyAlignment="1">
      <alignment horizontal="center"/>
    </xf>
    <xf numFmtId="0" fontId="0" fillId="3" borderId="53" xfId="0" applyFill="1" applyBorder="1"/>
    <xf numFmtId="4" fontId="13" fillId="0" borderId="4" xfId="0" applyNumberFormat="1" applyFont="1" applyBorder="1" applyAlignment="1">
      <alignment horizontal="left"/>
    </xf>
    <xf numFmtId="169" fontId="13" fillId="0" borderId="4" xfId="0" applyNumberFormat="1" applyFont="1" applyBorder="1" applyAlignment="1">
      <alignment horizontal="left"/>
    </xf>
    <xf numFmtId="0" fontId="13" fillId="5" borderId="4" xfId="0" applyFont="1" applyFill="1" applyBorder="1" applyAlignment="1">
      <alignment horizontal="left"/>
    </xf>
    <xf numFmtId="166" fontId="4" fillId="4" borderId="1" xfId="0" applyNumberFormat="1" applyFont="1" applyFill="1" applyBorder="1" applyAlignment="1">
      <alignment horizontal="left"/>
    </xf>
    <xf numFmtId="3" fontId="4" fillId="3" borderId="1" xfId="0" applyNumberFormat="1" applyFont="1" applyFill="1" applyBorder="1" applyAlignment="1">
      <alignment horizontal="center"/>
    </xf>
    <xf numFmtId="15" fontId="4" fillId="4" borderId="1" xfId="0" applyNumberFormat="1" applyFont="1" applyFill="1" applyBorder="1" applyAlignment="1">
      <alignment horizontal="left"/>
    </xf>
    <xf numFmtId="15" fontId="13" fillId="4" borderId="1" xfId="0" quotePrefix="1" applyNumberFormat="1" applyFont="1" applyFill="1" applyBorder="1" applyAlignment="1">
      <alignment horizontal="left"/>
    </xf>
    <xf numFmtId="15" fontId="4" fillId="4" borderId="1" xfId="0" quotePrefix="1" applyNumberFormat="1" applyFont="1" applyFill="1" applyBorder="1" applyAlignment="1">
      <alignment horizontal="left"/>
    </xf>
    <xf numFmtId="0" fontId="12" fillId="4" borderId="1" xfId="0" quotePrefix="1" applyFont="1" applyFill="1" applyBorder="1" applyAlignment="1">
      <alignment horizontal="left"/>
    </xf>
    <xf numFmtId="0" fontId="0" fillId="5" borderId="0" xfId="0" applyFill="1"/>
    <xf numFmtId="0" fontId="0" fillId="0" borderId="19" xfId="0" applyFill="1" applyBorder="1" applyAlignment="1">
      <alignment horizontal="center" vertical="center"/>
    </xf>
    <xf numFmtId="0" fontId="0" fillId="3" borderId="1" xfId="0" applyFont="1" applyFill="1" applyBorder="1"/>
    <xf numFmtId="0" fontId="0" fillId="5" borderId="19" xfId="0"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vertical="center"/>
    </xf>
    <xf numFmtId="0" fontId="52" fillId="3" borderId="1" xfId="0" applyFont="1" applyFill="1" applyBorder="1" applyAlignment="1">
      <alignment vertical="center"/>
    </xf>
    <xf numFmtId="0" fontId="15" fillId="0" borderId="19" xfId="0" applyFont="1" applyFill="1" applyBorder="1" applyAlignment="1">
      <alignment horizontal="center" vertical="center"/>
    </xf>
    <xf numFmtId="0" fontId="15" fillId="3" borderId="1" xfId="0" applyFont="1" applyFill="1" applyBorder="1"/>
    <xf numFmtId="0" fontId="0" fillId="3" borderId="17" xfId="0" applyFill="1" applyBorder="1" applyAlignment="1">
      <alignment vertical="center"/>
    </xf>
    <xf numFmtId="0" fontId="51" fillId="3" borderId="1" xfId="0" applyFont="1" applyFill="1" applyBorder="1" applyAlignment="1">
      <alignment vertical="center"/>
    </xf>
    <xf numFmtId="0" fontId="15" fillId="3" borderId="1" xfId="0" applyFont="1" applyFill="1" applyBorder="1" applyAlignment="1">
      <alignment vertical="center"/>
    </xf>
    <xf numFmtId="0" fontId="0" fillId="3" borderId="1" xfId="0" applyFont="1" applyFill="1" applyBorder="1" applyAlignment="1">
      <alignment vertical="center"/>
    </xf>
    <xf numFmtId="0" fontId="0" fillId="3" borderId="19" xfId="0" applyFill="1" applyBorder="1" applyAlignment="1">
      <alignment horizontal="center" vertical="center"/>
    </xf>
    <xf numFmtId="0" fontId="15" fillId="3" borderId="19" xfId="0" applyFont="1" applyFill="1" applyBorder="1" applyAlignment="1">
      <alignment vertical="center"/>
    </xf>
    <xf numFmtId="0" fontId="15" fillId="3" borderId="42" xfId="0" applyFont="1" applyFill="1" applyBorder="1" applyAlignment="1">
      <alignment vertical="center"/>
    </xf>
    <xf numFmtId="0" fontId="0" fillId="3" borderId="19" xfId="0" applyFill="1" applyBorder="1" applyAlignment="1">
      <alignment vertical="center"/>
    </xf>
    <xf numFmtId="0" fontId="0" fillId="5" borderId="19" xfId="0" applyFill="1" applyBorder="1" applyAlignment="1">
      <alignment horizontal="center"/>
    </xf>
    <xf numFmtId="0" fontId="0" fillId="5" borderId="19" xfId="0" applyFill="1" applyBorder="1"/>
    <xf numFmtId="0" fontId="0" fillId="0" borderId="16" xfId="0" applyFill="1" applyBorder="1" applyAlignment="1">
      <alignment horizontal="center" vertical="center"/>
    </xf>
    <xf numFmtId="0" fontId="0" fillId="5" borderId="16" xfId="0" applyFill="1" applyBorder="1" applyAlignment="1">
      <alignment horizontal="center" vertical="center"/>
    </xf>
    <xf numFmtId="0" fontId="0" fillId="5" borderId="16" xfId="0" applyFill="1" applyBorder="1" applyAlignment="1">
      <alignment horizontal="center"/>
    </xf>
    <xf numFmtId="0" fontId="0" fillId="5" borderId="16" xfId="0" applyFill="1" applyBorder="1"/>
    <xf numFmtId="0" fontId="51" fillId="3" borderId="19" xfId="0" applyFont="1" applyFill="1" applyBorder="1" applyAlignment="1">
      <alignment vertical="center"/>
    </xf>
    <xf numFmtId="0" fontId="15" fillId="3" borderId="19" xfId="0" applyFont="1" applyFill="1" applyBorder="1" applyAlignment="1">
      <alignment horizontal="center"/>
    </xf>
    <xf numFmtId="0" fontId="15" fillId="3" borderId="19" xfId="0" applyFont="1" applyFill="1" applyBorder="1"/>
    <xf numFmtId="0" fontId="15" fillId="0" borderId="19" xfId="0" applyFont="1" applyBorder="1" applyAlignment="1">
      <alignment horizontal="center"/>
    </xf>
    <xf numFmtId="0" fontId="15" fillId="5" borderId="19" xfId="0" applyFont="1" applyFill="1" applyBorder="1" applyAlignment="1">
      <alignment horizontal="center"/>
    </xf>
    <xf numFmtId="0" fontId="51" fillId="5" borderId="19" xfId="0" applyFont="1" applyFill="1" applyBorder="1"/>
    <xf numFmtId="0" fontId="15" fillId="0" borderId="1" xfId="0" applyFont="1" applyBorder="1" applyAlignment="1">
      <alignment horizontal="center"/>
    </xf>
    <xf numFmtId="0" fontId="0" fillId="3" borderId="19" xfId="0" applyFill="1" applyBorder="1"/>
    <xf numFmtId="0" fontId="15" fillId="3" borderId="1" xfId="0" applyFont="1" applyFill="1" applyBorder="1" applyAlignment="1">
      <alignment horizontal="center"/>
    </xf>
    <xf numFmtId="0" fontId="0" fillId="3" borderId="1" xfId="0" applyFill="1" applyBorder="1"/>
    <xf numFmtId="0" fontId="51" fillId="3" borderId="1" xfId="0" applyFont="1" applyFill="1" applyBorder="1"/>
    <xf numFmtId="0" fontId="15" fillId="0" borderId="16" xfId="0" applyFont="1" applyBorder="1" applyAlignment="1">
      <alignment horizontal="center"/>
    </xf>
    <xf numFmtId="0" fontId="51" fillId="3" borderId="16" xfId="0" applyFont="1" applyFill="1" applyBorder="1"/>
    <xf numFmtId="0" fontId="15" fillId="5" borderId="16" xfId="0" applyFont="1" applyFill="1" applyBorder="1" applyAlignment="1">
      <alignment horizontal="center"/>
    </xf>
    <xf numFmtId="0" fontId="20" fillId="5" borderId="16" xfId="0" applyFont="1" applyFill="1" applyBorder="1"/>
    <xf numFmtId="0" fontId="51" fillId="5" borderId="19" xfId="0" applyFont="1" applyFill="1" applyBorder="1" applyAlignment="1">
      <alignment vertical="center"/>
    </xf>
    <xf numFmtId="0" fontId="15" fillId="3" borderId="16" xfId="0" applyFont="1" applyFill="1" applyBorder="1"/>
    <xf numFmtId="0" fontId="52" fillId="5" borderId="16" xfId="0" applyFont="1" applyFill="1" applyBorder="1"/>
    <xf numFmtId="0" fontId="52" fillId="3" borderId="16" xfId="0" applyFont="1" applyFill="1" applyBorder="1"/>
    <xf numFmtId="0" fontId="51" fillId="5" borderId="16" xfId="0" applyFont="1" applyFill="1" applyBorder="1"/>
    <xf numFmtId="0" fontId="0" fillId="3" borderId="16" xfId="0" applyFill="1" applyBorder="1" applyAlignment="1">
      <alignment vertical="center"/>
    </xf>
    <xf numFmtId="0" fontId="51" fillId="5" borderId="16" xfId="0" applyFont="1" applyFill="1" applyBorder="1" applyAlignment="1">
      <alignment vertical="center"/>
    </xf>
    <xf numFmtId="0" fontId="51" fillId="5" borderId="42" xfId="0" applyFont="1" applyFill="1" applyBorder="1" applyAlignment="1">
      <alignment vertical="center"/>
    </xf>
    <xf numFmtId="0" fontId="0" fillId="0" borderId="54" xfId="0" applyBorder="1"/>
    <xf numFmtId="0" fontId="51" fillId="3" borderId="16" xfId="0" applyFont="1" applyFill="1" applyBorder="1" applyAlignment="1">
      <alignment vertical="center"/>
    </xf>
    <xf numFmtId="0" fontId="52" fillId="3" borderId="19" xfId="0" applyFont="1" applyFill="1" applyBorder="1" applyAlignment="1">
      <alignment vertical="center"/>
    </xf>
    <xf numFmtId="0" fontId="0" fillId="5" borderId="54" xfId="0" applyFill="1" applyBorder="1"/>
    <xf numFmtId="0" fontId="0" fillId="5" borderId="24" xfId="0" applyFill="1" applyBorder="1" applyAlignment="1">
      <alignment horizontal="center" vertical="center"/>
    </xf>
    <xf numFmtId="0" fontId="15" fillId="3" borderId="16" xfId="0" applyFont="1" applyFill="1" applyBorder="1" applyAlignment="1">
      <alignment vertical="center"/>
    </xf>
    <xf numFmtId="0" fontId="51" fillId="3" borderId="42" xfId="0" applyFont="1" applyFill="1" applyBorder="1" applyAlignment="1">
      <alignment vertical="center"/>
    </xf>
    <xf numFmtId="0" fontId="0" fillId="5" borderId="19" xfId="0" applyFill="1" applyBorder="1" applyAlignment="1">
      <alignment vertical="center"/>
    </xf>
    <xf numFmtId="0" fontId="20" fillId="5" borderId="19" xfId="0" applyFont="1" applyFill="1" applyBorder="1" applyAlignment="1">
      <alignment vertical="center"/>
    </xf>
    <xf numFmtId="0" fontId="0" fillId="3" borderId="16" xfId="0" applyFill="1" applyBorder="1" applyAlignment="1">
      <alignment horizontal="center" vertical="center"/>
    </xf>
    <xf numFmtId="0" fontId="0" fillId="5" borderId="16" xfId="0" applyFill="1" applyBorder="1" applyAlignment="1">
      <alignment vertical="center"/>
    </xf>
    <xf numFmtId="0" fontId="21" fillId="5" borderId="16" xfId="0" applyFont="1" applyFill="1" applyBorder="1" applyAlignment="1">
      <alignment vertical="center"/>
    </xf>
    <xf numFmtId="0" fontId="15" fillId="3" borderId="24" xfId="0" applyFont="1" applyFill="1" applyBorder="1" applyAlignment="1">
      <alignment vertical="center"/>
    </xf>
    <xf numFmtId="0" fontId="20" fillId="5" borderId="16" xfId="0" applyFont="1" applyFill="1" applyBorder="1" applyAlignment="1">
      <alignment vertical="center"/>
    </xf>
    <xf numFmtId="0" fontId="52" fillId="5" borderId="16" xfId="0" applyFont="1" applyFill="1" applyBorder="1" applyAlignment="1">
      <alignment vertical="center"/>
    </xf>
    <xf numFmtId="0" fontId="0" fillId="0" borderId="16" xfId="0" applyBorder="1"/>
    <xf numFmtId="0" fontId="15" fillId="5" borderId="16" xfId="0" applyFont="1" applyFill="1" applyBorder="1" applyAlignment="1">
      <alignment vertical="center"/>
    </xf>
    <xf numFmtId="0" fontId="52" fillId="5" borderId="19" xfId="0" applyFont="1" applyFill="1" applyBorder="1" applyAlignment="1">
      <alignment vertical="center"/>
    </xf>
    <xf numFmtId="0" fontId="49" fillId="5" borderId="16" xfId="0" applyFont="1" applyFill="1" applyBorder="1" applyAlignment="1">
      <alignment vertical="center"/>
    </xf>
    <xf numFmtId="0" fontId="49" fillId="5" borderId="55" xfId="0" applyFont="1" applyFill="1" applyBorder="1" applyAlignment="1">
      <alignment vertical="center"/>
    </xf>
    <xf numFmtId="0" fontId="16" fillId="0" borderId="0" xfId="0" applyFont="1" applyAlignment="1">
      <alignment horizontal="left"/>
    </xf>
    <xf numFmtId="166" fontId="16" fillId="0" borderId="0" xfId="0" applyNumberFormat="1" applyFont="1" applyAlignment="1">
      <alignment horizontal="left"/>
    </xf>
    <xf numFmtId="0" fontId="16" fillId="3" borderId="0" xfId="0" applyFont="1" applyFill="1" applyAlignment="1">
      <alignment horizontal="left"/>
    </xf>
    <xf numFmtId="0" fontId="16" fillId="0" borderId="0" xfId="0" applyFont="1" applyAlignment="1">
      <alignment horizontal="left" wrapText="1"/>
    </xf>
    <xf numFmtId="0" fontId="9" fillId="3" borderId="0" xfId="0" applyFont="1" applyFill="1" applyAlignment="1">
      <alignment horizontal="left"/>
    </xf>
    <xf numFmtId="0" fontId="16" fillId="3" borderId="0" xfId="0" applyFont="1" applyFill="1" applyAlignment="1">
      <alignment horizontal="left" wrapText="1"/>
    </xf>
    <xf numFmtId="0" fontId="8" fillId="3" borderId="0" xfId="0" applyFont="1" applyFill="1" applyAlignment="1">
      <alignment horizontal="left"/>
    </xf>
    <xf numFmtId="0" fontId="12" fillId="0" borderId="0" xfId="0" applyFont="1" applyAlignment="1">
      <alignment horizontal="center"/>
    </xf>
    <xf numFmtId="0" fontId="4" fillId="3" borderId="1" xfId="0" applyFont="1" applyFill="1" applyBorder="1" applyAlignment="1">
      <alignment horizontal="left"/>
    </xf>
    <xf numFmtId="166" fontId="4" fillId="4" borderId="1" xfId="0" applyNumberFormat="1" applyFont="1" applyFill="1" applyBorder="1" applyAlignment="1">
      <alignment horizontal="left"/>
    </xf>
    <xf numFmtId="0" fontId="13" fillId="3" borderId="1" xfId="0" applyFont="1" applyFill="1" applyBorder="1" applyAlignment="1">
      <alignment horizontal="left"/>
    </xf>
    <xf numFmtId="0" fontId="12" fillId="3" borderId="1" xfId="0" applyFont="1" applyFill="1" applyBorder="1" applyAlignment="1">
      <alignment horizontal="left"/>
    </xf>
    <xf numFmtId="0" fontId="12" fillId="0" borderId="1" xfId="0" applyFont="1" applyBorder="1" applyAlignment="1">
      <alignment horizontal="left"/>
    </xf>
    <xf numFmtId="0" fontId="4" fillId="3" borderId="1" xfId="0" applyFont="1" applyFill="1" applyBorder="1" applyAlignment="1">
      <alignment horizontal="center"/>
    </xf>
    <xf numFmtId="4" fontId="4" fillId="3" borderId="1" xfId="0" applyNumberFormat="1" applyFont="1" applyFill="1" applyBorder="1" applyAlignment="1">
      <alignment horizontal="center"/>
    </xf>
    <xf numFmtId="0" fontId="4" fillId="0" borderId="1" xfId="0" applyFont="1" applyBorder="1" applyAlignment="1">
      <alignment horizontal="center"/>
    </xf>
    <xf numFmtId="3" fontId="4" fillId="3" borderId="1" xfId="0" applyNumberFormat="1" applyFont="1" applyFill="1" applyBorder="1" applyAlignment="1">
      <alignment horizontal="center"/>
    </xf>
    <xf numFmtId="0" fontId="13" fillId="3" borderId="1" xfId="0" applyFont="1" applyFill="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0" fontId="16" fillId="3" borderId="0" xfId="0" applyFont="1" applyFill="1" applyAlignment="1">
      <alignment vertical="center" wrapText="1"/>
    </xf>
    <xf numFmtId="0" fontId="9" fillId="0" borderId="0" xfId="0" applyFont="1" applyAlignment="1">
      <alignment vertical="center"/>
    </xf>
    <xf numFmtId="4" fontId="13" fillId="3" borderId="1" xfId="0" applyNumberFormat="1" applyFont="1" applyFill="1" applyBorder="1" applyAlignment="1">
      <alignment horizontal="left"/>
    </xf>
    <xf numFmtId="0" fontId="16" fillId="0" borderId="0" xfId="0" applyFont="1" applyFill="1"/>
    <xf numFmtId="0" fontId="0" fillId="0" borderId="0" xfId="0" applyFill="1"/>
    <xf numFmtId="2" fontId="16" fillId="0" borderId="0" xfId="0" applyNumberFormat="1" applyFont="1" applyFill="1"/>
    <xf numFmtId="0" fontId="16" fillId="0" borderId="0" xfId="0" applyFont="1" applyFill="1" applyAlignment="1"/>
    <xf numFmtId="0" fontId="9" fillId="0" borderId="0" xfId="0" applyFont="1" applyFill="1"/>
    <xf numFmtId="0" fontId="15" fillId="0" borderId="0" xfId="0" applyFont="1" applyFill="1"/>
    <xf numFmtId="0" fontId="0" fillId="0" borderId="0" xfId="0" applyFill="1" applyAlignment="1">
      <alignment horizontal="center"/>
    </xf>
    <xf numFmtId="0" fontId="9" fillId="0" borderId="0" xfId="0" applyFont="1" applyFill="1" applyAlignment="1">
      <alignment vertical="center"/>
    </xf>
    <xf numFmtId="0" fontId="8" fillId="0" borderId="0" xfId="0" applyFont="1" applyFill="1"/>
    <xf numFmtId="0" fontId="8" fillId="0" borderId="0" xfId="0" applyFont="1" applyFill="1" applyAlignment="1">
      <alignment horizontal="left"/>
    </xf>
    <xf numFmtId="2" fontId="8" fillId="0" borderId="0" xfId="0" applyNumberFormat="1" applyFont="1" applyFill="1"/>
    <xf numFmtId="0" fontId="16" fillId="0" borderId="0" xfId="0" applyFont="1" applyFill="1" applyAlignment="1">
      <alignment vertical="center"/>
    </xf>
    <xf numFmtId="0" fontId="9" fillId="0" borderId="0" xfId="0" applyFont="1" applyFill="1" applyAlignment="1">
      <alignment horizontal="left"/>
    </xf>
    <xf numFmtId="0" fontId="16" fillId="0" borderId="0" xfId="0" applyFont="1" applyFill="1" applyAlignment="1">
      <alignment horizontal="left"/>
    </xf>
    <xf numFmtId="0" fontId="16" fillId="0" borderId="0" xfId="0" applyFont="1" applyAlignment="1">
      <alignment horizontal="left"/>
    </xf>
    <xf numFmtId="0" fontId="16" fillId="0" borderId="0" xfId="0" applyFont="1" applyAlignment="1">
      <alignment horizontal="left" wrapText="1"/>
    </xf>
    <xf numFmtId="0" fontId="4" fillId="0" borderId="1" xfId="0" applyFont="1" applyBorder="1" applyAlignment="1">
      <alignment horizontal="center" vertical="center"/>
    </xf>
    <xf numFmtId="166" fontId="4" fillId="4" borderId="1" xfId="0" applyNumberFormat="1" applyFont="1" applyFill="1" applyBorder="1" applyAlignment="1">
      <alignment horizontal="left"/>
    </xf>
    <xf numFmtId="4" fontId="4" fillId="0" borderId="1" xfId="0" applyNumberFormat="1" applyFont="1" applyBorder="1" applyAlignment="1">
      <alignment horizontal="left"/>
    </xf>
    <xf numFmtId="3"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166" fontId="16" fillId="3" borderId="0" xfId="0" applyNumberFormat="1" applyFont="1" applyFill="1" applyAlignment="1"/>
    <xf numFmtId="0" fontId="8" fillId="3" borderId="0" xfId="0" applyFont="1" applyFill="1" applyBorder="1" applyAlignment="1"/>
    <xf numFmtId="15" fontId="12" fillId="4" borderId="1" xfId="0" applyNumberFormat="1" applyFont="1" applyFill="1" applyBorder="1" applyAlignment="1">
      <alignment horizontal="left"/>
    </xf>
    <xf numFmtId="0" fontId="16" fillId="0" borderId="0" xfId="0" applyFont="1" applyAlignment="1">
      <alignment wrapText="1"/>
    </xf>
    <xf numFmtId="166" fontId="4" fillId="4" borderId="4" xfId="0" applyNumberFormat="1" applyFont="1" applyFill="1" applyBorder="1" applyAlignment="1">
      <alignment horizontal="left"/>
    </xf>
    <xf numFmtId="0" fontId="12" fillId="4" borderId="1" xfId="0" applyFont="1" applyFill="1" applyBorder="1"/>
    <xf numFmtId="166" fontId="12" fillId="4" borderId="1" xfId="0" applyNumberFormat="1" applyFont="1" applyFill="1" applyBorder="1" applyAlignment="1">
      <alignment horizontal="left"/>
    </xf>
    <xf numFmtId="15" fontId="4" fillId="4" borderId="4" xfId="0" quotePrefix="1" applyNumberFormat="1" applyFont="1" applyFill="1" applyBorder="1" applyAlignment="1">
      <alignment horizontal="left"/>
    </xf>
    <xf numFmtId="15" fontId="12" fillId="4" borderId="1" xfId="0" quotePrefix="1" applyNumberFormat="1" applyFont="1" applyFill="1" applyBorder="1" applyAlignment="1">
      <alignment horizontal="left"/>
    </xf>
    <xf numFmtId="0" fontId="16" fillId="0" borderId="1" xfId="0" applyFont="1" applyBorder="1"/>
    <xf numFmtId="2" fontId="16" fillId="0" borderId="1" xfId="0" applyNumberFormat="1" applyFont="1" applyBorder="1"/>
    <xf numFmtId="0" fontId="9" fillId="0" borderId="1" xfId="0" applyFont="1" applyBorder="1"/>
    <xf numFmtId="2" fontId="8" fillId="0" borderId="1" xfId="0" applyNumberFormat="1" applyFont="1" applyBorder="1"/>
    <xf numFmtId="0" fontId="16" fillId="3" borderId="1" xfId="0" applyFont="1" applyFill="1" applyBorder="1"/>
    <xf numFmtId="0" fontId="9" fillId="0" borderId="1" xfId="0" applyFont="1" applyFill="1" applyBorder="1" applyAlignment="1">
      <alignment horizontal="right" vertical="center" wrapText="1"/>
    </xf>
    <xf numFmtId="0" fontId="11" fillId="3" borderId="0" xfId="0" applyFont="1" applyFill="1"/>
    <xf numFmtId="2" fontId="9" fillId="0" borderId="1" xfId="0" applyNumberFormat="1" applyFont="1" applyBorder="1"/>
    <xf numFmtId="0" fontId="9" fillId="0" borderId="1" xfId="0" applyFont="1" applyBorder="1" applyAlignment="1">
      <alignment vertical="center"/>
    </xf>
    <xf numFmtId="0" fontId="16" fillId="0" borderId="4" xfId="0" applyFont="1" applyBorder="1" applyAlignment="1">
      <alignment horizontal="left"/>
    </xf>
    <xf numFmtId="0" fontId="16" fillId="0" borderId="5" xfId="0" applyFont="1" applyBorder="1" applyAlignment="1">
      <alignment horizontal="left"/>
    </xf>
    <xf numFmtId="0" fontId="16" fillId="0" borderId="17" xfId="0" applyFont="1" applyBorder="1" applyAlignment="1">
      <alignment horizontal="left"/>
    </xf>
    <xf numFmtId="0" fontId="9" fillId="3" borderId="1" xfId="0" applyFont="1" applyFill="1" applyBorder="1"/>
    <xf numFmtId="0" fontId="8" fillId="3" borderId="1" xfId="0" applyFont="1" applyFill="1" applyBorder="1"/>
    <xf numFmtId="0" fontId="16" fillId="0" borderId="1" xfId="0" applyFont="1" applyBorder="1" applyAlignment="1">
      <alignment vertical="center"/>
    </xf>
    <xf numFmtId="0" fontId="16" fillId="0" borderId="1" xfId="0" applyFont="1" applyFill="1" applyBorder="1"/>
    <xf numFmtId="0" fontId="9" fillId="3" borderId="4" xfId="0" applyFont="1" applyFill="1" applyBorder="1" applyAlignment="1">
      <alignment horizontal="left"/>
    </xf>
    <xf numFmtId="0" fontId="9" fillId="3" borderId="5" xfId="0" applyFont="1" applyFill="1" applyBorder="1" applyAlignment="1">
      <alignment horizontal="left"/>
    </xf>
    <xf numFmtId="0" fontId="9" fillId="3" borderId="17" xfId="0" applyFont="1" applyFill="1" applyBorder="1" applyAlignment="1">
      <alignment horizontal="left"/>
    </xf>
    <xf numFmtId="2" fontId="16" fillId="3" borderId="1" xfId="0" applyNumberFormat="1" applyFont="1" applyFill="1" applyBorder="1"/>
    <xf numFmtId="0" fontId="8" fillId="0" borderId="4" xfId="0" applyFont="1" applyBorder="1" applyAlignment="1">
      <alignment horizontal="left"/>
    </xf>
    <xf numFmtId="0" fontId="8" fillId="0" borderId="5" xfId="0" applyFont="1" applyBorder="1" applyAlignment="1">
      <alignment horizontal="left"/>
    </xf>
    <xf numFmtId="0" fontId="8" fillId="0" borderId="17" xfId="0" applyFont="1" applyBorder="1" applyAlignment="1">
      <alignment horizontal="left"/>
    </xf>
    <xf numFmtId="2" fontId="9" fillId="3" borderId="1" xfId="0" applyNumberFormat="1" applyFont="1" applyFill="1" applyBorder="1"/>
    <xf numFmtId="2" fontId="8" fillId="3" borderId="1" xfId="0" applyNumberFormat="1" applyFont="1" applyFill="1" applyBorder="1"/>
    <xf numFmtId="0" fontId="16" fillId="4" borderId="1" xfId="0" applyFont="1" applyFill="1" applyBorder="1"/>
    <xf numFmtId="0" fontId="16" fillId="3" borderId="0" xfId="0" applyFont="1" applyFill="1" applyBorder="1" applyAlignment="1">
      <alignment wrapText="1"/>
    </xf>
    <xf numFmtId="4" fontId="4" fillId="4" borderId="1" xfId="0" applyNumberFormat="1" applyFont="1" applyFill="1" applyBorder="1" applyAlignment="1">
      <alignment horizontal="center"/>
    </xf>
    <xf numFmtId="14" fontId="4" fillId="4" borderId="1" xfId="0" quotePrefix="1" applyNumberFormat="1" applyFont="1" applyFill="1" applyBorder="1" applyAlignment="1">
      <alignment horizontal="center"/>
    </xf>
    <xf numFmtId="0" fontId="4" fillId="4" borderId="1" xfId="0" applyFont="1" applyFill="1" applyBorder="1" applyAlignment="1">
      <alignment horizontal="center"/>
    </xf>
    <xf numFmtId="15" fontId="4" fillId="4" borderId="1" xfId="0" quotePrefix="1" applyNumberFormat="1" applyFont="1" applyFill="1" applyBorder="1" applyAlignment="1">
      <alignment horizontal="center"/>
    </xf>
    <xf numFmtId="0" fontId="4" fillId="4" borderId="1" xfId="0" quotePrefix="1" applyFont="1" applyFill="1" applyBorder="1" applyAlignment="1">
      <alignment horizontal="center"/>
    </xf>
    <xf numFmtId="0" fontId="16" fillId="0" borderId="0" xfId="0" applyFont="1" applyFill="1" applyBorder="1" applyAlignment="1">
      <alignment horizontal="left"/>
    </xf>
    <xf numFmtId="0" fontId="16" fillId="0" borderId="0" xfId="0" applyFont="1" applyFill="1" applyBorder="1" applyAlignment="1"/>
    <xf numFmtId="15" fontId="4" fillId="4" borderId="1" xfId="0" applyNumberFormat="1" applyFont="1" applyFill="1" applyBorder="1" applyAlignment="1">
      <alignment horizontal="center"/>
    </xf>
    <xf numFmtId="165" fontId="4" fillId="4" borderId="1" xfId="0" applyNumberFormat="1" applyFont="1" applyFill="1" applyBorder="1" applyAlignment="1">
      <alignment horizontal="center"/>
    </xf>
    <xf numFmtId="0" fontId="9" fillId="0" borderId="2" xfId="0" applyFont="1" applyBorder="1" applyAlignment="1">
      <alignment vertical="center" wrapText="1"/>
    </xf>
    <xf numFmtId="0" fontId="13" fillId="4" borderId="1" xfId="0" quotePrefix="1" applyFont="1" applyFill="1" applyBorder="1" applyAlignment="1">
      <alignment horizontal="left"/>
    </xf>
    <xf numFmtId="0" fontId="9" fillId="0" borderId="17" xfId="0" applyFont="1" applyBorder="1"/>
    <xf numFmtId="166" fontId="13" fillId="3" borderId="1" xfId="0" applyNumberFormat="1" applyFont="1" applyFill="1" applyBorder="1" applyAlignment="1">
      <alignment horizontal="left"/>
    </xf>
    <xf numFmtId="167" fontId="13" fillId="3" borderId="1" xfId="0" applyNumberFormat="1" applyFont="1" applyFill="1" applyBorder="1" applyAlignment="1">
      <alignment horizontal="left"/>
    </xf>
    <xf numFmtId="15" fontId="13" fillId="5" borderId="1" xfId="0" quotePrefix="1" applyNumberFormat="1" applyFont="1" applyFill="1" applyBorder="1" applyAlignment="1">
      <alignment horizontal="left"/>
    </xf>
    <xf numFmtId="0" fontId="9" fillId="0" borderId="0" xfId="0" applyFont="1" applyBorder="1" applyAlignment="1">
      <alignment horizontal="left" wrapText="1"/>
    </xf>
    <xf numFmtId="0" fontId="16" fillId="4" borderId="0" xfId="0" applyFont="1" applyFill="1" applyBorder="1" applyAlignment="1">
      <alignment horizontal="left" wrapText="1"/>
    </xf>
    <xf numFmtId="0" fontId="54" fillId="0" borderId="1" xfId="0" applyFont="1" applyBorder="1"/>
    <xf numFmtId="166" fontId="12" fillId="3" borderId="1" xfId="0" applyNumberFormat="1" applyFont="1" applyFill="1" applyBorder="1" applyAlignment="1">
      <alignment horizontal="left"/>
    </xf>
    <xf numFmtId="15" fontId="12" fillId="3" borderId="1" xfId="0" quotePrefix="1" applyNumberFormat="1" applyFont="1" applyFill="1" applyBorder="1" applyAlignment="1">
      <alignment horizontal="left"/>
    </xf>
    <xf numFmtId="0" fontId="3" fillId="3" borderId="1" xfId="0" applyFont="1" applyFill="1" applyBorder="1" applyAlignment="1">
      <alignment horizontal="left"/>
    </xf>
    <xf numFmtId="4" fontId="4" fillId="4" borderId="1" xfId="0" applyNumberFormat="1" applyFont="1" applyFill="1" applyBorder="1" applyAlignment="1">
      <alignment horizontal="left"/>
    </xf>
    <xf numFmtId="0" fontId="16" fillId="3" borderId="0" xfId="0" applyFont="1" applyFill="1" applyBorder="1"/>
    <xf numFmtId="2" fontId="16" fillId="3" borderId="0" xfId="0" applyNumberFormat="1" applyFont="1" applyFill="1" applyBorder="1"/>
    <xf numFmtId="166" fontId="13" fillId="4" borderId="1" xfId="0" applyNumberFormat="1" applyFont="1" applyFill="1" applyBorder="1" applyAlignment="1">
      <alignment horizontal="left"/>
    </xf>
    <xf numFmtId="0" fontId="13" fillId="5" borderId="4" xfId="0" quotePrefix="1" applyFont="1" applyFill="1" applyBorder="1" applyAlignment="1">
      <alignment horizontal="left"/>
    </xf>
    <xf numFmtId="0" fontId="16" fillId="3" borderId="0" xfId="0" applyFont="1" applyFill="1" applyBorder="1" applyAlignment="1"/>
    <xf numFmtId="0" fontId="16" fillId="0" borderId="0" xfId="0" applyFont="1" applyBorder="1" applyAlignment="1"/>
    <xf numFmtId="0" fontId="12" fillId="4" borderId="0" xfId="0" applyFont="1" applyFill="1"/>
    <xf numFmtId="0" fontId="4" fillId="4" borderId="1" xfId="0" applyFont="1" applyFill="1" applyBorder="1"/>
    <xf numFmtId="0" fontId="4" fillId="0" borderId="1" xfId="0" applyFont="1" applyBorder="1" applyAlignment="1">
      <alignment horizontal="left"/>
    </xf>
    <xf numFmtId="0" fontId="13" fillId="0" borderId="1" xfId="0" applyFont="1" applyBorder="1" applyAlignment="1">
      <alignment horizontal="left"/>
    </xf>
    <xf numFmtId="0" fontId="16" fillId="0" borderId="1" xfId="0" applyFont="1" applyBorder="1" applyAlignment="1">
      <alignment vertical="center"/>
    </xf>
    <xf numFmtId="0" fontId="16" fillId="3" borderId="0" xfId="0" applyFont="1" applyFill="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166" fontId="4" fillId="4"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3" borderId="1" xfId="0" applyFont="1" applyFill="1" applyBorder="1" applyAlignment="1">
      <alignment horizontal="left"/>
    </xf>
    <xf numFmtId="0" fontId="12" fillId="3" borderId="1" xfId="0" applyFont="1" applyFill="1" applyBorder="1" applyAlignment="1">
      <alignment horizontal="left"/>
    </xf>
    <xf numFmtId="1"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2" fontId="8" fillId="3" borderId="0" xfId="0" applyNumberFormat="1" applyFont="1" applyFill="1" applyBorder="1"/>
    <xf numFmtId="0" fontId="9" fillId="0" borderId="1" xfId="0" applyFont="1" applyBorder="1" applyAlignment="1">
      <alignment horizontal="right"/>
    </xf>
    <xf numFmtId="166" fontId="4" fillId="4" borderId="4" xfId="0" applyNumberFormat="1" applyFont="1" applyFill="1" applyBorder="1" applyAlignment="1">
      <alignment horizontal="left"/>
    </xf>
    <xf numFmtId="1" fontId="4" fillId="4" borderId="1" xfId="0" quotePrefix="1" applyNumberFormat="1" applyFont="1" applyFill="1" applyBorder="1" applyAlignment="1">
      <alignment horizontal="left"/>
    </xf>
    <xf numFmtId="1" fontId="4" fillId="4" borderId="1" xfId="0" applyNumberFormat="1" applyFont="1" applyFill="1" applyBorder="1" applyAlignment="1">
      <alignment horizontal="left"/>
    </xf>
    <xf numFmtId="0" fontId="16" fillId="3" borderId="1" xfId="0" applyFont="1" applyFill="1" applyBorder="1" applyAlignment="1">
      <alignment horizontal="right" vertical="center"/>
    </xf>
    <xf numFmtId="0" fontId="4" fillId="0" borderId="0" xfId="0" applyFont="1" applyBorder="1" applyAlignment="1">
      <alignment horizontal="left"/>
    </xf>
    <xf numFmtId="0" fontId="16" fillId="0" borderId="1" xfId="0" applyFont="1" applyBorder="1" applyAlignment="1">
      <alignment vertical="center"/>
    </xf>
    <xf numFmtId="0" fontId="4" fillId="3" borderId="1" xfId="0" applyFont="1" applyFill="1" applyBorder="1" applyAlignment="1">
      <alignment horizontal="left"/>
    </xf>
    <xf numFmtId="0" fontId="16" fillId="3" borderId="0" xfId="0" applyFont="1" applyFill="1" applyBorder="1" applyAlignment="1">
      <alignment vertical="center"/>
    </xf>
    <xf numFmtId="166" fontId="4" fillId="5" borderId="1" xfId="0" applyNumberFormat="1" applyFont="1" applyFill="1" applyBorder="1" applyAlignment="1">
      <alignment horizontal="left"/>
    </xf>
    <xf numFmtId="166" fontId="4" fillId="4" borderId="1" xfId="0" applyNumberFormat="1" applyFont="1" applyFill="1" applyBorder="1" applyAlignment="1">
      <alignment horizontal="left"/>
    </xf>
    <xf numFmtId="166" fontId="4" fillId="4" borderId="4" xfId="0" applyNumberFormat="1" applyFont="1" applyFill="1" applyBorder="1" applyAlignment="1">
      <alignment horizontal="left"/>
    </xf>
    <xf numFmtId="14" fontId="4" fillId="3" borderId="1" xfId="0" quotePrefix="1" applyNumberFormat="1" applyFont="1" applyFill="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center"/>
    </xf>
    <xf numFmtId="1" fontId="4" fillId="3" borderId="1" xfId="0" applyNumberFormat="1" applyFont="1" applyFill="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1" fontId="13" fillId="3" borderId="1" xfId="0" quotePrefix="1" applyNumberFormat="1" applyFont="1" applyFill="1" applyBorder="1" applyAlignment="1">
      <alignment horizontal="center"/>
    </xf>
    <xf numFmtId="15"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15" fontId="4" fillId="4" borderId="4" xfId="0" applyNumberFormat="1" applyFont="1" applyFill="1" applyBorder="1" applyAlignment="1">
      <alignment horizontal="left"/>
    </xf>
    <xf numFmtId="0" fontId="4" fillId="4" borderId="4" xfId="0" quotePrefix="1" applyFont="1" applyFill="1" applyBorder="1" applyAlignment="1">
      <alignment horizontal="left"/>
    </xf>
    <xf numFmtId="0" fontId="9" fillId="3" borderId="1" xfId="0" applyFont="1" applyFill="1" applyBorder="1" applyAlignment="1">
      <alignment horizontal="right" vertical="center" wrapText="1"/>
    </xf>
    <xf numFmtId="0" fontId="16" fillId="0" borderId="1" xfId="0" applyFont="1" applyFill="1" applyBorder="1" applyAlignment="1">
      <alignment horizontal="right" vertical="center" wrapText="1"/>
    </xf>
    <xf numFmtId="0" fontId="16" fillId="0" borderId="1" xfId="0" applyFont="1" applyBorder="1" applyAlignment="1"/>
    <xf numFmtId="0" fontId="4" fillId="4" borderId="1" xfId="0" quotePrefix="1" applyFont="1" applyFill="1" applyBorder="1" applyAlignment="1">
      <alignment horizontal="left"/>
    </xf>
    <xf numFmtId="15" fontId="4" fillId="4" borderId="1" xfId="0" applyNumberFormat="1" applyFont="1" applyFill="1" applyBorder="1" applyAlignment="1">
      <alignment horizontal="left"/>
    </xf>
    <xf numFmtId="15" fontId="4" fillId="4" borderId="1" xfId="0" quotePrefix="1" applyNumberFormat="1" applyFont="1" applyFill="1" applyBorder="1" applyAlignment="1">
      <alignment horizontal="left"/>
    </xf>
    <xf numFmtId="166" fontId="4" fillId="4" borderId="1" xfId="0" quotePrefix="1" applyNumberFormat="1" applyFont="1" applyFill="1" applyBorder="1" applyAlignment="1">
      <alignment horizontal="left"/>
    </xf>
    <xf numFmtId="15" fontId="12" fillId="4" borderId="4" xfId="0" quotePrefix="1" applyNumberFormat="1" applyFont="1" applyFill="1" applyBorder="1" applyAlignment="1">
      <alignment horizontal="left"/>
    </xf>
    <xf numFmtId="4" fontId="10" fillId="4" borderId="1" xfId="0" applyNumberFormat="1" applyFont="1" applyFill="1" applyBorder="1" applyAlignment="1">
      <alignment horizontal="left"/>
    </xf>
    <xf numFmtId="0" fontId="8" fillId="0" borderId="1" xfId="0" applyFont="1" applyFill="1" applyBorder="1" applyAlignment="1">
      <alignment horizontal="right" vertical="center" wrapText="1"/>
    </xf>
    <xf numFmtId="0" fontId="16" fillId="0" borderId="1" xfId="0" applyFont="1" applyFill="1" applyBorder="1" applyAlignment="1">
      <alignment horizontal="right"/>
    </xf>
    <xf numFmtId="15" fontId="16" fillId="3" borderId="1" xfId="0" quotePrefix="1" applyNumberFormat="1" applyFont="1" applyFill="1" applyBorder="1" applyAlignment="1">
      <alignment horizontal="left"/>
    </xf>
    <xf numFmtId="15" fontId="9" fillId="3" borderId="1" xfId="0" quotePrefix="1" applyNumberFormat="1" applyFont="1" applyFill="1" applyBorder="1" applyAlignment="1">
      <alignment horizontal="left"/>
    </xf>
    <xf numFmtId="1" fontId="4" fillId="5" borderId="1" xfId="0" quotePrefix="1" applyNumberFormat="1" applyFont="1" applyFill="1" applyBorder="1" applyAlignment="1">
      <alignment horizontal="left"/>
    </xf>
    <xf numFmtId="0" fontId="16" fillId="3" borderId="1" xfId="0" applyFont="1" applyFill="1" applyBorder="1" applyAlignment="1">
      <alignment vertical="center"/>
    </xf>
    <xf numFmtId="0" fontId="16" fillId="0" borderId="0" xfId="0" applyFont="1" applyBorder="1" applyAlignment="1">
      <alignment wrapText="1"/>
    </xf>
    <xf numFmtId="0" fontId="8" fillId="0" borderId="0" xfId="0" applyFont="1" applyAlignment="1">
      <alignment wrapText="1"/>
    </xf>
    <xf numFmtId="0" fontId="8" fillId="3" borderId="1" xfId="0" applyFont="1" applyFill="1" applyBorder="1" applyAlignment="1">
      <alignment horizontal="right" vertical="center" wrapText="1"/>
    </xf>
    <xf numFmtId="0" fontId="8" fillId="0" borderId="1" xfId="0" applyFont="1" applyBorder="1" applyAlignment="1"/>
    <xf numFmtId="0" fontId="8" fillId="0" borderId="1" xfId="0" applyFont="1" applyFill="1" applyBorder="1" applyAlignment="1">
      <alignment horizontal="center" vertical="center" wrapText="1"/>
    </xf>
    <xf numFmtId="0" fontId="16" fillId="0" borderId="1" xfId="0" applyFont="1" applyFill="1" applyBorder="1" applyAlignment="1">
      <alignment horizontal="center"/>
    </xf>
    <xf numFmtId="15" fontId="4" fillId="3" borderId="0" xfId="0" applyNumberFormat="1" applyFont="1" applyFill="1" applyBorder="1" applyAlignment="1">
      <alignment horizontal="center"/>
    </xf>
    <xf numFmtId="21" fontId="4" fillId="3" borderId="0" xfId="0" applyNumberFormat="1" applyFont="1" applyFill="1" applyBorder="1" applyAlignment="1">
      <alignment horizontal="center"/>
    </xf>
    <xf numFmtId="3" fontId="4" fillId="3" borderId="0" xfId="0" applyNumberFormat="1" applyFont="1" applyFill="1" applyBorder="1" applyAlignment="1">
      <alignment horizontal="center"/>
    </xf>
    <xf numFmtId="165" fontId="4" fillId="3" borderId="0" xfId="0" applyNumberFormat="1" applyFont="1" applyFill="1" applyBorder="1" applyAlignment="1">
      <alignment horizontal="center"/>
    </xf>
    <xf numFmtId="1" fontId="13" fillId="3" borderId="0" xfId="0" quotePrefix="1" applyNumberFormat="1" applyFont="1" applyFill="1" applyBorder="1" applyAlignment="1">
      <alignment horizontal="center"/>
    </xf>
    <xf numFmtId="167" fontId="4" fillId="0" borderId="6" xfId="1" applyNumberFormat="1" applyFont="1" applyBorder="1" applyAlignment="1">
      <alignment horizontal="left"/>
    </xf>
    <xf numFmtId="0" fontId="0" fillId="3" borderId="1" xfId="0" applyFill="1" applyBorder="1" applyAlignment="1">
      <alignment horizontal="center" vertical="center"/>
    </xf>
    <xf numFmtId="166" fontId="4" fillId="5" borderId="1" xfId="0" quotePrefix="1" applyNumberFormat="1" applyFont="1" applyFill="1" applyBorder="1" applyAlignment="1">
      <alignment horizontal="left"/>
    </xf>
    <xf numFmtId="4" fontId="4" fillId="4" borderId="4" xfId="0" applyNumberFormat="1" applyFont="1" applyFill="1" applyBorder="1" applyAlignment="1">
      <alignment horizontal="left"/>
    </xf>
    <xf numFmtId="15" fontId="16" fillId="3" borderId="1" xfId="0" quotePrefix="1" applyNumberFormat="1" applyFont="1" applyFill="1" applyBorder="1" applyAlignment="1"/>
    <xf numFmtId="14" fontId="12" fillId="4" borderId="1" xfId="0" quotePrefix="1" applyNumberFormat="1" applyFont="1" applyFill="1" applyBorder="1" applyAlignment="1">
      <alignment horizontal="left"/>
    </xf>
    <xf numFmtId="0" fontId="9" fillId="0" borderId="1" xfId="0" applyFont="1" applyFill="1" applyBorder="1" applyAlignment="1">
      <alignment horizontal="right"/>
    </xf>
    <xf numFmtId="1" fontId="9" fillId="4" borderId="1" xfId="0" applyNumberFormat="1" applyFont="1" applyFill="1" applyBorder="1" applyAlignment="1">
      <alignment horizontal="right"/>
    </xf>
    <xf numFmtId="1" fontId="9" fillId="3" borderId="1" xfId="0" applyNumberFormat="1" applyFont="1" applyFill="1" applyBorder="1" applyAlignment="1">
      <alignment horizontal="right"/>
    </xf>
    <xf numFmtId="0" fontId="16" fillId="0" borderId="17" xfId="0" applyFont="1" applyBorder="1"/>
    <xf numFmtId="0" fontId="9" fillId="3" borderId="17" xfId="0" applyFont="1" applyFill="1" applyBorder="1" applyAlignment="1">
      <alignment vertical="center" wrapText="1"/>
    </xf>
    <xf numFmtId="0" fontId="16" fillId="3" borderId="0" xfId="0" applyFont="1" applyFill="1" applyAlignment="1">
      <alignment horizontal="left"/>
    </xf>
    <xf numFmtId="0" fontId="8" fillId="3" borderId="0" xfId="0" applyFont="1" applyFill="1" applyAlignment="1">
      <alignment horizontal="left"/>
    </xf>
    <xf numFmtId="0" fontId="9" fillId="3" borderId="0" xfId="0" applyFont="1" applyFill="1" applyAlignment="1">
      <alignment horizontal="left" vertical="center" wrapText="1"/>
    </xf>
    <xf numFmtId="166" fontId="4" fillId="4" borderId="4" xfId="0" applyNumberFormat="1" applyFont="1" applyFill="1" applyBorder="1" applyAlignment="1">
      <alignment horizontal="left"/>
    </xf>
    <xf numFmtId="15" fontId="4" fillId="4" borderId="1" xfId="0" applyNumberFormat="1" applyFont="1" applyFill="1" applyBorder="1" applyAlignment="1">
      <alignment horizontal="left"/>
    </xf>
    <xf numFmtId="0" fontId="8" fillId="0" borderId="1" xfId="0" applyFont="1" applyBorder="1" applyAlignment="1">
      <alignment vertical="center"/>
    </xf>
    <xf numFmtId="15" fontId="4" fillId="4" borderId="1" xfId="0" quotePrefix="1" applyNumberFormat="1" applyFont="1" applyFill="1" applyBorder="1" applyAlignment="1">
      <alignment horizontal="left"/>
    </xf>
    <xf numFmtId="0" fontId="0" fillId="3" borderId="2" xfId="0" applyFill="1" applyBorder="1" applyAlignment="1">
      <alignment horizontal="center" vertical="center"/>
    </xf>
    <xf numFmtId="0" fontId="0" fillId="3" borderId="54" xfId="0" applyFill="1" applyBorder="1"/>
    <xf numFmtId="166" fontId="4" fillId="4" borderId="4" xfId="0" quotePrefix="1" applyNumberFormat="1" applyFont="1" applyFill="1" applyBorder="1" applyAlignment="1">
      <alignment horizontal="left"/>
    </xf>
    <xf numFmtId="0" fontId="12" fillId="3" borderId="41" xfId="0" applyFont="1" applyFill="1" applyBorder="1" applyAlignment="1"/>
    <xf numFmtId="0" fontId="12" fillId="4" borderId="4" xfId="0" quotePrefix="1" applyFont="1" applyFill="1" applyBorder="1" applyAlignment="1">
      <alignment horizontal="left"/>
    </xf>
    <xf numFmtId="0" fontId="8" fillId="3" borderId="0" xfId="0" applyFont="1" applyFill="1" applyAlignment="1">
      <alignment horizontal="left" wrapText="1"/>
    </xf>
    <xf numFmtId="15" fontId="12" fillId="4" borderId="2" xfId="0" applyNumberFormat="1" applyFont="1" applyFill="1" applyBorder="1" applyAlignment="1">
      <alignment horizontal="left"/>
    </xf>
    <xf numFmtId="4" fontId="12" fillId="4" borderId="1" xfId="0" applyNumberFormat="1" applyFont="1" applyFill="1" applyBorder="1" applyAlignment="1">
      <alignment horizontal="left"/>
    </xf>
    <xf numFmtId="15" fontId="4" fillId="3" borderId="1" xfId="0" applyNumberFormat="1" applyFont="1" applyFill="1" applyBorder="1" applyAlignment="1">
      <alignment horizontal="left"/>
    </xf>
    <xf numFmtId="15" fontId="3" fillId="3" borderId="0" xfId="0" applyNumberFormat="1" applyFont="1" applyFill="1" applyAlignment="1">
      <alignment horizontal="left"/>
    </xf>
    <xf numFmtId="21" fontId="4" fillId="3" borderId="1" xfId="0" applyNumberFormat="1" applyFont="1" applyFill="1" applyBorder="1" applyAlignment="1">
      <alignment horizontal="left"/>
    </xf>
    <xf numFmtId="0" fontId="3" fillId="3" borderId="4" xfId="0" applyFont="1" applyFill="1" applyBorder="1" applyAlignment="1"/>
    <xf numFmtId="4" fontId="3" fillId="3" borderId="0" xfId="0" applyNumberFormat="1" applyFont="1" applyFill="1" applyAlignment="1">
      <alignment horizontal="left"/>
    </xf>
    <xf numFmtId="4" fontId="3" fillId="3" borderId="0" xfId="0" applyNumberFormat="1" applyFont="1" applyFill="1" applyBorder="1" applyAlignment="1">
      <alignment horizontal="left"/>
    </xf>
    <xf numFmtId="165" fontId="3" fillId="3" borderId="0" xfId="0" applyNumberFormat="1" applyFont="1" applyFill="1" applyBorder="1" applyAlignment="1">
      <alignment horizontal="left"/>
    </xf>
    <xf numFmtId="4" fontId="4" fillId="3" borderId="0" xfId="0" applyNumberFormat="1" applyFont="1" applyFill="1" applyAlignment="1">
      <alignment horizontal="left"/>
    </xf>
    <xf numFmtId="0" fontId="4" fillId="3" borderId="7" xfId="0" applyFont="1" applyFill="1" applyBorder="1" applyAlignment="1">
      <alignment horizontal="center"/>
    </xf>
    <xf numFmtId="0" fontId="12" fillId="3" borderId="0" xfId="0" applyFont="1" applyFill="1" applyAlignment="1"/>
    <xf numFmtId="14" fontId="13" fillId="3" borderId="1" xfId="0" quotePrefix="1" applyNumberFormat="1" applyFont="1" applyFill="1" applyBorder="1" applyAlignment="1">
      <alignment horizontal="left"/>
    </xf>
    <xf numFmtId="0" fontId="4" fillId="0" borderId="4" xfId="0" applyFont="1" applyBorder="1" applyAlignment="1">
      <alignment horizontal="center" vertical="center"/>
    </xf>
    <xf numFmtId="0" fontId="4" fillId="0" borderId="2" xfId="0" applyFont="1" applyBorder="1" applyAlignment="1">
      <alignment horizontal="left"/>
    </xf>
    <xf numFmtId="0" fontId="13" fillId="0" borderId="19" xfId="0" applyFont="1" applyBorder="1" applyAlignment="1">
      <alignment horizontal="left"/>
    </xf>
    <xf numFmtId="14" fontId="15" fillId="0" borderId="0" xfId="0" applyNumberFormat="1" applyFont="1"/>
    <xf numFmtId="0" fontId="13" fillId="3" borderId="0" xfId="0" applyFont="1" applyFill="1" applyBorder="1" applyAlignment="1"/>
    <xf numFmtId="0" fontId="4" fillId="3" borderId="0" xfId="0" applyFont="1" applyFill="1" applyBorder="1" applyAlignment="1">
      <alignment vertical="center"/>
    </xf>
    <xf numFmtId="164" fontId="4" fillId="3" borderId="0" xfId="0" applyNumberFormat="1" applyFont="1" applyFill="1" applyBorder="1" applyAlignment="1"/>
    <xf numFmtId="164" fontId="4" fillId="3" borderId="17" xfId="0" applyNumberFormat="1" applyFont="1" applyFill="1" applyBorder="1" applyAlignment="1">
      <alignment horizontal="left"/>
    </xf>
    <xf numFmtId="0" fontId="0" fillId="0" borderId="53" xfId="0" applyFill="1" applyBorder="1"/>
    <xf numFmtId="0" fontId="3" fillId="0" borderId="11" xfId="0" applyFont="1" applyBorder="1"/>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3" fillId="0" borderId="16" xfId="0" applyFont="1" applyBorder="1"/>
    <xf numFmtId="4" fontId="4" fillId="0" borderId="34" xfId="0" applyNumberFormat="1" applyFont="1" applyBorder="1" applyAlignment="1">
      <alignment horizontal="right"/>
    </xf>
    <xf numFmtId="4" fontId="4" fillId="0" borderId="35" xfId="0" applyNumberFormat="1" applyFont="1" applyBorder="1" applyAlignment="1">
      <alignment horizontal="right"/>
    </xf>
    <xf numFmtId="15" fontId="4" fillId="0" borderId="39" xfId="0" applyNumberFormat="1" applyFont="1" applyBorder="1" applyAlignment="1">
      <alignment horizontal="right"/>
    </xf>
    <xf numFmtId="4" fontId="13" fillId="5" borderId="1" xfId="0" applyNumberFormat="1" applyFont="1" applyFill="1" applyBorder="1" applyAlignment="1">
      <alignment horizontal="left"/>
    </xf>
    <xf numFmtId="168" fontId="13" fillId="5" borderId="1" xfId="0" applyNumberFormat="1" applyFont="1" applyFill="1" applyBorder="1" applyAlignment="1">
      <alignment horizontal="left"/>
    </xf>
    <xf numFmtId="169" fontId="13" fillId="5" borderId="1" xfId="0" applyNumberFormat="1" applyFont="1" applyFill="1" applyBorder="1" applyAlignment="1">
      <alignment horizontal="left"/>
    </xf>
    <xf numFmtId="14" fontId="13" fillId="5" borderId="1" xfId="0" quotePrefix="1" applyNumberFormat="1" applyFont="1" applyFill="1" applyBorder="1" applyAlignment="1">
      <alignment horizontal="left"/>
    </xf>
    <xf numFmtId="0" fontId="3" fillId="0" borderId="17" xfId="0" applyFont="1" applyBorder="1"/>
    <xf numFmtId="4" fontId="4" fillId="0" borderId="36" xfId="0" applyNumberFormat="1" applyFont="1" applyBorder="1" applyAlignment="1">
      <alignment horizontal="right"/>
    </xf>
    <xf numFmtId="0" fontId="3" fillId="0" borderId="57" xfId="0" applyFont="1" applyBorder="1"/>
    <xf numFmtId="4" fontId="10" fillId="0" borderId="27" xfId="0" applyNumberFormat="1" applyFont="1" applyBorder="1" applyAlignment="1">
      <alignment horizontal="right"/>
    </xf>
    <xf numFmtId="0" fontId="4" fillId="6" borderId="1" xfId="0" applyFont="1" applyFill="1" applyBorder="1" applyAlignment="1">
      <alignment horizontal="left"/>
    </xf>
    <xf numFmtId="167" fontId="4" fillId="5" borderId="1" xfId="0" applyNumberFormat="1" applyFont="1" applyFill="1" applyBorder="1"/>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0" fontId="3" fillId="0" borderId="0" xfId="0" applyFont="1" applyBorder="1" applyAlignment="1">
      <alignment horizontal="left"/>
    </xf>
    <xf numFmtId="0" fontId="3" fillId="0" borderId="1" xfId="0" applyFont="1" applyBorder="1" applyAlignment="1">
      <alignment horizontal="left"/>
    </xf>
    <xf numFmtId="0" fontId="4" fillId="0" borderId="0" xfId="0" applyFont="1" applyBorder="1" applyAlignment="1">
      <alignment horizontal="left"/>
    </xf>
    <xf numFmtId="0" fontId="4" fillId="3" borderId="1" xfId="0" applyFont="1" applyFill="1" applyBorder="1" applyAlignment="1">
      <alignment horizontal="left"/>
    </xf>
    <xf numFmtId="166" fontId="4" fillId="0" borderId="1" xfId="0" applyNumberFormat="1" applyFont="1" applyBorder="1" applyAlignment="1">
      <alignment horizontal="left"/>
    </xf>
    <xf numFmtId="166" fontId="4" fillId="5"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6" fontId="4" fillId="3" borderId="1" xfId="0" applyNumberFormat="1" applyFont="1" applyFill="1" applyBorder="1" applyAlignment="1">
      <alignment horizontal="left"/>
    </xf>
    <xf numFmtId="0" fontId="13" fillId="3" borderId="1" xfId="0" applyFont="1" applyFill="1" applyBorder="1" applyAlignment="1">
      <alignment horizontal="left"/>
    </xf>
    <xf numFmtId="0" fontId="12" fillId="3" borderId="1" xfId="0" applyFont="1" applyFill="1" applyBorder="1" applyAlignment="1">
      <alignment horizontal="left"/>
    </xf>
    <xf numFmtId="0" fontId="12" fillId="0" borderId="1" xfId="0" applyFont="1" applyBorder="1" applyAlignment="1">
      <alignment horizontal="left"/>
    </xf>
    <xf numFmtId="0" fontId="13" fillId="0" borderId="0" xfId="0" applyFont="1" applyBorder="1" applyAlignment="1">
      <alignment horizontal="left"/>
    </xf>
    <xf numFmtId="0" fontId="4" fillId="3" borderId="0" xfId="0" applyFont="1" applyFill="1" applyBorder="1" applyAlignment="1">
      <alignment horizontal="left"/>
    </xf>
    <xf numFmtId="4" fontId="3" fillId="3" borderId="1" xfId="0" applyNumberFormat="1" applyFont="1" applyFill="1" applyBorder="1" applyAlignment="1">
      <alignment horizontal="left"/>
    </xf>
    <xf numFmtId="0" fontId="3" fillId="3" borderId="1" xfId="0" applyFont="1" applyFill="1" applyBorder="1" applyAlignment="1">
      <alignment horizontal="left"/>
    </xf>
    <xf numFmtId="0" fontId="12" fillId="3" borderId="0" xfId="0" applyFont="1" applyFill="1" applyAlignment="1">
      <alignment horizontal="center"/>
    </xf>
    <xf numFmtId="15" fontId="3" fillId="3" borderId="1" xfId="0" applyNumberFormat="1" applyFont="1" applyFill="1" applyBorder="1" applyAlignment="1">
      <alignment horizontal="left"/>
    </xf>
    <xf numFmtId="164" fontId="4" fillId="3" borderId="1" xfId="0" applyNumberFormat="1" applyFont="1" applyFill="1" applyBorder="1" applyAlignment="1">
      <alignment horizontal="left"/>
    </xf>
    <xf numFmtId="15" fontId="4" fillId="3" borderId="1" xfId="0" applyNumberFormat="1" applyFont="1" applyFill="1" applyBorder="1" applyAlignment="1">
      <alignment horizontal="center"/>
    </xf>
    <xf numFmtId="0" fontId="4" fillId="3" borderId="1" xfId="0" applyFont="1" applyFill="1" applyBorder="1" applyAlignment="1">
      <alignment horizontal="center"/>
    </xf>
    <xf numFmtId="4"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4" fillId="0" borderId="1" xfId="0" applyFont="1" applyBorder="1" applyAlignment="1">
      <alignment horizontal="center"/>
    </xf>
    <xf numFmtId="0" fontId="13" fillId="3" borderId="1" xfId="0" applyFont="1" applyFill="1" applyBorder="1" applyAlignment="1">
      <alignment horizontal="center"/>
    </xf>
    <xf numFmtId="0" fontId="4" fillId="3" borderId="1" xfId="0" quotePrefix="1" applyFont="1" applyFill="1" applyBorder="1" applyAlignment="1">
      <alignment horizontal="center"/>
    </xf>
    <xf numFmtId="15" fontId="4" fillId="3" borderId="1" xfId="0" quotePrefix="1" applyNumberFormat="1" applyFont="1" applyFill="1" applyBorder="1" applyAlignment="1">
      <alignment horizontal="center"/>
    </xf>
    <xf numFmtId="168" fontId="13" fillId="3" borderId="1" xfId="0" applyNumberFormat="1" applyFont="1" applyFill="1" applyBorder="1" applyAlignment="1">
      <alignment horizontal="center"/>
    </xf>
    <xf numFmtId="14" fontId="4" fillId="3" borderId="1" xfId="0" quotePrefix="1" applyNumberFormat="1" applyFont="1" applyFill="1" applyBorder="1" applyAlignment="1">
      <alignment horizontal="center"/>
    </xf>
    <xf numFmtId="173" fontId="13" fillId="0" borderId="1" xfId="0" applyNumberFormat="1" applyFont="1" applyBorder="1" applyAlignment="1">
      <alignment horizontal="left"/>
    </xf>
    <xf numFmtId="0" fontId="4" fillId="0" borderId="5" xfId="0" applyFont="1" applyBorder="1" applyAlignment="1">
      <alignment horizontal="left"/>
    </xf>
    <xf numFmtId="0" fontId="3" fillId="0" borderId="1" xfId="0" applyFont="1" applyBorder="1" applyAlignment="1">
      <alignment horizontal="center"/>
    </xf>
    <xf numFmtId="4" fontId="4" fillId="0" borderId="1" xfId="0" applyNumberFormat="1" applyFont="1" applyBorder="1"/>
    <xf numFmtId="4" fontId="4" fillId="0" borderId="4" xfId="0" applyNumberFormat="1" applyFont="1" applyBorder="1"/>
    <xf numFmtId="4" fontId="4" fillId="0" borderId="5" xfId="0" applyNumberFormat="1" applyFont="1" applyBorder="1"/>
    <xf numFmtId="0" fontId="26" fillId="0" borderId="1" xfId="0" applyFont="1" applyBorder="1" applyAlignment="1">
      <alignment horizontal="center"/>
    </xf>
    <xf numFmtId="0" fontId="4" fillId="0" borderId="42" xfId="0" applyFont="1" applyBorder="1"/>
    <xf numFmtId="4" fontId="4" fillId="0" borderId="1" xfId="0" applyNumberFormat="1" applyFont="1" applyBorder="1" applyAlignment="1">
      <alignment horizontal="right"/>
    </xf>
    <xf numFmtId="164" fontId="4" fillId="3" borderId="2" xfId="0" applyNumberFormat="1" applyFont="1" applyFill="1" applyBorder="1" applyAlignment="1">
      <alignment horizontal="left"/>
    </xf>
    <xf numFmtId="4" fontId="3" fillId="0" borderId="1" xfId="0" applyNumberFormat="1" applyFont="1" applyBorder="1"/>
    <xf numFmtId="14" fontId="0" fillId="0" borderId="0" xfId="0" applyNumberFormat="1"/>
    <xf numFmtId="0" fontId="3" fillId="0" borderId="0" xfId="0" applyFont="1" applyAlignment="1">
      <alignment horizontal="right"/>
    </xf>
    <xf numFmtId="4" fontId="4" fillId="0" borderId="56" xfId="0" applyNumberFormat="1" applyFont="1" applyBorder="1"/>
    <xf numFmtId="0" fontId="3" fillId="0" borderId="58" xfId="0" applyFont="1" applyBorder="1" applyAlignment="1"/>
    <xf numFmtId="0" fontId="3" fillId="0" borderId="59" xfId="0" applyFont="1" applyBorder="1" applyAlignment="1"/>
    <xf numFmtId="0" fontId="3" fillId="0" borderId="55" xfId="0" applyFont="1" applyBorder="1"/>
    <xf numFmtId="0" fontId="3" fillId="0" borderId="42" xfId="0" applyFont="1" applyBorder="1"/>
    <xf numFmtId="4" fontId="4" fillId="0" borderId="60" xfId="0" applyNumberFormat="1" applyFont="1" applyBorder="1"/>
    <xf numFmtId="4" fontId="4" fillId="0" borderId="0" xfId="0" applyNumberFormat="1" applyFont="1" applyBorder="1" applyAlignment="1">
      <alignment horizontal="right"/>
    </xf>
    <xf numFmtId="4" fontId="3" fillId="0" borderId="0" xfId="0" applyNumberFormat="1" applyFont="1" applyBorder="1"/>
    <xf numFmtId="0" fontId="3" fillId="0" borderId="28" xfId="0" applyFont="1" applyBorder="1" applyAlignment="1">
      <alignment horizontal="center"/>
    </xf>
    <xf numFmtId="0" fontId="3" fillId="0" borderId="9" xfId="0" applyFont="1" applyBorder="1"/>
    <xf numFmtId="4" fontId="4" fillId="0" borderId="47" xfId="0" applyNumberFormat="1" applyFont="1" applyBorder="1"/>
    <xf numFmtId="0" fontId="3" fillId="0" borderId="18" xfId="0" applyFont="1" applyBorder="1"/>
    <xf numFmtId="2" fontId="4" fillId="0" borderId="26" xfId="0" applyNumberFormat="1" applyFont="1" applyBorder="1" applyAlignment="1">
      <alignment horizontal="right"/>
    </xf>
    <xf numFmtId="0" fontId="0" fillId="3" borderId="21" xfId="0" applyFill="1" applyBorder="1" applyAlignment="1">
      <alignment horizontal="left"/>
    </xf>
    <xf numFmtId="0" fontId="0" fillId="3" borderId="44" xfId="0" applyFill="1" applyBorder="1" applyAlignment="1">
      <alignment horizontal="left"/>
    </xf>
    <xf numFmtId="0" fontId="0" fillId="3" borderId="34" xfId="0" applyFill="1" applyBorder="1" applyAlignment="1">
      <alignment horizontal="left"/>
    </xf>
    <xf numFmtId="0" fontId="0" fillId="3" borderId="49" xfId="0" applyFill="1" applyBorder="1" applyAlignment="1">
      <alignment horizontal="left"/>
    </xf>
    <xf numFmtId="0" fontId="0" fillId="3" borderId="50" xfId="0" applyFill="1" applyBorder="1" applyAlignment="1">
      <alignment horizontal="left"/>
    </xf>
    <xf numFmtId="0" fontId="0" fillId="3" borderId="36" xfId="0" applyFill="1" applyBorder="1" applyAlignment="1">
      <alignment horizontal="left"/>
    </xf>
    <xf numFmtId="0" fontId="0" fillId="0" borderId="20" xfId="0" applyFont="1" applyBorder="1" applyAlignment="1">
      <alignment horizontal="left"/>
    </xf>
    <xf numFmtId="0" fontId="0" fillId="0" borderId="46" xfId="0" applyFont="1" applyBorder="1" applyAlignment="1">
      <alignment horizontal="left"/>
    </xf>
    <xf numFmtId="0" fontId="0" fillId="0" borderId="47" xfId="0" applyFont="1" applyBorder="1" applyAlignment="1">
      <alignment horizontal="left"/>
    </xf>
    <xf numFmtId="0" fontId="27" fillId="0" borderId="0" xfId="0" applyFont="1" applyAlignment="1">
      <alignment horizontal="left"/>
    </xf>
    <xf numFmtId="0" fontId="4" fillId="0" borderId="1" xfId="0" applyFont="1" applyBorder="1" applyAlignment="1">
      <alignment horizontal="left"/>
    </xf>
    <xf numFmtId="0" fontId="4" fillId="0" borderId="1" xfId="0" applyFont="1" applyBorder="1" applyAlignment="1">
      <alignment horizontal="left" vertical="center"/>
    </xf>
    <xf numFmtId="164" fontId="4" fillId="0" borderId="1" xfId="0" applyNumberFormat="1" applyFont="1" applyBorder="1" applyAlignment="1">
      <alignment horizontal="left"/>
    </xf>
    <xf numFmtId="0" fontId="3" fillId="0" borderId="7" xfId="0" applyFont="1" applyBorder="1" applyAlignment="1">
      <alignment horizontal="center"/>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3" fillId="0" borderId="2" xfId="0" applyFont="1" applyBorder="1" applyAlignment="1">
      <alignment horizontal="left" vertical="center"/>
    </xf>
    <xf numFmtId="0" fontId="3" fillId="0" borderId="19" xfId="0" applyFont="1" applyBorder="1" applyAlignment="1">
      <alignment horizontal="left" vertical="center"/>
    </xf>
    <xf numFmtId="0" fontId="4" fillId="0" borderId="2" xfId="0" applyFont="1" applyBorder="1" applyAlignment="1">
      <alignment horizontal="left" vertical="center"/>
    </xf>
    <xf numFmtId="0" fontId="4" fillId="0" borderId="19" xfId="0" applyFont="1" applyBorder="1" applyAlignment="1">
      <alignment horizontal="left" vertical="center"/>
    </xf>
    <xf numFmtId="0" fontId="9" fillId="0" borderId="1" xfId="0" applyFont="1" applyBorder="1" applyAlignment="1">
      <alignment horizontal="left"/>
    </xf>
    <xf numFmtId="166" fontId="9" fillId="0" borderId="1" xfId="0" applyNumberFormat="1" applyFont="1" applyBorder="1" applyAlignment="1">
      <alignment horizontal="left"/>
    </xf>
    <xf numFmtId="0" fontId="9" fillId="4" borderId="1" xfId="0" applyFont="1" applyFill="1" applyBorder="1" applyAlignment="1">
      <alignment horizontal="left"/>
    </xf>
    <xf numFmtId="0" fontId="9" fillId="0" borderId="4" xfId="0" applyFont="1" applyBorder="1" applyAlignment="1">
      <alignment horizontal="left"/>
    </xf>
    <xf numFmtId="0" fontId="9" fillId="0" borderId="5" xfId="0" applyFont="1" applyBorder="1" applyAlignment="1">
      <alignment horizontal="left"/>
    </xf>
    <xf numFmtId="0" fontId="9" fillId="0" borderId="17" xfId="0" applyFont="1" applyBorder="1" applyAlignment="1">
      <alignment horizontal="left"/>
    </xf>
    <xf numFmtId="0" fontId="9" fillId="0" borderId="2" xfId="0" applyFont="1" applyBorder="1" applyAlignment="1">
      <alignment horizontal="right" vertical="center"/>
    </xf>
    <xf numFmtId="0" fontId="9" fillId="0" borderId="19" xfId="0" applyFont="1" applyBorder="1" applyAlignment="1">
      <alignment horizontal="right" vertical="center"/>
    </xf>
    <xf numFmtId="0" fontId="9" fillId="4" borderId="32" xfId="0" applyFont="1" applyFill="1" applyBorder="1" applyAlignment="1">
      <alignment horizontal="left" wrapText="1"/>
    </xf>
    <xf numFmtId="0" fontId="9" fillId="4" borderId="40" xfId="0" applyFont="1" applyFill="1" applyBorder="1" applyAlignment="1">
      <alignment horizontal="left" wrapText="1"/>
    </xf>
    <xf numFmtId="0" fontId="9" fillId="4" borderId="33" xfId="0" applyFont="1" applyFill="1" applyBorder="1" applyAlignment="1">
      <alignment horizontal="left" wrapText="1"/>
    </xf>
    <xf numFmtId="0" fontId="9" fillId="4" borderId="22" xfId="0" applyFont="1" applyFill="1" applyBorder="1" applyAlignment="1">
      <alignment horizontal="left" wrapText="1"/>
    </xf>
    <xf numFmtId="0" fontId="9" fillId="4" borderId="7" xfId="0" applyFont="1" applyFill="1" applyBorder="1" applyAlignment="1">
      <alignment horizontal="left" wrapText="1"/>
    </xf>
    <xf numFmtId="0" fontId="9" fillId="4" borderId="42" xfId="0" applyFont="1" applyFill="1" applyBorder="1" applyAlignment="1">
      <alignment horizontal="left" wrapText="1"/>
    </xf>
    <xf numFmtId="0" fontId="9" fillId="4" borderId="1" xfId="0" applyFont="1" applyFill="1" applyBorder="1" applyAlignment="1">
      <alignment horizontal="left" wrapText="1"/>
    </xf>
    <xf numFmtId="166" fontId="16" fillId="0" borderId="4" xfId="0" applyNumberFormat="1" applyFont="1" applyBorder="1" applyAlignment="1">
      <alignment horizontal="left"/>
    </xf>
    <xf numFmtId="166" fontId="16" fillId="0" borderId="5" xfId="0" applyNumberFormat="1" applyFont="1" applyBorder="1" applyAlignment="1">
      <alignment horizontal="left"/>
    </xf>
    <xf numFmtId="166" fontId="16" fillId="0" borderId="17" xfId="0" applyNumberFormat="1" applyFont="1" applyBorder="1" applyAlignment="1">
      <alignment horizontal="left"/>
    </xf>
    <xf numFmtId="0" fontId="16" fillId="0" borderId="4" xfId="0" applyFont="1" applyBorder="1" applyAlignment="1">
      <alignment horizontal="left"/>
    </xf>
    <xf numFmtId="0" fontId="16" fillId="0" borderId="5" xfId="0" applyFont="1" applyBorder="1" applyAlignment="1">
      <alignment horizontal="left"/>
    </xf>
    <xf numFmtId="0" fontId="16" fillId="0" borderId="17" xfId="0" applyFont="1" applyBorder="1" applyAlignment="1">
      <alignment horizontal="left"/>
    </xf>
    <xf numFmtId="0" fontId="16" fillId="0" borderId="1" xfId="0" applyFont="1" applyBorder="1" applyAlignment="1">
      <alignment horizontal="right" vertical="center"/>
    </xf>
    <xf numFmtId="0" fontId="16" fillId="0" borderId="1" xfId="0" applyFont="1" applyBorder="1" applyAlignment="1">
      <alignment horizontal="left"/>
    </xf>
    <xf numFmtId="0" fontId="16" fillId="4" borderId="1" xfId="0" applyFont="1" applyFill="1" applyBorder="1" applyAlignment="1">
      <alignment horizontal="left"/>
    </xf>
    <xf numFmtId="0" fontId="16" fillId="4" borderId="32" xfId="0" applyFont="1" applyFill="1" applyBorder="1" applyAlignment="1">
      <alignment horizontal="left" wrapText="1"/>
    </xf>
    <xf numFmtId="0" fontId="16" fillId="4" borderId="40" xfId="0" applyFont="1" applyFill="1" applyBorder="1" applyAlignment="1">
      <alignment horizontal="left" wrapText="1"/>
    </xf>
    <xf numFmtId="0" fontId="16" fillId="4" borderId="33" xfId="0" applyFont="1" applyFill="1" applyBorder="1" applyAlignment="1">
      <alignment horizontal="left" wrapText="1"/>
    </xf>
    <xf numFmtId="0" fontId="16" fillId="4" borderId="22" xfId="0" applyFont="1" applyFill="1" applyBorder="1" applyAlignment="1">
      <alignment horizontal="left" wrapText="1"/>
    </xf>
    <xf numFmtId="0" fontId="16" fillId="4" borderId="7" xfId="0" applyFont="1" applyFill="1" applyBorder="1" applyAlignment="1">
      <alignment horizontal="left" wrapText="1"/>
    </xf>
    <xf numFmtId="0" fontId="16" fillId="4" borderId="42" xfId="0" applyFont="1" applyFill="1" applyBorder="1" applyAlignment="1">
      <alignment horizontal="left" wrapText="1"/>
    </xf>
    <xf numFmtId="0" fontId="16" fillId="3" borderId="1" xfId="0" applyFont="1" applyFill="1" applyBorder="1" applyAlignment="1">
      <alignment horizontal="left"/>
    </xf>
    <xf numFmtId="0" fontId="9" fillId="0" borderId="1" xfId="0" applyFont="1" applyBorder="1" applyAlignment="1">
      <alignment horizontal="left" wrapText="1"/>
    </xf>
    <xf numFmtId="10" fontId="4" fillId="0" borderId="1" xfId="1" applyNumberFormat="1" applyFont="1" applyBorder="1" applyAlignment="1">
      <alignment horizontal="left"/>
    </xf>
    <xf numFmtId="166" fontId="16" fillId="0" borderId="1" xfId="0" applyNumberFormat="1" applyFont="1" applyBorder="1" applyAlignment="1">
      <alignment horizontal="left"/>
    </xf>
    <xf numFmtId="0" fontId="16" fillId="4" borderId="4" xfId="0" applyFont="1" applyFill="1" applyBorder="1" applyAlignment="1">
      <alignment horizontal="left"/>
    </xf>
    <xf numFmtId="0" fontId="16" fillId="4" borderId="5" xfId="0" applyFont="1" applyFill="1" applyBorder="1" applyAlignment="1">
      <alignment horizontal="left"/>
    </xf>
    <xf numFmtId="0" fontId="16" fillId="4" borderId="17" xfId="0" applyFont="1" applyFill="1" applyBorder="1" applyAlignment="1">
      <alignment horizontal="left"/>
    </xf>
    <xf numFmtId="0" fontId="3" fillId="0" borderId="5" xfId="0" applyFont="1" applyBorder="1" applyAlignment="1">
      <alignment horizontal="center"/>
    </xf>
    <xf numFmtId="0" fontId="16" fillId="0" borderId="0" xfId="0" applyFont="1" applyFill="1" applyAlignment="1">
      <alignment horizontal="left"/>
    </xf>
    <xf numFmtId="0" fontId="9" fillId="0" borderId="0" xfId="0" applyFont="1" applyFill="1" applyAlignment="1">
      <alignment horizontal="left" wrapText="1"/>
    </xf>
    <xf numFmtId="0" fontId="16" fillId="0" borderId="1" xfId="0" applyFont="1" applyBorder="1" applyAlignment="1">
      <alignment horizontal="left" wrapText="1"/>
    </xf>
    <xf numFmtId="0" fontId="9" fillId="0" borderId="0" xfId="0" applyFont="1" applyFill="1" applyAlignment="1">
      <alignment horizontal="left"/>
    </xf>
    <xf numFmtId="166" fontId="16" fillId="0" borderId="0" xfId="0" applyNumberFormat="1" applyFont="1" applyFill="1" applyAlignment="1">
      <alignment horizontal="left"/>
    </xf>
    <xf numFmtId="0" fontId="8" fillId="0" borderId="1" xfId="0" applyFont="1" applyBorder="1" applyAlignment="1">
      <alignment horizontal="left"/>
    </xf>
    <xf numFmtId="0" fontId="13" fillId="0" borderId="1" xfId="0" applyFont="1" applyBorder="1" applyAlignment="1">
      <alignment horizontal="left"/>
    </xf>
    <xf numFmtId="0" fontId="8" fillId="0" borderId="0" xfId="0" applyFont="1" applyFill="1" applyAlignment="1">
      <alignment horizontal="left"/>
    </xf>
    <xf numFmtId="0" fontId="16" fillId="0" borderId="0" xfId="0" applyFont="1" applyFill="1" applyAlignment="1">
      <alignment horizontal="left"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Alignment="1">
      <alignment horizontal="center" wrapText="1"/>
    </xf>
    <xf numFmtId="0" fontId="3" fillId="0" borderId="7" xfId="0" applyFont="1" applyBorder="1" applyAlignment="1">
      <alignment horizontal="center" wrapText="1"/>
    </xf>
    <xf numFmtId="0" fontId="8" fillId="0" borderId="4" xfId="0" applyFont="1" applyBorder="1" applyAlignment="1">
      <alignment horizontal="left"/>
    </xf>
    <xf numFmtId="0" fontId="8" fillId="0" borderId="5" xfId="0" applyFont="1" applyBorder="1" applyAlignment="1">
      <alignment horizontal="left"/>
    </xf>
    <xf numFmtId="0" fontId="8" fillId="0" borderId="17" xfId="0" applyFont="1" applyBorder="1" applyAlignment="1">
      <alignment horizontal="left"/>
    </xf>
    <xf numFmtId="0" fontId="9" fillId="3" borderId="4" xfId="0" applyFont="1" applyFill="1" applyBorder="1" applyAlignment="1">
      <alignment horizontal="left"/>
    </xf>
    <xf numFmtId="0" fontId="9" fillId="3" borderId="5" xfId="0" applyFont="1" applyFill="1" applyBorder="1" applyAlignment="1">
      <alignment horizontal="left"/>
    </xf>
    <xf numFmtId="0" fontId="9" fillId="3" borderId="17" xfId="0" applyFont="1" applyFill="1" applyBorder="1" applyAlignment="1">
      <alignment horizontal="left"/>
    </xf>
    <xf numFmtId="0" fontId="16" fillId="3" borderId="0" xfId="0" applyFont="1" applyFill="1" applyAlignment="1">
      <alignment horizontal="left"/>
    </xf>
    <xf numFmtId="0" fontId="16" fillId="3" borderId="0" xfId="0" applyFont="1" applyFill="1" applyAlignment="1">
      <alignment horizontal="left" wrapText="1"/>
    </xf>
    <xf numFmtId="0" fontId="8" fillId="3" borderId="0" xfId="0" applyFont="1" applyFill="1" applyAlignment="1">
      <alignment horizontal="left"/>
    </xf>
    <xf numFmtId="0" fontId="9" fillId="3" borderId="0" xfId="0" applyFont="1" applyFill="1" applyAlignment="1">
      <alignment horizontal="left"/>
    </xf>
    <xf numFmtId="166" fontId="16" fillId="3" borderId="0" xfId="0" applyNumberFormat="1" applyFont="1" applyFill="1" applyAlignment="1">
      <alignment horizontal="left"/>
    </xf>
    <xf numFmtId="0" fontId="4" fillId="0" borderId="1" xfId="0" applyFont="1" applyBorder="1" applyAlignment="1">
      <alignment horizontal="center" vertical="center"/>
    </xf>
    <xf numFmtId="0" fontId="3" fillId="0" borderId="1" xfId="0" applyFont="1" applyBorder="1" applyAlignment="1">
      <alignment horizontal="left" vertical="center"/>
    </xf>
    <xf numFmtId="4" fontId="12" fillId="3" borderId="1" xfId="0" applyNumberFormat="1" applyFont="1" applyFill="1" applyBorder="1" applyAlignment="1">
      <alignment horizontal="left" vertical="center"/>
    </xf>
    <xf numFmtId="0" fontId="16" fillId="3" borderId="4" xfId="0" applyFont="1" applyFill="1" applyBorder="1" applyAlignment="1">
      <alignment horizontal="left"/>
    </xf>
    <xf numFmtId="0" fontId="16" fillId="3" borderId="5" xfId="0" applyFont="1" applyFill="1" applyBorder="1" applyAlignment="1">
      <alignment horizontal="left"/>
    </xf>
    <xf numFmtId="0" fontId="16" fillId="3" borderId="17" xfId="0" applyFont="1" applyFill="1" applyBorder="1" applyAlignment="1">
      <alignment horizontal="left"/>
    </xf>
    <xf numFmtId="0" fontId="16" fillId="0" borderId="4" xfId="0" applyFont="1" applyBorder="1" applyAlignment="1">
      <alignment horizontal="left" wrapText="1"/>
    </xf>
    <xf numFmtId="0" fontId="16" fillId="0" borderId="5" xfId="0" applyFont="1" applyBorder="1" applyAlignment="1">
      <alignment horizontal="left" wrapText="1"/>
    </xf>
    <xf numFmtId="0" fontId="16" fillId="0" borderId="17" xfId="0" applyFont="1" applyBorder="1" applyAlignment="1">
      <alignment horizontal="left" wrapText="1"/>
    </xf>
    <xf numFmtId="0" fontId="9" fillId="3" borderId="1" xfId="0" applyFont="1" applyFill="1" applyBorder="1" applyAlignment="1">
      <alignment horizontal="left"/>
    </xf>
    <xf numFmtId="0" fontId="3" fillId="0" borderId="1" xfId="0" applyFont="1" applyBorder="1" applyAlignment="1">
      <alignment horizontal="left"/>
    </xf>
    <xf numFmtId="0" fontId="10" fillId="0" borderId="32" xfId="0" applyFont="1" applyBorder="1" applyAlignment="1">
      <alignment horizontal="center" vertical="top" wrapText="1"/>
    </xf>
    <xf numFmtId="0" fontId="10" fillId="0" borderId="40" xfId="0" applyFont="1" applyBorder="1" applyAlignment="1">
      <alignment horizontal="center" vertical="top" wrapText="1"/>
    </xf>
    <xf numFmtId="0" fontId="10" fillId="0" borderId="33" xfId="0" applyFont="1" applyBorder="1" applyAlignment="1">
      <alignment horizontal="center" vertical="top" wrapText="1"/>
    </xf>
    <xf numFmtId="0" fontId="10" fillId="0" borderId="6" xfId="0" applyFont="1" applyBorder="1" applyAlignment="1">
      <alignment horizontal="center" vertical="top" wrapText="1"/>
    </xf>
    <xf numFmtId="0" fontId="10" fillId="0" borderId="0" xfId="0" applyFont="1" applyBorder="1" applyAlignment="1">
      <alignment horizontal="center" vertical="top" wrapText="1"/>
    </xf>
    <xf numFmtId="0" fontId="10" fillId="0" borderId="41" xfId="0" applyFont="1" applyBorder="1" applyAlignment="1">
      <alignment horizontal="center" vertical="top" wrapText="1"/>
    </xf>
    <xf numFmtId="0" fontId="10" fillId="0" borderId="22" xfId="0" applyFont="1" applyBorder="1" applyAlignment="1">
      <alignment horizontal="center" vertical="top" wrapText="1"/>
    </xf>
    <xf numFmtId="0" fontId="10" fillId="0" borderId="7" xfId="0" applyFont="1" applyBorder="1" applyAlignment="1">
      <alignment horizontal="center" vertical="top" wrapText="1"/>
    </xf>
    <xf numFmtId="0" fontId="10" fillId="0" borderId="42" xfId="0" applyFont="1" applyBorder="1" applyAlignment="1">
      <alignment horizontal="center" vertical="top" wrapText="1"/>
    </xf>
    <xf numFmtId="0" fontId="3" fillId="0" borderId="0" xfId="0" applyFont="1" applyBorder="1" applyAlignment="1">
      <alignment horizontal="left"/>
    </xf>
    <xf numFmtId="0" fontId="3" fillId="0" borderId="4" xfId="0" applyFont="1" applyBorder="1" applyAlignment="1">
      <alignment horizontal="left"/>
    </xf>
    <xf numFmtId="0" fontId="3" fillId="0" borderId="17" xfId="0" applyFont="1" applyBorder="1" applyAlignment="1">
      <alignment horizontal="left"/>
    </xf>
    <xf numFmtId="0" fontId="3" fillId="0" borderId="0" xfId="0" applyFont="1" applyBorder="1" applyAlignment="1">
      <alignment horizontal="center"/>
    </xf>
    <xf numFmtId="4" fontId="3" fillId="0" borderId="4" xfId="0" applyNumberFormat="1" applyFont="1" applyBorder="1" applyAlignment="1">
      <alignment horizontal="left"/>
    </xf>
    <xf numFmtId="4" fontId="3" fillId="0" borderId="17" xfId="0" applyNumberFormat="1" applyFont="1" applyBorder="1" applyAlignment="1">
      <alignment horizontal="left"/>
    </xf>
    <xf numFmtId="0" fontId="9" fillId="4" borderId="32" xfId="0" applyFont="1" applyFill="1" applyBorder="1" applyAlignment="1">
      <alignment horizontal="left" vertical="center" wrapText="1"/>
    </xf>
    <xf numFmtId="0" fontId="9" fillId="4" borderId="40"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41"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9" fillId="3" borderId="2" xfId="0" applyFont="1" applyFill="1" applyBorder="1" applyAlignment="1">
      <alignment horizontal="right" vertical="center"/>
    </xf>
    <xf numFmtId="0" fontId="9" fillId="3" borderId="3" xfId="0" applyFont="1" applyFill="1" applyBorder="1" applyAlignment="1">
      <alignment horizontal="right" vertical="center"/>
    </xf>
    <xf numFmtId="0" fontId="9" fillId="3" borderId="1" xfId="0" applyFont="1" applyFill="1" applyBorder="1" applyAlignment="1">
      <alignment horizontal="left" wrapText="1"/>
    </xf>
    <xf numFmtId="0" fontId="9" fillId="3" borderId="1" xfId="0" applyFont="1" applyFill="1" applyBorder="1" applyAlignment="1">
      <alignment horizontal="right" vertical="center"/>
    </xf>
    <xf numFmtId="166" fontId="16" fillId="3" borderId="1" xfId="0" applyNumberFormat="1" applyFont="1" applyFill="1" applyBorder="1" applyAlignment="1">
      <alignment horizontal="left"/>
    </xf>
    <xf numFmtId="0" fontId="8" fillId="3" borderId="1" xfId="0" applyFont="1" applyFill="1" applyBorder="1" applyAlignment="1">
      <alignment horizontal="left"/>
    </xf>
    <xf numFmtId="0" fontId="16" fillId="3" borderId="1" xfId="0" applyFont="1" applyFill="1" applyBorder="1" applyAlignment="1">
      <alignment horizontal="right" vertical="center"/>
    </xf>
    <xf numFmtId="0" fontId="16" fillId="4" borderId="1" xfId="0" applyFont="1" applyFill="1" applyBorder="1" applyAlignment="1">
      <alignment horizontal="left" wrapText="1"/>
    </xf>
    <xf numFmtId="0" fontId="16" fillId="3" borderId="2"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19" xfId="0" applyFont="1" applyFill="1" applyBorder="1" applyAlignment="1">
      <alignment horizontal="right" vertical="center"/>
    </xf>
    <xf numFmtId="0" fontId="9" fillId="3" borderId="0" xfId="0" applyFont="1" applyFill="1" applyAlignment="1">
      <alignment horizontal="right" vertical="center"/>
    </xf>
    <xf numFmtId="0" fontId="9" fillId="3" borderId="0" xfId="0" applyFont="1" applyFill="1" applyAlignment="1">
      <alignment horizontal="left" wrapText="1"/>
    </xf>
    <xf numFmtId="166" fontId="16" fillId="0" borderId="0" xfId="0" applyNumberFormat="1" applyFont="1" applyAlignment="1">
      <alignment horizontal="left"/>
    </xf>
    <xf numFmtId="0" fontId="16" fillId="4" borderId="32" xfId="0" applyFont="1" applyFill="1" applyBorder="1" applyAlignment="1">
      <alignment horizontal="left" vertical="center" wrapText="1"/>
    </xf>
    <xf numFmtId="0" fontId="16" fillId="4" borderId="40" xfId="0" applyFont="1" applyFill="1" applyBorder="1" applyAlignment="1">
      <alignment horizontal="left" vertical="center" wrapText="1"/>
    </xf>
    <xf numFmtId="0" fontId="16" fillId="4" borderId="33"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4" borderId="41"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42" xfId="0" applyFont="1" applyFill="1" applyBorder="1" applyAlignment="1">
      <alignment horizontal="left" vertical="center" wrapText="1"/>
    </xf>
    <xf numFmtId="0" fontId="9" fillId="3" borderId="0" xfId="0" applyFont="1" applyFill="1" applyBorder="1" applyAlignment="1">
      <alignment horizontal="left"/>
    </xf>
    <xf numFmtId="0" fontId="9" fillId="3" borderId="0" xfId="0" applyFont="1" applyFill="1" applyAlignment="1">
      <alignment horizontal="left" vertical="center" wrapText="1"/>
    </xf>
    <xf numFmtId="0" fontId="16" fillId="3" borderId="1" xfId="0" applyFont="1" applyFill="1" applyBorder="1" applyAlignment="1"/>
    <xf numFmtId="0" fontId="4" fillId="0" borderId="0" xfId="0" applyFont="1" applyBorder="1" applyAlignment="1">
      <alignment horizontal="left"/>
    </xf>
    <xf numFmtId="0" fontId="16" fillId="0" borderId="0" xfId="0" applyFont="1" applyAlignment="1">
      <alignment horizontal="left"/>
    </xf>
    <xf numFmtId="0" fontId="3" fillId="3" borderId="4" xfId="0" applyFont="1" applyFill="1" applyBorder="1" applyAlignment="1">
      <alignment horizontal="left"/>
    </xf>
    <xf numFmtId="0" fontId="3" fillId="3" borderId="17" xfId="0" applyFont="1" applyFill="1" applyBorder="1" applyAlignment="1">
      <alignment horizontal="left"/>
    </xf>
    <xf numFmtId="0" fontId="12" fillId="0" borderId="0" xfId="0" applyFont="1" applyAlignment="1">
      <alignment horizontal="center" wrapText="1"/>
    </xf>
    <xf numFmtId="0" fontId="16" fillId="0" borderId="0" xfId="0" applyFont="1" applyAlignment="1">
      <alignment horizontal="left" wrapText="1"/>
    </xf>
    <xf numFmtId="0" fontId="12" fillId="0" borderId="0" xfId="0" applyFont="1" applyAlignment="1">
      <alignment horizontal="center"/>
    </xf>
    <xf numFmtId="15" fontId="9" fillId="4" borderId="1" xfId="0" quotePrefix="1" applyNumberFormat="1" applyFont="1" applyFill="1" applyBorder="1" applyAlignment="1">
      <alignment horizontal="left"/>
    </xf>
    <xf numFmtId="0" fontId="9" fillId="4" borderId="1" xfId="0" applyFont="1" applyFill="1" applyBorder="1" applyAlignment="1">
      <alignment horizontal="left" vertical="center" wrapText="1"/>
    </xf>
    <xf numFmtId="0" fontId="9" fillId="0" borderId="1" xfId="0" applyFont="1" applyBorder="1" applyAlignment="1">
      <alignment horizontal="right" vertical="center"/>
    </xf>
    <xf numFmtId="0" fontId="9" fillId="3" borderId="19" xfId="0" applyFont="1" applyFill="1" applyBorder="1" applyAlignment="1">
      <alignment horizontal="right" vertical="center"/>
    </xf>
    <xf numFmtId="0" fontId="16" fillId="0" borderId="1" xfId="0" applyFont="1" applyBorder="1" applyAlignment="1">
      <alignment vertical="center"/>
    </xf>
    <xf numFmtId="4" fontId="3" fillId="0" borderId="0" xfId="0" applyNumberFormat="1" applyFont="1" applyBorder="1" applyAlignment="1">
      <alignment horizontal="left"/>
    </xf>
    <xf numFmtId="0" fontId="3" fillId="0" borderId="4" xfId="0" applyFont="1" applyBorder="1" applyAlignment="1">
      <alignment horizontal="center"/>
    </xf>
    <xf numFmtId="0" fontId="3" fillId="0" borderId="17" xfId="0" applyFont="1" applyBorder="1" applyAlignment="1">
      <alignment horizontal="center"/>
    </xf>
    <xf numFmtId="0" fontId="9" fillId="0" borderId="17" xfId="0" applyFont="1" applyBorder="1" applyAlignment="1">
      <alignment horizontal="right" vertical="center"/>
    </xf>
    <xf numFmtId="4" fontId="3" fillId="0" borderId="1" xfId="0" applyNumberFormat="1" applyFont="1" applyBorder="1" applyAlignment="1">
      <alignment horizontal="left"/>
    </xf>
    <xf numFmtId="0" fontId="8" fillId="4" borderId="1" xfId="0" applyFont="1" applyFill="1" applyBorder="1" applyAlignment="1">
      <alignment horizontal="left" wrapText="1"/>
    </xf>
    <xf numFmtId="0" fontId="8" fillId="0" borderId="2" xfId="0" applyFont="1" applyBorder="1" applyAlignment="1">
      <alignment horizontal="right" vertical="center"/>
    </xf>
    <xf numFmtId="0" fontId="8" fillId="0" borderId="19" xfId="0" applyFont="1" applyBorder="1" applyAlignment="1">
      <alignment horizontal="right" vertical="center"/>
    </xf>
    <xf numFmtId="0" fontId="8"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17" xfId="0" applyFont="1" applyFill="1" applyBorder="1" applyAlignment="1">
      <alignment horizontal="left" wrapText="1"/>
    </xf>
    <xf numFmtId="0" fontId="16" fillId="3" borderId="1" xfId="0" applyFont="1" applyFill="1" applyBorder="1" applyAlignment="1">
      <alignment horizontal="left" wrapText="1"/>
    </xf>
    <xf numFmtId="0" fontId="16" fillId="0" borderId="1" xfId="0" applyFont="1" applyBorder="1" applyAlignment="1">
      <alignment horizontal="left" vertical="center" wrapText="1"/>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16" fillId="3" borderId="0" xfId="0" applyFont="1" applyFill="1" applyBorder="1" applyAlignment="1">
      <alignment horizontal="left" wrapText="1"/>
    </xf>
    <xf numFmtId="0" fontId="8" fillId="3" borderId="0" xfId="0" applyFont="1" applyFill="1" applyBorder="1" applyAlignment="1">
      <alignment horizontal="left" wrapText="1"/>
    </xf>
    <xf numFmtId="166" fontId="16" fillId="3" borderId="0" xfId="0" applyNumberFormat="1" applyFont="1" applyFill="1" applyBorder="1" applyAlignment="1">
      <alignment horizontal="left"/>
    </xf>
    <xf numFmtId="0" fontId="8" fillId="3" borderId="0" xfId="0" applyFont="1" applyFill="1" applyBorder="1" applyAlignment="1">
      <alignment horizontal="left"/>
    </xf>
    <xf numFmtId="0" fontId="8" fillId="0" borderId="1" xfId="0" applyFont="1" applyBorder="1" applyAlignment="1">
      <alignment horizontal="right" vertical="center"/>
    </xf>
    <xf numFmtId="0" fontId="8" fillId="4" borderId="1" xfId="0" applyFont="1" applyFill="1" applyBorder="1" applyAlignment="1">
      <alignment wrapText="1"/>
    </xf>
    <xf numFmtId="0" fontId="9" fillId="0" borderId="1" xfId="0" applyFont="1" applyBorder="1" applyAlignment="1">
      <alignment horizontal="left" vertical="center" wrapText="1"/>
    </xf>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17" xfId="0" applyFont="1" applyFill="1" applyBorder="1" applyAlignment="1">
      <alignment horizontal="left"/>
    </xf>
    <xf numFmtId="0" fontId="8" fillId="3" borderId="1" xfId="0" applyFont="1" applyFill="1" applyBorder="1" applyAlignment="1">
      <alignment horizontal="right" vertical="center"/>
    </xf>
    <xf numFmtId="0" fontId="4" fillId="3" borderId="1" xfId="0" applyFont="1" applyFill="1" applyBorder="1" applyAlignment="1">
      <alignment horizontal="left"/>
    </xf>
    <xf numFmtId="15" fontId="12" fillId="0" borderId="2" xfId="0" applyNumberFormat="1" applyFont="1" applyBorder="1" applyAlignment="1">
      <alignment horizontal="left" vertical="center"/>
    </xf>
    <xf numFmtId="15" fontId="12" fillId="0" borderId="19" xfId="0" applyNumberFormat="1" applyFont="1" applyBorder="1" applyAlignment="1">
      <alignment horizontal="left" vertical="center"/>
    </xf>
    <xf numFmtId="0" fontId="9" fillId="4" borderId="6" xfId="0" applyFont="1" applyFill="1" applyBorder="1" applyAlignment="1">
      <alignment horizontal="left" wrapText="1"/>
    </xf>
    <xf numFmtId="0" fontId="9" fillId="4" borderId="0" xfId="0" applyFont="1" applyFill="1" applyBorder="1" applyAlignment="1">
      <alignment horizontal="left" wrapText="1"/>
    </xf>
    <xf numFmtId="0" fontId="9" fillId="4" borderId="41" xfId="0" applyFont="1" applyFill="1" applyBorder="1" applyAlignment="1">
      <alignment horizontal="left" wrapText="1"/>
    </xf>
    <xf numFmtId="0" fontId="9" fillId="0" borderId="3" xfId="0" applyFont="1" applyBorder="1" applyAlignment="1">
      <alignment horizontal="right" vertical="center"/>
    </xf>
    <xf numFmtId="0" fontId="16" fillId="3" borderId="0" xfId="0" applyFont="1" applyFill="1" applyBorder="1" applyAlignment="1">
      <alignment vertical="center"/>
    </xf>
    <xf numFmtId="0" fontId="9" fillId="3" borderId="0" xfId="0" applyFont="1" applyFill="1" applyBorder="1" applyAlignment="1">
      <alignment horizontal="left" wrapText="1"/>
    </xf>
    <xf numFmtId="166" fontId="4" fillId="5" borderId="1" xfId="0" applyNumberFormat="1" applyFont="1" applyFill="1" applyBorder="1" applyAlignment="1">
      <alignment horizontal="left"/>
    </xf>
    <xf numFmtId="166" fontId="4" fillId="0" borderId="1" xfId="0" applyNumberFormat="1" applyFont="1" applyBorder="1" applyAlignment="1">
      <alignment horizontal="left"/>
    </xf>
    <xf numFmtId="0" fontId="9" fillId="3" borderId="0" xfId="0" applyFont="1" applyFill="1" applyBorder="1" applyAlignment="1">
      <alignment horizontal="right" vertical="center"/>
    </xf>
    <xf numFmtId="0" fontId="3" fillId="0" borderId="7" xfId="0" applyFont="1" applyBorder="1" applyAlignment="1">
      <alignment horizontal="center" vertical="center"/>
    </xf>
    <xf numFmtId="166" fontId="4" fillId="4" borderId="1" xfId="0" applyNumberFormat="1" applyFont="1" applyFill="1" applyBorder="1" applyAlignment="1">
      <alignment horizontal="left"/>
    </xf>
    <xf numFmtId="166" fontId="4" fillId="5" borderId="1" xfId="0" applyNumberFormat="1" applyFont="1" applyFill="1" applyBorder="1" applyAlignment="1">
      <alignment horizontal="center"/>
    </xf>
    <xf numFmtId="166" fontId="4" fillId="3" borderId="1" xfId="0" applyNumberFormat="1" applyFont="1" applyFill="1" applyBorder="1" applyAlignment="1">
      <alignment horizontal="left"/>
    </xf>
    <xf numFmtId="166" fontId="4" fillId="4" borderId="4" xfId="0" applyNumberFormat="1" applyFont="1" applyFill="1" applyBorder="1" applyAlignment="1">
      <alignment horizontal="left"/>
    </xf>
    <xf numFmtId="166" fontId="4" fillId="4" borderId="17" xfId="0" applyNumberFormat="1" applyFont="1" applyFill="1" applyBorder="1" applyAlignment="1">
      <alignment horizontal="left"/>
    </xf>
    <xf numFmtId="1" fontId="4" fillId="4" borderId="1"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3" fillId="0" borderId="7" xfId="0" applyFont="1" applyBorder="1" applyAlignment="1">
      <alignment horizontal="center" vertical="center" wrapText="1"/>
    </xf>
    <xf numFmtId="0" fontId="3" fillId="0" borderId="5" xfId="0" applyFont="1" applyBorder="1" applyAlignment="1">
      <alignment horizontal="center" vertical="center"/>
    </xf>
    <xf numFmtId="164" fontId="17" fillId="0" borderId="0" xfId="0" applyNumberFormat="1" applyFont="1" applyAlignment="1">
      <alignment horizontal="center"/>
    </xf>
    <xf numFmtId="0" fontId="3" fillId="0" borderId="0" xfId="0" applyFont="1" applyBorder="1" applyAlignment="1">
      <alignment horizontal="center" vertical="center" wrapText="1"/>
    </xf>
    <xf numFmtId="169" fontId="4" fillId="0" borderId="1" xfId="0" applyNumberFormat="1" applyFont="1" applyBorder="1" applyAlignment="1">
      <alignment horizontal="left"/>
    </xf>
    <xf numFmtId="173" fontId="4" fillId="0" borderId="1" xfId="0" applyNumberFormat="1" applyFont="1" applyBorder="1" applyAlignment="1">
      <alignment horizontal="left"/>
    </xf>
    <xf numFmtId="0" fontId="3" fillId="0" borderId="7" xfId="0" applyFont="1" applyBorder="1" applyAlignment="1">
      <alignment horizontal="left"/>
    </xf>
    <xf numFmtId="0" fontId="9" fillId="0" borderId="1" xfId="0" applyFont="1" applyBorder="1" applyAlignment="1">
      <alignment horizontal="right" vertical="center" wrapText="1"/>
    </xf>
    <xf numFmtId="0" fontId="22" fillId="0" borderId="1" xfId="0" applyFont="1" applyBorder="1" applyAlignment="1">
      <alignment horizontal="center" vertical="top" wrapText="1"/>
    </xf>
    <xf numFmtId="0" fontId="17" fillId="0" borderId="0" xfId="0" applyFont="1" applyAlignment="1">
      <alignment horizontal="center"/>
    </xf>
    <xf numFmtId="0" fontId="12" fillId="3" borderId="1" xfId="0" applyFont="1" applyFill="1" applyBorder="1" applyAlignment="1">
      <alignment horizontal="left"/>
    </xf>
    <xf numFmtId="15" fontId="4" fillId="4" borderId="1" xfId="0" quotePrefix="1" applyNumberFormat="1" applyFont="1" applyFill="1" applyBorder="1" applyAlignment="1">
      <alignment horizontal="left"/>
    </xf>
    <xf numFmtId="15" fontId="4" fillId="4" borderId="1" xfId="0" applyNumberFormat="1" applyFont="1" applyFill="1" applyBorder="1" applyAlignment="1">
      <alignment horizontal="left"/>
    </xf>
    <xf numFmtId="0" fontId="13" fillId="3" borderId="1" xfId="0" applyFont="1" applyFill="1" applyBorder="1" applyAlignment="1">
      <alignment horizontal="left"/>
    </xf>
    <xf numFmtId="0" fontId="3" fillId="3" borderId="5" xfId="0" applyFont="1" applyFill="1" applyBorder="1" applyAlignment="1">
      <alignment horizontal="center" vertical="center"/>
    </xf>
    <xf numFmtId="0" fontId="17" fillId="0" borderId="0" xfId="0" applyFont="1" applyBorder="1" applyAlignment="1">
      <alignment horizontal="center"/>
    </xf>
    <xf numFmtId="0" fontId="17" fillId="0" borderId="0" xfId="0" applyFont="1" applyBorder="1" applyAlignment="1">
      <alignment horizontal="center" wrapText="1"/>
    </xf>
    <xf numFmtId="0" fontId="3" fillId="0" borderId="0" xfId="0" applyFont="1" applyBorder="1" applyAlignment="1">
      <alignment horizontal="center" wrapText="1"/>
    </xf>
    <xf numFmtId="0" fontId="9" fillId="3" borderId="0" xfId="0" applyFont="1" applyFill="1" applyBorder="1" applyAlignment="1">
      <alignment horizontal="right" vertical="center" wrapText="1"/>
    </xf>
    <xf numFmtId="0" fontId="9" fillId="3" borderId="0"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right" vertical="center" wrapText="1"/>
    </xf>
    <xf numFmtId="0" fontId="17" fillId="3" borderId="0" xfId="0" applyFont="1" applyFill="1" applyBorder="1" applyAlignment="1">
      <alignment horizontal="center" vertical="center" wrapText="1"/>
    </xf>
    <xf numFmtId="0" fontId="3" fillId="0" borderId="5" xfId="0" applyFont="1" applyBorder="1" applyAlignment="1">
      <alignment horizontal="left" vertical="center"/>
    </xf>
    <xf numFmtId="0" fontId="3" fillId="3" borderId="0" xfId="0" applyFont="1" applyFill="1" applyBorder="1" applyAlignment="1">
      <alignment horizontal="center" vertical="center" wrapText="1"/>
    </xf>
    <xf numFmtId="0" fontId="17" fillId="0" borderId="0" xfId="0" applyFont="1" applyBorder="1" applyAlignment="1">
      <alignment horizontal="left" vertical="center" wrapText="1"/>
    </xf>
    <xf numFmtId="0" fontId="17" fillId="3" borderId="0" xfId="0" applyFont="1" applyFill="1" applyBorder="1" applyAlignment="1">
      <alignment horizontal="left" vertical="center" wrapText="1"/>
    </xf>
    <xf numFmtId="0" fontId="26" fillId="0" borderId="1" xfId="0" applyFont="1" applyBorder="1" applyAlignment="1">
      <alignment horizontal="left"/>
    </xf>
    <xf numFmtId="0" fontId="12" fillId="0" borderId="1" xfId="0" applyFont="1" applyBorder="1" applyAlignment="1">
      <alignment horizontal="left"/>
    </xf>
    <xf numFmtId="0" fontId="36" fillId="0" borderId="32" xfId="0" applyFont="1" applyBorder="1" applyAlignment="1">
      <alignment horizontal="center" vertical="top" wrapText="1"/>
    </xf>
    <xf numFmtId="0" fontId="36" fillId="0" borderId="40" xfId="0" applyFont="1" applyBorder="1" applyAlignment="1">
      <alignment horizontal="center" vertical="top" wrapText="1"/>
    </xf>
    <xf numFmtId="0" fontId="36" fillId="0" borderId="33" xfId="0" applyFont="1" applyBorder="1" applyAlignment="1">
      <alignment horizontal="center" vertical="top" wrapText="1"/>
    </xf>
    <xf numFmtId="0" fontId="36" fillId="0" borderId="6" xfId="0" applyFont="1" applyBorder="1" applyAlignment="1">
      <alignment horizontal="center" vertical="top" wrapText="1"/>
    </xf>
    <xf numFmtId="0" fontId="36" fillId="0" borderId="0" xfId="0" applyFont="1" applyBorder="1" applyAlignment="1">
      <alignment horizontal="center" vertical="top" wrapText="1"/>
    </xf>
    <xf numFmtId="0" fontId="36" fillId="0" borderId="41" xfId="0" applyFont="1" applyBorder="1" applyAlignment="1">
      <alignment horizontal="center" vertical="top" wrapText="1"/>
    </xf>
    <xf numFmtId="0" fontId="36" fillId="0" borderId="22" xfId="0" applyFont="1" applyBorder="1" applyAlignment="1">
      <alignment horizontal="center" vertical="top" wrapText="1"/>
    </xf>
    <xf numFmtId="0" fontId="36" fillId="0" borderId="7" xfId="0" applyFont="1" applyBorder="1" applyAlignment="1">
      <alignment horizontal="center" vertical="top" wrapText="1"/>
    </xf>
    <xf numFmtId="0" fontId="36" fillId="0" borderId="42" xfId="0" applyFont="1" applyBorder="1" applyAlignment="1">
      <alignment horizontal="center" vertical="top" wrapText="1"/>
    </xf>
    <xf numFmtId="4" fontId="12" fillId="0" borderId="1" xfId="0" applyNumberFormat="1" applyFont="1" applyBorder="1" applyAlignment="1">
      <alignment horizontal="left" vertical="center"/>
    </xf>
    <xf numFmtId="0" fontId="3" fillId="0" borderId="0" xfId="0" applyFont="1" applyAlignment="1">
      <alignment horizontal="left"/>
    </xf>
    <xf numFmtId="0" fontId="3" fillId="0" borderId="0" xfId="0" applyFont="1" applyAlignment="1">
      <alignment horizontal="center" vertical="center" wrapText="1"/>
    </xf>
    <xf numFmtId="0" fontId="16" fillId="4" borderId="1" xfId="0" applyFont="1" applyFill="1" applyBorder="1" applyAlignment="1">
      <alignment horizontal="left" vertical="center" wrapText="1"/>
    </xf>
    <xf numFmtId="0" fontId="8" fillId="4" borderId="1" xfId="0" applyFont="1" applyFill="1" applyBorder="1" applyAlignment="1">
      <alignment horizontal="left"/>
    </xf>
    <xf numFmtId="0" fontId="16" fillId="0" borderId="1" xfId="0" applyFont="1" applyBorder="1" applyAlignment="1">
      <alignment horizontal="right" vertical="center" wrapText="1"/>
    </xf>
    <xf numFmtId="0" fontId="31" fillId="0" borderId="1" xfId="0" applyFont="1" applyFill="1" applyBorder="1" applyAlignment="1">
      <alignment horizontal="left" vertical="center" wrapText="1"/>
    </xf>
    <xf numFmtId="15" fontId="16" fillId="3" borderId="1" xfId="0" quotePrefix="1" applyNumberFormat="1" applyFont="1" applyFill="1" applyBorder="1" applyAlignment="1">
      <alignment horizontal="left"/>
    </xf>
    <xf numFmtId="0" fontId="16" fillId="0" borderId="1" xfId="0" applyFont="1" applyFill="1" applyBorder="1" applyAlignment="1">
      <alignment horizontal="right" vertical="center" wrapText="1"/>
    </xf>
    <xf numFmtId="0" fontId="3" fillId="0" borderId="0" xfId="0" applyFont="1" applyAlignment="1">
      <alignment horizontal="center"/>
    </xf>
    <xf numFmtId="0" fontId="4" fillId="0" borderId="6" xfId="0" applyFont="1" applyBorder="1" applyAlignment="1">
      <alignment horizontal="left"/>
    </xf>
    <xf numFmtId="0" fontId="13" fillId="0" borderId="6" xfId="0" applyFont="1" applyBorder="1" applyAlignment="1">
      <alignment horizontal="left"/>
    </xf>
    <xf numFmtId="0" fontId="13" fillId="0" borderId="0" xfId="0" applyFont="1" applyBorder="1" applyAlignment="1">
      <alignment horizontal="left"/>
    </xf>
    <xf numFmtId="0" fontId="4" fillId="3" borderId="6" xfId="0" applyFont="1" applyFill="1" applyBorder="1" applyAlignment="1">
      <alignment horizontal="left"/>
    </xf>
    <xf numFmtId="0" fontId="4" fillId="3" borderId="0" xfId="0" applyFont="1" applyFill="1" applyBorder="1" applyAlignment="1">
      <alignment horizontal="left"/>
    </xf>
    <xf numFmtId="15" fontId="13" fillId="0" borderId="2" xfId="0" applyNumberFormat="1" applyFont="1" applyBorder="1" applyAlignment="1">
      <alignment horizontal="left" vertical="center"/>
    </xf>
    <xf numFmtId="15" fontId="13" fillId="0" borderId="19" xfId="0" applyNumberFormat="1" applyFont="1" applyBorder="1" applyAlignment="1">
      <alignment horizontal="left" vertical="center"/>
    </xf>
    <xf numFmtId="0" fontId="8" fillId="3" borderId="1" xfId="0" applyFont="1" applyFill="1" applyBorder="1" applyAlignment="1">
      <alignment horizontal="left" vertical="center" wrapText="1"/>
    </xf>
    <xf numFmtId="0" fontId="16" fillId="3" borderId="0" xfId="0" applyFont="1" applyFill="1" applyBorder="1" applyAlignment="1">
      <alignment horizontal="right" vertical="center" wrapText="1"/>
    </xf>
    <xf numFmtId="0" fontId="16" fillId="3"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0" borderId="1" xfId="0" applyFont="1" applyBorder="1" applyAlignment="1"/>
    <xf numFmtId="15" fontId="3" fillId="0" borderId="1" xfId="0" applyNumberFormat="1" applyFont="1" applyBorder="1" applyAlignment="1"/>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19" xfId="0" applyFont="1" applyBorder="1" applyAlignment="1">
      <alignment horizontal="center" vertical="top" wrapText="1"/>
    </xf>
    <xf numFmtId="4" fontId="3" fillId="0" borderId="1" xfId="0" applyNumberFormat="1" applyFont="1" applyBorder="1" applyAlignment="1"/>
    <xf numFmtId="0" fontId="8" fillId="3" borderId="4" xfId="0" applyFont="1" applyFill="1" applyBorder="1" applyAlignment="1">
      <alignment horizontal="left" vertical="center" wrapText="1"/>
    </xf>
    <xf numFmtId="0" fontId="8" fillId="3" borderId="17" xfId="0" applyFont="1" applyFill="1" applyBorder="1" applyAlignment="1">
      <alignment horizontal="left" vertical="center" wrapText="1"/>
    </xf>
    <xf numFmtId="167" fontId="4" fillId="0" borderId="4" xfId="1" applyNumberFormat="1" applyFont="1" applyBorder="1" applyAlignment="1">
      <alignment horizontal="left"/>
    </xf>
    <xf numFmtId="167" fontId="4" fillId="0" borderId="17" xfId="1" applyNumberFormat="1" applyFont="1" applyBorder="1" applyAlignment="1">
      <alignment horizontal="left"/>
    </xf>
    <xf numFmtId="0" fontId="9"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3" borderId="1" xfId="0" applyFont="1" applyFill="1" applyBorder="1" applyAlignment="1">
      <alignment horizontal="right" vertical="center" wrapText="1"/>
    </xf>
    <xf numFmtId="0" fontId="8" fillId="3" borderId="1" xfId="0" applyFont="1" applyFill="1" applyBorder="1" applyAlignment="1">
      <alignment horizontal="left" wrapText="1"/>
    </xf>
    <xf numFmtId="0" fontId="12" fillId="4" borderId="0" xfId="0" applyFont="1" applyFill="1" applyAlignment="1">
      <alignment horizontal="center"/>
    </xf>
    <xf numFmtId="166" fontId="8" fillId="0" borderId="1" xfId="0" applyNumberFormat="1" applyFont="1" applyBorder="1" applyAlignment="1">
      <alignment horizontal="left"/>
    </xf>
    <xf numFmtId="15" fontId="9" fillId="3" borderId="1" xfId="0" quotePrefix="1" applyNumberFormat="1" applyFont="1" applyFill="1" applyBorder="1" applyAlignment="1">
      <alignment horizontal="left"/>
    </xf>
    <xf numFmtId="0" fontId="8" fillId="0" borderId="1" xfId="0" applyFont="1" applyBorder="1" applyAlignment="1">
      <alignment horizontal="left" wrapText="1"/>
    </xf>
    <xf numFmtId="0" fontId="8" fillId="0" borderId="1" xfId="0" applyFont="1" applyBorder="1" applyAlignment="1">
      <alignment vertical="center"/>
    </xf>
    <xf numFmtId="15" fontId="9" fillId="4" borderId="1" xfId="0" quotePrefix="1" applyNumberFormat="1" applyFont="1" applyFill="1" applyBorder="1" applyAlignment="1">
      <alignment horizontal="left" vertical="center" wrapText="1"/>
    </xf>
    <xf numFmtId="15" fontId="9" fillId="4" borderId="4" xfId="0" quotePrefix="1" applyNumberFormat="1" applyFont="1" applyFill="1" applyBorder="1" applyAlignment="1">
      <alignment horizontal="left"/>
    </xf>
    <xf numFmtId="15" fontId="9" fillId="4" borderId="17" xfId="0" quotePrefix="1" applyNumberFormat="1" applyFont="1" applyFill="1" applyBorder="1" applyAlignment="1">
      <alignment horizontal="left"/>
    </xf>
    <xf numFmtId="15" fontId="16" fillId="4" borderId="4" xfId="0" quotePrefix="1" applyNumberFormat="1" applyFont="1" applyFill="1" applyBorder="1" applyAlignment="1">
      <alignment horizontal="left"/>
    </xf>
    <xf numFmtId="15" fontId="16" fillId="4" borderId="17" xfId="0" quotePrefix="1" applyNumberFormat="1" applyFont="1" applyFill="1" applyBorder="1" applyAlignment="1">
      <alignment horizontal="left"/>
    </xf>
    <xf numFmtId="0" fontId="8" fillId="0" borderId="1" xfId="0" applyFont="1" applyBorder="1" applyAlignment="1">
      <alignment horizontal="right" vertical="center" wrapText="1"/>
    </xf>
    <xf numFmtId="15" fontId="16" fillId="4" borderId="1" xfId="0" quotePrefix="1" applyNumberFormat="1" applyFont="1" applyFill="1" applyBorder="1" applyAlignment="1">
      <alignment horizontal="left"/>
    </xf>
    <xf numFmtId="0" fontId="12" fillId="4" borderId="0" xfId="0" applyFont="1" applyFill="1" applyAlignment="1">
      <alignment horizontal="left"/>
    </xf>
    <xf numFmtId="15" fontId="16" fillId="4" borderId="1" xfId="0" quotePrefix="1" applyNumberFormat="1" applyFont="1" applyFill="1" applyBorder="1" applyAlignment="1">
      <alignment horizontal="left" wrapText="1"/>
    </xf>
    <xf numFmtId="0" fontId="12" fillId="0" borderId="0" xfId="0" applyFont="1" applyAlignment="1">
      <alignment horizontal="left"/>
    </xf>
    <xf numFmtId="0" fontId="3" fillId="0" borderId="37" xfId="0" applyFont="1" applyBorder="1" applyAlignment="1">
      <alignment horizontal="left"/>
    </xf>
    <xf numFmtId="0" fontId="3" fillId="0" borderId="38" xfId="0" applyFont="1" applyBorder="1" applyAlignment="1">
      <alignment horizontal="left"/>
    </xf>
    <xf numFmtId="0" fontId="4" fillId="3" borderId="2" xfId="0" applyFont="1" applyFill="1" applyBorder="1" applyAlignment="1">
      <alignment horizontal="left" vertical="center"/>
    </xf>
    <xf numFmtId="0" fontId="4" fillId="3" borderId="19"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19" xfId="0" applyFont="1" applyFill="1" applyBorder="1" applyAlignment="1">
      <alignment horizontal="center" vertical="center"/>
    </xf>
    <xf numFmtId="15" fontId="13" fillId="3" borderId="2" xfId="0" applyNumberFormat="1" applyFont="1" applyFill="1" applyBorder="1" applyAlignment="1">
      <alignment horizontal="left" vertical="center"/>
    </xf>
    <xf numFmtId="15" fontId="13" fillId="3" borderId="19" xfId="0" applyNumberFormat="1" applyFont="1" applyFill="1" applyBorder="1" applyAlignment="1">
      <alignment horizontal="left" vertical="center"/>
    </xf>
    <xf numFmtId="15" fontId="3"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0" xfId="0" applyNumberFormat="1" applyFont="1" applyFill="1" applyBorder="1" applyAlignment="1">
      <alignment horizontal="left"/>
    </xf>
    <xf numFmtId="0" fontId="3" fillId="0" borderId="37" xfId="0" applyFont="1" applyBorder="1" applyAlignment="1">
      <alignment horizontal="center" vertical="center"/>
    </xf>
    <xf numFmtId="0" fontId="3" fillId="0" borderId="52" xfId="0" applyFont="1" applyBorder="1" applyAlignment="1">
      <alignment horizontal="center" vertical="center"/>
    </xf>
    <xf numFmtId="0" fontId="3" fillId="0" borderId="23" xfId="0" applyFont="1" applyBorder="1" applyAlignment="1">
      <alignment horizontal="center" vertical="center"/>
    </xf>
    <xf numFmtId="164" fontId="4" fillId="3" borderId="1" xfId="0" applyNumberFormat="1" applyFont="1" applyFill="1" applyBorder="1" applyAlignment="1">
      <alignment horizontal="left"/>
    </xf>
    <xf numFmtId="4" fontId="3" fillId="3" borderId="1" xfId="0" applyNumberFormat="1" applyFont="1" applyFill="1" applyBorder="1" applyAlignment="1">
      <alignment horizontal="left"/>
    </xf>
    <xf numFmtId="0" fontId="12" fillId="3" borderId="0" xfId="0" applyFont="1" applyFill="1" applyAlignment="1">
      <alignment horizont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19" xfId="0" applyFont="1" applyBorder="1" applyAlignment="1">
      <alignment horizontal="left" wrapText="1"/>
    </xf>
    <xf numFmtId="0" fontId="12" fillId="0" borderId="0" xfId="0" applyFont="1" applyBorder="1" applyAlignment="1">
      <alignment horizontal="left"/>
    </xf>
    <xf numFmtId="0" fontId="4" fillId="0" borderId="0" xfId="0" applyFont="1" applyBorder="1" applyAlignment="1">
      <alignment horizontal="center"/>
    </xf>
    <xf numFmtId="0" fontId="9" fillId="0" borderId="1" xfId="0" applyFont="1" applyFill="1" applyBorder="1" applyAlignment="1">
      <alignment horizontal="right" vertical="center"/>
    </xf>
    <xf numFmtId="0" fontId="12" fillId="0" borderId="41" xfId="0" applyFont="1" applyBorder="1" applyAlignment="1">
      <alignment horizontal="left"/>
    </xf>
    <xf numFmtId="173" fontId="13" fillId="0" borderId="1" xfId="0" applyNumberFormat="1" applyFont="1" applyBorder="1" applyAlignment="1">
      <alignment horizontal="left"/>
    </xf>
    <xf numFmtId="4" fontId="13" fillId="0" borderId="1" xfId="0" applyNumberFormat="1" applyFont="1" applyBorder="1" applyAlignment="1">
      <alignment horizontal="left"/>
    </xf>
    <xf numFmtId="0" fontId="4" fillId="5" borderId="1" xfId="0" applyFont="1" applyFill="1" applyBorder="1" applyAlignment="1">
      <alignment horizontal="left"/>
    </xf>
    <xf numFmtId="0" fontId="10" fillId="0" borderId="1" xfId="0" applyFont="1" applyBorder="1" applyAlignment="1">
      <alignment horizontal="left" wrapText="1"/>
    </xf>
    <xf numFmtId="14" fontId="4" fillId="0" borderId="1" xfId="0" quotePrefix="1" applyNumberFormat="1" applyFont="1" applyBorder="1" applyAlignment="1">
      <alignment horizontal="left"/>
    </xf>
    <xf numFmtId="168" fontId="13" fillId="3" borderId="1" xfId="0" applyNumberFormat="1"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4" fontId="4" fillId="3" borderId="1" xfId="0" quotePrefix="1" applyNumberFormat="1" applyFont="1" applyFill="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center"/>
    </xf>
    <xf numFmtId="1" fontId="4" fillId="3" borderId="1" xfId="0" applyNumberFormat="1" applyFont="1" applyFill="1" applyBorder="1" applyAlignment="1">
      <alignment horizontal="center"/>
    </xf>
    <xf numFmtId="15" fontId="4" fillId="3" borderId="1" xfId="0" quotePrefix="1"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1" fontId="4" fillId="3" borderId="1" xfId="0" quotePrefix="1" applyNumberFormat="1" applyFont="1" applyFill="1" applyBorder="1" applyAlignment="1">
      <alignment horizont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3" fillId="0" borderId="1" xfId="0" applyFont="1" applyBorder="1" applyAlignment="1">
      <alignment horizontal="center" wrapText="1"/>
    </xf>
    <xf numFmtId="1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1" fontId="13" fillId="3" borderId="1" xfId="0" quotePrefix="1" applyNumberFormat="1" applyFont="1" applyFill="1" applyBorder="1" applyAlignment="1">
      <alignment horizontal="center"/>
    </xf>
    <xf numFmtId="0" fontId="8" fillId="0" borderId="1" xfId="0" applyFont="1" applyBorder="1" applyAlignment="1">
      <alignment horizontal="left" vertical="center" wrapText="1"/>
    </xf>
    <xf numFmtId="0" fontId="16" fillId="4" borderId="0" xfId="0" applyFont="1" applyFill="1" applyAlignment="1">
      <alignment horizontal="left"/>
    </xf>
    <xf numFmtId="0" fontId="8" fillId="3" borderId="0" xfId="0" applyFont="1" applyFill="1" applyAlignment="1">
      <alignment horizontal="left" vertical="center" wrapText="1"/>
    </xf>
    <xf numFmtId="0" fontId="16" fillId="3" borderId="0" xfId="0" applyFont="1" applyFill="1" applyAlignment="1">
      <alignment horizontal="right" vertical="center"/>
    </xf>
    <xf numFmtId="0" fontId="8" fillId="3" borderId="0" xfId="0" applyFont="1" applyFill="1" applyAlignment="1">
      <alignment horizontal="right" vertical="center"/>
    </xf>
    <xf numFmtId="0" fontId="16" fillId="3" borderId="0" xfId="0" applyFont="1" applyFill="1" applyAlignment="1">
      <alignment horizontal="left" vertical="center" wrapText="1"/>
    </xf>
    <xf numFmtId="15" fontId="16" fillId="3" borderId="0" xfId="0" quotePrefix="1" applyNumberFormat="1" applyFont="1" applyFill="1" applyBorder="1" applyAlignment="1">
      <alignment horizontal="left"/>
    </xf>
    <xf numFmtId="0" fontId="16" fillId="3" borderId="0" xfId="0" applyFont="1" applyFill="1" applyAlignment="1">
      <alignment horizontal="right" vertical="center" wrapText="1"/>
    </xf>
    <xf numFmtId="0" fontId="12"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left" wrapText="1"/>
    </xf>
    <xf numFmtId="0" fontId="9" fillId="0" borderId="0" xfId="0" applyFont="1" applyAlignment="1">
      <alignment vertical="center"/>
    </xf>
    <xf numFmtId="0" fontId="9" fillId="0" borderId="0" xfId="0" applyFont="1" applyAlignment="1">
      <alignment horizontal="left" vertical="center" wrapText="1"/>
    </xf>
    <xf numFmtId="0" fontId="10" fillId="0" borderId="1" xfId="0" applyFont="1" applyBorder="1" applyAlignment="1">
      <alignment horizontal="left"/>
    </xf>
    <xf numFmtId="0" fontId="4" fillId="0" borderId="4" xfId="0" applyFont="1" applyBorder="1" applyAlignment="1">
      <alignment horizontal="left"/>
    </xf>
    <xf numFmtId="0" fontId="4" fillId="0" borderId="17" xfId="0" applyFont="1" applyBorder="1" applyAlignment="1">
      <alignment horizontal="left"/>
    </xf>
    <xf numFmtId="0" fontId="4" fillId="0" borderId="5" xfId="0" applyFont="1" applyBorder="1" applyAlignment="1">
      <alignment horizontal="left"/>
    </xf>
    <xf numFmtId="0" fontId="10" fillId="3" borderId="1" xfId="0" applyFont="1" applyFill="1" applyBorder="1" applyAlignment="1">
      <alignment horizontal="left"/>
    </xf>
    <xf numFmtId="4" fontId="13" fillId="3" borderId="1" xfId="0" applyNumberFormat="1" applyFont="1" applyFill="1" applyBorder="1" applyAlignment="1">
      <alignment horizontal="left"/>
    </xf>
    <xf numFmtId="0" fontId="10" fillId="0" borderId="4" xfId="0" applyFont="1" applyBorder="1" applyAlignment="1">
      <alignment horizontal="left"/>
    </xf>
    <xf numFmtId="0" fontId="10" fillId="0" borderId="17" xfId="0" applyFont="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0" fontId="9" fillId="4" borderId="17" xfId="0" applyFont="1" applyFill="1" applyBorder="1" applyAlignment="1">
      <alignment horizontal="left"/>
    </xf>
    <xf numFmtId="2" fontId="16" fillId="0" borderId="0" xfId="0" applyNumberFormat="1" applyFont="1" applyAlignment="1">
      <alignment horizontal="right" vertical="center"/>
    </xf>
    <xf numFmtId="2" fontId="9" fillId="0" borderId="0" xfId="0" applyNumberFormat="1" applyFont="1" applyAlignment="1">
      <alignment horizontal="right" vertical="center"/>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17" xfId="0" applyFont="1" applyFill="1" applyBorder="1" applyAlignment="1">
      <alignment horizontal="left" vertical="top" wrapText="1"/>
    </xf>
    <xf numFmtId="0" fontId="47" fillId="0" borderId="0" xfId="0" applyFont="1" applyBorder="1" applyAlignment="1">
      <alignment horizontal="center"/>
    </xf>
    <xf numFmtId="0" fontId="47" fillId="0" borderId="7" xfId="0" applyFont="1" applyBorder="1" applyAlignment="1">
      <alignment horizontal="center"/>
    </xf>
    <xf numFmtId="166" fontId="8" fillId="0" borderId="0" xfId="0" applyNumberFormat="1" applyFont="1" applyAlignment="1">
      <alignment horizontal="left"/>
    </xf>
    <xf numFmtId="2" fontId="8"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xf>
    <xf numFmtId="4" fontId="9" fillId="3" borderId="6" xfId="0" applyNumberFormat="1" applyFont="1" applyFill="1" applyBorder="1" applyAlignment="1">
      <alignment horizontal="left"/>
    </xf>
    <xf numFmtId="4" fontId="9" fillId="3" borderId="0" xfId="0" applyNumberFormat="1" applyFont="1" applyFill="1" applyBorder="1" applyAlignment="1">
      <alignment horizontal="left"/>
    </xf>
    <xf numFmtId="0" fontId="16" fillId="0" borderId="0" xfId="0" applyFont="1" applyAlignment="1">
      <alignment horizontal="left" vertical="top" wrapText="1"/>
    </xf>
    <xf numFmtId="166" fontId="9" fillId="0" borderId="0" xfId="0" applyNumberFormat="1" applyFont="1" applyAlignment="1">
      <alignment horizontal="left" wrapText="1"/>
    </xf>
    <xf numFmtId="0" fontId="10" fillId="0" borderId="32" xfId="0" applyFont="1" applyBorder="1" applyAlignment="1">
      <alignment horizontal="left" vertical="center" wrapText="1"/>
    </xf>
    <xf numFmtId="0" fontId="10" fillId="0" borderId="40" xfId="0" applyFont="1" applyBorder="1" applyAlignment="1">
      <alignment horizontal="left" vertical="center" wrapText="1"/>
    </xf>
    <xf numFmtId="0" fontId="10" fillId="0" borderId="33" xfId="0" applyFont="1" applyBorder="1" applyAlignment="1">
      <alignment horizontal="left" vertical="center" wrapText="1"/>
    </xf>
    <xf numFmtId="0" fontId="10" fillId="0" borderId="22" xfId="0" applyFont="1" applyBorder="1" applyAlignment="1">
      <alignment horizontal="left" vertical="center" wrapText="1"/>
    </xf>
    <xf numFmtId="0" fontId="10" fillId="0" borderId="7" xfId="0" applyFont="1" applyBorder="1" applyAlignment="1">
      <alignment horizontal="left" vertical="center" wrapText="1"/>
    </xf>
    <xf numFmtId="0" fontId="10" fillId="0" borderId="42" xfId="0" applyFont="1" applyBorder="1" applyAlignment="1">
      <alignment horizontal="left" vertical="center" wrapText="1"/>
    </xf>
    <xf numFmtId="176" fontId="9" fillId="0" borderId="0" xfId="0" applyNumberFormat="1" applyFont="1" applyAlignment="1">
      <alignment horizontal="right" vertical="center"/>
    </xf>
    <xf numFmtId="0" fontId="16" fillId="0" borderId="0" xfId="0" applyFont="1" applyAlignment="1">
      <alignment horizontal="right" vertical="center"/>
    </xf>
    <xf numFmtId="2" fontId="16" fillId="3" borderId="0" xfId="0" applyNumberFormat="1" applyFont="1" applyFill="1" applyAlignment="1">
      <alignment horizontal="right" vertical="center"/>
    </xf>
    <xf numFmtId="0" fontId="12" fillId="0" borderId="7" xfId="0" applyFont="1" applyBorder="1" applyAlignment="1">
      <alignment horizontal="left"/>
    </xf>
    <xf numFmtId="0" fontId="24" fillId="15" borderId="0" xfId="0" applyFont="1" applyFill="1" applyAlignment="1">
      <alignment horizontal="left"/>
    </xf>
    <xf numFmtId="0" fontId="24" fillId="15" borderId="41" xfId="0" applyFont="1" applyFill="1" applyBorder="1" applyAlignment="1">
      <alignment horizontal="left"/>
    </xf>
    <xf numFmtId="0" fontId="4" fillId="0" borderId="0" xfId="0" applyFont="1" applyAlignment="1">
      <alignment horizontal="center" wrapText="1"/>
    </xf>
    <xf numFmtId="0" fontId="4" fillId="0" borderId="7" xfId="0" applyFont="1" applyBorder="1" applyAlignment="1">
      <alignment horizontal="center" wrapText="1"/>
    </xf>
    <xf numFmtId="2" fontId="9" fillId="3" borderId="0" xfId="0" applyNumberFormat="1" applyFont="1" applyFill="1" applyAlignment="1">
      <alignment horizontal="right" vertical="center"/>
    </xf>
    <xf numFmtId="0" fontId="38" fillId="15" borderId="0" xfId="0" applyFont="1" applyFill="1" applyAlignment="1">
      <alignment horizontal="left"/>
    </xf>
    <xf numFmtId="0" fontId="2" fillId="15" borderId="0" xfId="0" applyFont="1" applyFill="1" applyAlignment="1">
      <alignment horizontal="center"/>
    </xf>
    <xf numFmtId="0" fontId="2" fillId="13" borderId="0" xfId="0" applyFont="1" applyFill="1" applyAlignment="1">
      <alignment horizontal="left"/>
    </xf>
    <xf numFmtId="0" fontId="2" fillId="13" borderId="41" xfId="0" applyFont="1" applyFill="1" applyBorder="1" applyAlignment="1">
      <alignment horizontal="left"/>
    </xf>
    <xf numFmtId="0" fontId="2" fillId="15" borderId="0" xfId="0" applyFont="1" applyFill="1" applyAlignment="1">
      <alignment horizontal="left"/>
    </xf>
    <xf numFmtId="0" fontId="2" fillId="15" borderId="41" xfId="0" applyFont="1" applyFill="1" applyBorder="1" applyAlignment="1">
      <alignment horizontal="left"/>
    </xf>
    <xf numFmtId="0" fontId="41" fillId="15" borderId="0" xfId="0" applyFont="1" applyFill="1" applyAlignment="1">
      <alignment horizontal="left"/>
    </xf>
    <xf numFmtId="0" fontId="41" fillId="15" borderId="41" xfId="0" applyFont="1" applyFill="1" applyBorder="1" applyAlignment="1">
      <alignment horizontal="left"/>
    </xf>
    <xf numFmtId="0" fontId="2" fillId="0" borderId="0" xfId="0" applyFont="1" applyAlignment="1">
      <alignment horizontal="center"/>
    </xf>
    <xf numFmtId="0" fontId="38" fillId="13" borderId="0" xfId="0" applyFont="1" applyFill="1" applyAlignment="1">
      <alignment horizontal="left"/>
    </xf>
    <xf numFmtId="0" fontId="2" fillId="13" borderId="0" xfId="0" applyFont="1" applyFill="1" applyAlignment="1">
      <alignment horizontal="center"/>
    </xf>
    <xf numFmtId="0" fontId="24" fillId="13" borderId="0" xfId="0" applyFont="1" applyFill="1" applyAlignment="1">
      <alignment horizontal="left"/>
    </xf>
    <xf numFmtId="0" fontId="24" fillId="13" borderId="41" xfId="0" applyFont="1" applyFill="1" applyBorder="1" applyAlignment="1">
      <alignment horizontal="left"/>
    </xf>
    <xf numFmtId="0" fontId="24" fillId="0" borderId="1" xfId="0" applyFont="1" applyFill="1" applyBorder="1" applyAlignment="1">
      <alignment horizontal="left" vertical="top"/>
    </xf>
    <xf numFmtId="0" fontId="41" fillId="13" borderId="0" xfId="0" applyFont="1" applyFill="1" applyAlignment="1">
      <alignment horizontal="left"/>
    </xf>
    <xf numFmtId="0" fontId="41" fillId="13" borderId="41" xfId="0" applyFont="1" applyFill="1" applyBorder="1" applyAlignment="1">
      <alignment horizontal="left"/>
    </xf>
    <xf numFmtId="0" fontId="24" fillId="4" borderId="2" xfId="0" applyFont="1" applyFill="1" applyBorder="1" applyAlignment="1">
      <alignment horizontal="left" vertical="center" wrapText="1"/>
    </xf>
    <xf numFmtId="0" fontId="24" fillId="4" borderId="19" xfId="0" applyFont="1" applyFill="1" applyBorder="1" applyAlignment="1">
      <alignment horizontal="left" vertical="center" wrapText="1"/>
    </xf>
    <xf numFmtId="0" fontId="24" fillId="0" borderId="0" xfId="0" applyFont="1" applyBorder="1" applyAlignment="1">
      <alignment horizontal="left" vertical="center" wrapText="1"/>
    </xf>
    <xf numFmtId="0" fontId="2" fillId="0" borderId="0" xfId="0" applyFont="1" applyBorder="1" applyAlignment="1">
      <alignment horizontal="center"/>
    </xf>
    <xf numFmtId="0" fontId="50" fillId="0" borderId="0" xfId="0" applyFont="1" applyAlignment="1">
      <alignment horizontal="center" vertical="center"/>
    </xf>
    <xf numFmtId="0" fontId="56" fillId="3" borderId="0" xfId="0" applyFont="1" applyFill="1" applyAlignment="1">
      <alignment horizontal="left" vertical="top"/>
    </xf>
    <xf numFmtId="0" fontId="0" fillId="3" borderId="0" xfId="0" applyFont="1" applyFill="1" applyAlignment="1">
      <alignment horizontal="left" vertical="top"/>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69B9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66675</xdr:colOff>
      <xdr:row>4</xdr:row>
      <xdr:rowOff>42702</xdr:rowOff>
    </xdr:to>
    <xdr:pic>
      <xdr:nvPicPr>
        <xdr:cNvPr id="4" name="Picture 3" descr="v2_ICMA_cmyk_pos Stacked (sml).jpg">
          <a:extLst>
            <a:ext uri="{FF2B5EF4-FFF2-40B4-BE49-F238E27FC236}">
              <a16:creationId xmlns:a16="http://schemas.microsoft.com/office/drawing/2014/main" id="{E9A48D55-814F-46C5-860F-A3FCCCA90E5F}"/>
            </a:ext>
          </a:extLst>
        </xdr:cNvPr>
        <xdr:cNvPicPr>
          <a:picLocks noChangeAspect="1"/>
        </xdr:cNvPicPr>
      </xdr:nvPicPr>
      <xdr:blipFill>
        <a:blip xmlns:r="http://schemas.openxmlformats.org/officeDocument/2006/relationships" r:embed="rId1" cstate="print"/>
        <a:stretch>
          <a:fillRect/>
        </a:stretch>
      </xdr:blipFill>
      <xdr:spPr>
        <a:xfrm>
          <a:off x="0" y="0"/>
          <a:ext cx="952500" cy="8904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google.com/url?sa=t&amp;rct=j&amp;q=&amp;esrc=s&amp;source=web&amp;cd=4&amp;cad=rja&amp;uact=8&amp;ved=2ahUKEwjTksKmmtnhAhUCzqQKHchGA4UQFjADegQIBRAB&amp;url=http%3A%2F%2Fwww.morningstar.co.uk%2Fuk%2Fetf%2Fsnapshot%2Fsnapshot.aspx%3Fid%3D0P00011RF8&amp;usg=AOvVaw29JVlMbz_i1RW365agitU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abSelected="1" workbookViewId="0">
      <selection activeCell="O12" sqref="O12"/>
    </sheetView>
  </sheetViews>
  <sheetFormatPr defaultRowHeight="15" x14ac:dyDescent="0.25"/>
  <cols>
    <col min="1" max="1" width="6.140625" bestFit="1" customWidth="1"/>
    <col min="2" max="2" width="7.140625" customWidth="1"/>
    <col min="3" max="3" width="6.28515625" customWidth="1"/>
    <col min="4" max="4" width="10.7109375" bestFit="1" customWidth="1"/>
    <col min="5" max="5" width="9.85546875" bestFit="1" customWidth="1"/>
    <col min="6" max="6" width="10.7109375" bestFit="1" customWidth="1"/>
    <col min="7" max="7" width="13" customWidth="1"/>
    <col min="8" max="8" width="16.140625" bestFit="1" customWidth="1"/>
    <col min="9" max="9" width="44.7109375" bestFit="1" customWidth="1"/>
    <col min="10" max="10" width="18.42578125" bestFit="1" customWidth="1"/>
    <col min="11" max="11" width="36.42578125" bestFit="1" customWidth="1"/>
    <col min="12" max="12" width="35.85546875" bestFit="1" customWidth="1"/>
    <col min="13" max="13" width="13" bestFit="1" customWidth="1"/>
  </cols>
  <sheetData>
    <row r="1" spans="1:12" ht="21.75" customHeight="1" x14ac:dyDescent="0.25">
      <c r="A1" s="7"/>
      <c r="B1" s="7"/>
      <c r="C1" s="7"/>
      <c r="D1" s="1933" t="s">
        <v>980</v>
      </c>
      <c r="E1" s="7"/>
      <c r="F1" s="7"/>
      <c r="G1" s="7"/>
      <c r="H1" s="7"/>
      <c r="I1" s="7"/>
      <c r="J1" s="7"/>
      <c r="K1" s="7"/>
      <c r="L1" s="7"/>
    </row>
    <row r="2" spans="1:12" x14ac:dyDescent="0.25">
      <c r="A2" s="7"/>
      <c r="B2" s="7"/>
      <c r="C2" s="7"/>
      <c r="D2" s="1934" t="s">
        <v>979</v>
      </c>
      <c r="E2" s="7"/>
      <c r="F2" s="7"/>
      <c r="G2" s="7"/>
      <c r="H2" s="7"/>
      <c r="I2" s="7"/>
      <c r="J2" s="7"/>
      <c r="K2" s="7"/>
      <c r="L2" s="7"/>
    </row>
    <row r="3" spans="1:12" x14ac:dyDescent="0.25">
      <c r="A3" s="7"/>
      <c r="B3" s="7"/>
      <c r="C3" s="7"/>
      <c r="D3" s="7"/>
      <c r="E3" s="7"/>
      <c r="F3" s="7"/>
      <c r="G3" s="7"/>
      <c r="H3" s="7"/>
      <c r="I3" s="7"/>
      <c r="J3" s="7"/>
      <c r="K3" s="7"/>
      <c r="L3" s="7"/>
    </row>
    <row r="4" spans="1:12" x14ac:dyDescent="0.25">
      <c r="A4" s="7"/>
      <c r="B4" s="7"/>
      <c r="C4" s="7"/>
      <c r="D4" s="7"/>
      <c r="E4" s="7"/>
      <c r="F4" s="7"/>
      <c r="G4" s="7"/>
      <c r="H4" s="7"/>
      <c r="I4" s="7"/>
      <c r="J4" s="7"/>
      <c r="K4" s="7"/>
      <c r="L4" s="7"/>
    </row>
    <row r="5" spans="1:12" ht="16.5" thickBot="1" x14ac:dyDescent="0.3">
      <c r="A5" s="7"/>
      <c r="B5" s="7"/>
      <c r="C5" s="7"/>
      <c r="D5" s="7"/>
      <c r="E5" s="7"/>
      <c r="F5" s="7"/>
      <c r="G5" s="178"/>
      <c r="H5" s="7"/>
      <c r="I5" s="7"/>
      <c r="J5" s="7"/>
      <c r="K5" s="7"/>
      <c r="L5" s="7"/>
    </row>
    <row r="6" spans="1:12" ht="30.75" thickBot="1" x14ac:dyDescent="0.3">
      <c r="A6" s="589"/>
      <c r="B6" s="423" t="s">
        <v>142</v>
      </c>
      <c r="C6" s="424" t="s">
        <v>141</v>
      </c>
      <c r="D6" s="424" t="s">
        <v>180</v>
      </c>
      <c r="E6" s="424" t="s">
        <v>82</v>
      </c>
      <c r="F6" s="424" t="s">
        <v>144</v>
      </c>
      <c r="G6" s="424" t="s">
        <v>176</v>
      </c>
      <c r="H6" s="425" t="s">
        <v>257</v>
      </c>
      <c r="I6" s="424" t="s">
        <v>226</v>
      </c>
      <c r="J6" s="424" t="s">
        <v>85</v>
      </c>
      <c r="K6" s="426" t="s">
        <v>266</v>
      </c>
      <c r="L6" s="427" t="s">
        <v>288</v>
      </c>
    </row>
    <row r="7" spans="1:12" x14ac:dyDescent="0.25">
      <c r="A7" s="1132">
        <v>1.1000000000000001</v>
      </c>
      <c r="B7" s="214" t="s">
        <v>143</v>
      </c>
      <c r="C7" s="1133" t="s">
        <v>140</v>
      </c>
      <c r="D7" s="1133" t="s">
        <v>219</v>
      </c>
      <c r="E7" s="1133" t="s">
        <v>140</v>
      </c>
      <c r="F7" s="1133" t="s">
        <v>220</v>
      </c>
      <c r="G7" s="199" t="s">
        <v>125</v>
      </c>
      <c r="H7" s="199"/>
      <c r="I7" s="199" t="s">
        <v>773</v>
      </c>
      <c r="J7" s="201" t="s">
        <v>222</v>
      </c>
      <c r="K7" s="302" t="s">
        <v>182</v>
      </c>
      <c r="L7" s="417"/>
    </row>
    <row r="8" spans="1:12" ht="15.75" thickBot="1" x14ac:dyDescent="0.3">
      <c r="A8" s="321">
        <v>1.2</v>
      </c>
      <c r="B8" s="1134" t="s">
        <v>143</v>
      </c>
      <c r="C8" s="1135" t="s">
        <v>140</v>
      </c>
      <c r="D8" s="1135" t="s">
        <v>219</v>
      </c>
      <c r="E8" s="1135" t="s">
        <v>140</v>
      </c>
      <c r="F8" s="1135" t="s">
        <v>220</v>
      </c>
      <c r="G8" s="209" t="s">
        <v>125</v>
      </c>
      <c r="H8" s="209"/>
      <c r="I8" s="210" t="s">
        <v>774</v>
      </c>
      <c r="J8" s="1136" t="s">
        <v>222</v>
      </c>
      <c r="K8" s="1137" t="s">
        <v>182</v>
      </c>
      <c r="L8" s="1138"/>
    </row>
    <row r="9" spans="1:12" x14ac:dyDescent="0.25">
      <c r="A9" s="340">
        <v>2.1</v>
      </c>
      <c r="B9" s="214" t="s">
        <v>110</v>
      </c>
      <c r="C9" s="199" t="s">
        <v>140</v>
      </c>
      <c r="D9" s="199" t="s">
        <v>219</v>
      </c>
      <c r="E9" s="199" t="s">
        <v>140</v>
      </c>
      <c r="F9" s="200" t="s">
        <v>220</v>
      </c>
      <c r="G9" s="199" t="s">
        <v>125</v>
      </c>
      <c r="H9" s="199"/>
      <c r="I9" s="199" t="s">
        <v>171</v>
      </c>
      <c r="J9" s="201" t="s">
        <v>222</v>
      </c>
      <c r="K9" s="302" t="s">
        <v>181</v>
      </c>
      <c r="L9" s="428" t="s">
        <v>259</v>
      </c>
    </row>
    <row r="10" spans="1:12" x14ac:dyDescent="0.25">
      <c r="A10" s="321">
        <v>2.2000000000000002</v>
      </c>
      <c r="B10" s="336" t="s">
        <v>110</v>
      </c>
      <c r="C10" s="202" t="s">
        <v>140</v>
      </c>
      <c r="D10" s="202" t="s">
        <v>219</v>
      </c>
      <c r="E10" s="202" t="s">
        <v>140</v>
      </c>
      <c r="F10" s="203" t="s">
        <v>220</v>
      </c>
      <c r="G10" s="202" t="s">
        <v>125</v>
      </c>
      <c r="H10" s="204" t="s">
        <v>175</v>
      </c>
      <c r="I10" s="202" t="s">
        <v>171</v>
      </c>
      <c r="J10" s="205" t="s">
        <v>222</v>
      </c>
      <c r="K10" s="303" t="s">
        <v>169</v>
      </c>
      <c r="L10" s="418"/>
    </row>
    <row r="11" spans="1:12" x14ac:dyDescent="0.25">
      <c r="A11" s="321">
        <v>2.2999999999999998</v>
      </c>
      <c r="B11" s="336" t="s">
        <v>110</v>
      </c>
      <c r="C11" s="202" t="s">
        <v>140</v>
      </c>
      <c r="D11" s="202" t="s">
        <v>219</v>
      </c>
      <c r="E11" s="202" t="s">
        <v>140</v>
      </c>
      <c r="F11" s="203" t="s">
        <v>220</v>
      </c>
      <c r="G11" s="204" t="s">
        <v>225</v>
      </c>
      <c r="H11" s="204" t="s">
        <v>229</v>
      </c>
      <c r="I11" s="202" t="s">
        <v>171</v>
      </c>
      <c r="J11" s="205" t="s">
        <v>222</v>
      </c>
      <c r="K11" s="304" t="s">
        <v>169</v>
      </c>
      <c r="L11" s="418"/>
    </row>
    <row r="12" spans="1:12" x14ac:dyDescent="0.25">
      <c r="A12" s="322">
        <v>2.4</v>
      </c>
      <c r="B12" s="336" t="s">
        <v>110</v>
      </c>
      <c r="C12" s="202" t="s">
        <v>140</v>
      </c>
      <c r="D12" s="202" t="s">
        <v>219</v>
      </c>
      <c r="E12" s="202" t="s">
        <v>140</v>
      </c>
      <c r="F12" s="203" t="s">
        <v>220</v>
      </c>
      <c r="G12" s="204" t="s">
        <v>172</v>
      </c>
      <c r="H12" s="202"/>
      <c r="I12" s="202" t="s">
        <v>171</v>
      </c>
      <c r="J12" s="205" t="s">
        <v>222</v>
      </c>
      <c r="K12" s="305" t="s">
        <v>182</v>
      </c>
      <c r="L12" s="428" t="s">
        <v>260</v>
      </c>
    </row>
    <row r="13" spans="1:12" x14ac:dyDescent="0.25">
      <c r="A13" s="322">
        <v>2.5</v>
      </c>
      <c r="B13" s="336" t="s">
        <v>110</v>
      </c>
      <c r="C13" s="202" t="s">
        <v>140</v>
      </c>
      <c r="D13" s="202" t="s">
        <v>219</v>
      </c>
      <c r="E13" s="202" t="s">
        <v>140</v>
      </c>
      <c r="F13" s="203" t="s">
        <v>220</v>
      </c>
      <c r="G13" s="202" t="s">
        <v>125</v>
      </c>
      <c r="H13" s="204" t="s">
        <v>234</v>
      </c>
      <c r="I13" s="202" t="s">
        <v>171</v>
      </c>
      <c r="J13" s="205" t="s">
        <v>222</v>
      </c>
      <c r="K13" s="304" t="s">
        <v>169</v>
      </c>
      <c r="L13" s="428" t="s">
        <v>264</v>
      </c>
    </row>
    <row r="14" spans="1:12" x14ac:dyDescent="0.25">
      <c r="A14" s="322">
        <v>2.6</v>
      </c>
      <c r="B14" s="336" t="s">
        <v>110</v>
      </c>
      <c r="C14" s="202" t="s">
        <v>140</v>
      </c>
      <c r="D14" s="202" t="s">
        <v>219</v>
      </c>
      <c r="E14" s="202" t="s">
        <v>140</v>
      </c>
      <c r="F14" s="203" t="s">
        <v>220</v>
      </c>
      <c r="G14" s="204" t="s">
        <v>225</v>
      </c>
      <c r="H14" s="204" t="s">
        <v>234</v>
      </c>
      <c r="I14" s="202" t="s">
        <v>171</v>
      </c>
      <c r="J14" s="205" t="s">
        <v>222</v>
      </c>
      <c r="K14" s="304" t="s">
        <v>169</v>
      </c>
      <c r="L14" s="418"/>
    </row>
    <row r="15" spans="1:12" x14ac:dyDescent="0.25">
      <c r="A15" s="322">
        <v>2.7</v>
      </c>
      <c r="B15" s="336" t="s">
        <v>110</v>
      </c>
      <c r="C15" s="202" t="s">
        <v>140</v>
      </c>
      <c r="D15" s="202" t="s">
        <v>219</v>
      </c>
      <c r="E15" s="204" t="s">
        <v>178</v>
      </c>
      <c r="F15" s="203" t="s">
        <v>220</v>
      </c>
      <c r="G15" s="203" t="s">
        <v>125</v>
      </c>
      <c r="H15" s="202"/>
      <c r="I15" s="202" t="s">
        <v>171</v>
      </c>
      <c r="J15" s="205" t="s">
        <v>222</v>
      </c>
      <c r="K15" s="305" t="s">
        <v>182</v>
      </c>
      <c r="L15" s="429" t="s">
        <v>263</v>
      </c>
    </row>
    <row r="16" spans="1:12" x14ac:dyDescent="0.25">
      <c r="A16" s="322" t="s">
        <v>643</v>
      </c>
      <c r="B16" s="336" t="s">
        <v>110</v>
      </c>
      <c r="C16" s="202" t="s">
        <v>140</v>
      </c>
      <c r="D16" s="204" t="s">
        <v>147</v>
      </c>
      <c r="E16" s="202" t="s">
        <v>140</v>
      </c>
      <c r="F16" s="203" t="s">
        <v>220</v>
      </c>
      <c r="G16" s="203" t="s">
        <v>125</v>
      </c>
      <c r="H16" s="202"/>
      <c r="I16" s="202" t="s">
        <v>642</v>
      </c>
      <c r="J16" s="205" t="s">
        <v>222</v>
      </c>
      <c r="K16" s="305" t="s">
        <v>182</v>
      </c>
      <c r="L16" s="430" t="s">
        <v>147</v>
      </c>
    </row>
    <row r="17" spans="1:12" x14ac:dyDescent="0.25">
      <c r="A17" s="322">
        <v>2.9</v>
      </c>
      <c r="B17" s="336" t="s">
        <v>110</v>
      </c>
      <c r="C17" s="204" t="s">
        <v>136</v>
      </c>
      <c r="D17" s="202" t="s">
        <v>219</v>
      </c>
      <c r="E17" s="204" t="s">
        <v>170</v>
      </c>
      <c r="F17" s="203" t="s">
        <v>220</v>
      </c>
      <c r="G17" s="203" t="s">
        <v>125</v>
      </c>
      <c r="H17" s="202"/>
      <c r="I17" s="204" t="s">
        <v>224</v>
      </c>
      <c r="J17" s="205" t="s">
        <v>222</v>
      </c>
      <c r="K17" s="305" t="s">
        <v>182</v>
      </c>
      <c r="L17" s="428" t="s">
        <v>262</v>
      </c>
    </row>
    <row r="18" spans="1:12" x14ac:dyDescent="0.25">
      <c r="A18" s="554">
        <v>2.1</v>
      </c>
      <c r="B18" s="336" t="s">
        <v>110</v>
      </c>
      <c r="C18" s="1179" t="s">
        <v>136</v>
      </c>
      <c r="D18" s="202" t="s">
        <v>219</v>
      </c>
      <c r="E18" s="203" t="s">
        <v>170</v>
      </c>
      <c r="F18" s="203" t="s">
        <v>220</v>
      </c>
      <c r="G18" s="203" t="s">
        <v>125</v>
      </c>
      <c r="H18" s="202"/>
      <c r="I18" s="204" t="s">
        <v>171</v>
      </c>
      <c r="J18" s="213" t="s">
        <v>223</v>
      </c>
      <c r="K18" s="303" t="s">
        <v>221</v>
      </c>
      <c r="L18" s="431" t="s">
        <v>258</v>
      </c>
    </row>
    <row r="19" spans="1:12" x14ac:dyDescent="0.25">
      <c r="A19" s="555">
        <v>2.11</v>
      </c>
      <c r="B19" s="336" t="s">
        <v>110</v>
      </c>
      <c r="C19" s="1177" t="s">
        <v>136</v>
      </c>
      <c r="D19" s="202" t="s">
        <v>219</v>
      </c>
      <c r="E19" s="202" t="s">
        <v>140</v>
      </c>
      <c r="F19" s="203" t="s">
        <v>220</v>
      </c>
      <c r="G19" s="202" t="s">
        <v>125</v>
      </c>
      <c r="H19" s="203" t="s">
        <v>234</v>
      </c>
      <c r="I19" s="204" t="s">
        <v>292</v>
      </c>
      <c r="J19" s="314" t="s">
        <v>223</v>
      </c>
      <c r="K19" s="304" t="s">
        <v>221</v>
      </c>
      <c r="L19" s="418"/>
    </row>
    <row r="20" spans="1:12" x14ac:dyDescent="0.25">
      <c r="A20" s="554">
        <v>2.12</v>
      </c>
      <c r="B20" s="336" t="s">
        <v>110</v>
      </c>
      <c r="C20" s="203" t="s">
        <v>140</v>
      </c>
      <c r="D20" s="202" t="s">
        <v>219</v>
      </c>
      <c r="E20" s="203" t="s">
        <v>170</v>
      </c>
      <c r="F20" s="203" t="s">
        <v>220</v>
      </c>
      <c r="G20" s="203" t="s">
        <v>125</v>
      </c>
      <c r="H20" s="202"/>
      <c r="I20" s="203" t="s">
        <v>171</v>
      </c>
      <c r="J20" s="314" t="s">
        <v>223</v>
      </c>
      <c r="K20" s="303" t="s">
        <v>210</v>
      </c>
      <c r="L20" s="432"/>
    </row>
    <row r="21" spans="1:12" x14ac:dyDescent="0.25">
      <c r="A21" s="322">
        <v>2.13</v>
      </c>
      <c r="B21" s="336" t="s">
        <v>110</v>
      </c>
      <c r="C21" s="202" t="s">
        <v>140</v>
      </c>
      <c r="D21" s="202" t="s">
        <v>219</v>
      </c>
      <c r="E21" s="202" t="s">
        <v>140</v>
      </c>
      <c r="F21" s="203" t="s">
        <v>220</v>
      </c>
      <c r="G21" s="204" t="s">
        <v>177</v>
      </c>
      <c r="H21" s="202"/>
      <c r="I21" s="202" t="s">
        <v>171</v>
      </c>
      <c r="J21" s="213" t="s">
        <v>847</v>
      </c>
      <c r="K21" s="305" t="s">
        <v>182</v>
      </c>
      <c r="L21" s="430" t="s">
        <v>848</v>
      </c>
    </row>
    <row r="22" spans="1:12" x14ac:dyDescent="0.25">
      <c r="A22" s="556">
        <v>2.14</v>
      </c>
      <c r="B22" s="336" t="s">
        <v>110</v>
      </c>
      <c r="C22" s="202" t="s">
        <v>140</v>
      </c>
      <c r="D22" s="202" t="s">
        <v>219</v>
      </c>
      <c r="E22" s="202" t="s">
        <v>140</v>
      </c>
      <c r="F22" s="203" t="s">
        <v>220</v>
      </c>
      <c r="G22" s="203" t="s">
        <v>177</v>
      </c>
      <c r="H22" s="204" t="s">
        <v>295</v>
      </c>
      <c r="I22" s="202" t="s">
        <v>171</v>
      </c>
      <c r="J22" s="205" t="s">
        <v>222</v>
      </c>
      <c r="K22" s="303" t="s">
        <v>13</v>
      </c>
      <c r="L22" s="428" t="s">
        <v>261</v>
      </c>
    </row>
    <row r="23" spans="1:12" x14ac:dyDescent="0.25">
      <c r="A23" s="557">
        <v>2.15</v>
      </c>
      <c r="B23" s="336" t="s">
        <v>110</v>
      </c>
      <c r="C23" s="202" t="s">
        <v>140</v>
      </c>
      <c r="D23" s="202" t="s">
        <v>219</v>
      </c>
      <c r="E23" s="202" t="s">
        <v>140</v>
      </c>
      <c r="F23" s="203" t="s">
        <v>220</v>
      </c>
      <c r="G23" s="203" t="s">
        <v>125</v>
      </c>
      <c r="H23" s="203" t="s">
        <v>295</v>
      </c>
      <c r="I23" s="204" t="s">
        <v>294</v>
      </c>
      <c r="J23" s="205" t="s">
        <v>222</v>
      </c>
      <c r="K23" s="303" t="s">
        <v>179</v>
      </c>
      <c r="L23" s="428"/>
    </row>
    <row r="24" spans="1:12" x14ac:dyDescent="0.25">
      <c r="A24" s="556">
        <v>2.16</v>
      </c>
      <c r="B24" s="336" t="s">
        <v>110</v>
      </c>
      <c r="C24" s="202" t="s">
        <v>140</v>
      </c>
      <c r="D24" s="202" t="s">
        <v>219</v>
      </c>
      <c r="E24" s="202" t="s">
        <v>140</v>
      </c>
      <c r="F24" s="203" t="s">
        <v>220</v>
      </c>
      <c r="G24" s="202" t="s">
        <v>125</v>
      </c>
      <c r="H24" s="203" t="s">
        <v>295</v>
      </c>
      <c r="I24" s="202" t="s">
        <v>294</v>
      </c>
      <c r="J24" s="314" t="s">
        <v>223</v>
      </c>
      <c r="K24" s="303" t="s">
        <v>414</v>
      </c>
      <c r="L24" s="433" t="s">
        <v>409</v>
      </c>
    </row>
    <row r="25" spans="1:12" x14ac:dyDescent="0.25">
      <c r="A25" s="556">
        <v>2.17</v>
      </c>
      <c r="B25" s="336" t="s">
        <v>110</v>
      </c>
      <c r="C25" s="202" t="s">
        <v>140</v>
      </c>
      <c r="D25" s="202" t="s">
        <v>219</v>
      </c>
      <c r="E25" s="202" t="s">
        <v>140</v>
      </c>
      <c r="F25" s="203" t="s">
        <v>220</v>
      </c>
      <c r="G25" s="202" t="s">
        <v>177</v>
      </c>
      <c r="H25" s="203" t="s">
        <v>295</v>
      </c>
      <c r="I25" s="204" t="s">
        <v>293</v>
      </c>
      <c r="J25" s="314" t="s">
        <v>223</v>
      </c>
      <c r="K25" s="303" t="s">
        <v>413</v>
      </c>
      <c r="L25" s="433" t="s">
        <v>431</v>
      </c>
    </row>
    <row r="26" spans="1:12" s="7" customFormat="1" ht="15.75" thickBot="1" x14ac:dyDescent="0.3">
      <c r="A26" s="558">
        <v>2.1800000000000002</v>
      </c>
      <c r="B26" s="267" t="s">
        <v>110</v>
      </c>
      <c r="C26" s="207" t="s">
        <v>140</v>
      </c>
      <c r="D26" s="206" t="s">
        <v>219</v>
      </c>
      <c r="E26" s="206" t="s">
        <v>140</v>
      </c>
      <c r="F26" s="207" t="s">
        <v>220</v>
      </c>
      <c r="G26" s="207" t="s">
        <v>177</v>
      </c>
      <c r="H26" s="207" t="s">
        <v>295</v>
      </c>
      <c r="I26" s="553" t="s">
        <v>293</v>
      </c>
      <c r="J26" s="551" t="s">
        <v>223</v>
      </c>
      <c r="K26" s="552" t="s">
        <v>413</v>
      </c>
      <c r="L26" s="433" t="s">
        <v>410</v>
      </c>
    </row>
    <row r="27" spans="1:12" x14ac:dyDescent="0.25">
      <c r="A27" s="321">
        <v>3.1</v>
      </c>
      <c r="B27" s="337" t="s">
        <v>110</v>
      </c>
      <c r="C27" s="208" t="s">
        <v>140</v>
      </c>
      <c r="D27" s="208" t="s">
        <v>219</v>
      </c>
      <c r="E27" s="208" t="s">
        <v>140</v>
      </c>
      <c r="F27" s="209" t="s">
        <v>220</v>
      </c>
      <c r="G27" s="208" t="s">
        <v>125</v>
      </c>
      <c r="H27" s="208"/>
      <c r="I27" s="210" t="s">
        <v>227</v>
      </c>
      <c r="J27" s="211" t="s">
        <v>222</v>
      </c>
      <c r="K27" s="306" t="s">
        <v>182</v>
      </c>
      <c r="L27" s="432"/>
    </row>
    <row r="28" spans="1:12" x14ac:dyDescent="0.25">
      <c r="A28" s="321">
        <v>3.2</v>
      </c>
      <c r="B28" s="336" t="s">
        <v>110</v>
      </c>
      <c r="C28" s="202" t="s">
        <v>140</v>
      </c>
      <c r="D28" s="202" t="s">
        <v>219</v>
      </c>
      <c r="E28" s="202" t="s">
        <v>140</v>
      </c>
      <c r="F28" s="203" t="s">
        <v>220</v>
      </c>
      <c r="G28" s="202" t="s">
        <v>125</v>
      </c>
      <c r="H28" s="202"/>
      <c r="I28" s="204" t="s">
        <v>228</v>
      </c>
      <c r="J28" s="205" t="s">
        <v>222</v>
      </c>
      <c r="K28" s="305" t="s">
        <v>182</v>
      </c>
      <c r="L28" s="418"/>
    </row>
    <row r="29" spans="1:12" ht="15.75" thickBot="1" x14ac:dyDescent="0.3">
      <c r="A29" s="321">
        <v>3.3</v>
      </c>
      <c r="B29" s="337" t="s">
        <v>110</v>
      </c>
      <c r="C29" s="208" t="s">
        <v>140</v>
      </c>
      <c r="D29" s="208" t="s">
        <v>219</v>
      </c>
      <c r="E29" s="208" t="s">
        <v>140</v>
      </c>
      <c r="F29" s="209" t="s">
        <v>220</v>
      </c>
      <c r="G29" s="208" t="s">
        <v>177</v>
      </c>
      <c r="H29" s="208"/>
      <c r="I29" s="209" t="s">
        <v>936</v>
      </c>
      <c r="J29" s="211" t="s">
        <v>222</v>
      </c>
      <c r="K29" s="306" t="s">
        <v>182</v>
      </c>
      <c r="L29" s="1436"/>
    </row>
    <row r="30" spans="1:12" x14ac:dyDescent="0.25">
      <c r="A30" s="340">
        <v>4.0999999999999996</v>
      </c>
      <c r="B30" s="338" t="s">
        <v>110</v>
      </c>
      <c r="C30" s="199" t="s">
        <v>136</v>
      </c>
      <c r="D30" s="199" t="s">
        <v>219</v>
      </c>
      <c r="E30" s="199" t="s">
        <v>170</v>
      </c>
      <c r="F30" s="212" t="s">
        <v>203</v>
      </c>
      <c r="G30" s="199" t="s">
        <v>125</v>
      </c>
      <c r="H30" s="199"/>
      <c r="I30" s="212" t="s">
        <v>207</v>
      </c>
      <c r="J30" s="201" t="s">
        <v>222</v>
      </c>
      <c r="K30" s="307" t="s">
        <v>182</v>
      </c>
      <c r="L30" s="417"/>
    </row>
    <row r="31" spans="1:12" x14ac:dyDescent="0.25">
      <c r="A31" s="321">
        <v>4.2</v>
      </c>
      <c r="B31" s="336" t="s">
        <v>110</v>
      </c>
      <c r="C31" s="202" t="s">
        <v>140</v>
      </c>
      <c r="D31" s="202" t="s">
        <v>219</v>
      </c>
      <c r="E31" s="202" t="s">
        <v>170</v>
      </c>
      <c r="F31" s="203" t="s">
        <v>203</v>
      </c>
      <c r="G31" s="202" t="s">
        <v>125</v>
      </c>
      <c r="H31" s="202"/>
      <c r="I31" s="203" t="s">
        <v>207</v>
      </c>
      <c r="J31" s="205" t="s">
        <v>222</v>
      </c>
      <c r="K31" s="305" t="s">
        <v>182</v>
      </c>
      <c r="L31" s="418"/>
    </row>
    <row r="32" spans="1:12" x14ac:dyDescent="0.25">
      <c r="A32" s="321">
        <v>4.3</v>
      </c>
      <c r="B32" s="336" t="s">
        <v>110</v>
      </c>
      <c r="C32" s="202" t="s">
        <v>140</v>
      </c>
      <c r="D32" s="202" t="s">
        <v>219</v>
      </c>
      <c r="E32" s="202" t="s">
        <v>170</v>
      </c>
      <c r="F32" s="203" t="s">
        <v>203</v>
      </c>
      <c r="G32" s="202" t="s">
        <v>125</v>
      </c>
      <c r="H32" s="202"/>
      <c r="I32" s="204" t="s">
        <v>231</v>
      </c>
      <c r="J32" s="205" t="s">
        <v>222</v>
      </c>
      <c r="K32" s="305" t="s">
        <v>182</v>
      </c>
      <c r="L32" s="418"/>
    </row>
    <row r="33" spans="1:12" ht="15.75" thickBot="1" x14ac:dyDescent="0.3">
      <c r="A33" s="323">
        <v>4.4000000000000004</v>
      </c>
      <c r="B33" s="339" t="s">
        <v>110</v>
      </c>
      <c r="C33" s="216" t="s">
        <v>140</v>
      </c>
      <c r="D33" s="216" t="s">
        <v>219</v>
      </c>
      <c r="E33" s="216" t="s">
        <v>170</v>
      </c>
      <c r="F33" s="217" t="s">
        <v>209</v>
      </c>
      <c r="G33" s="216" t="s">
        <v>125</v>
      </c>
      <c r="H33" s="216"/>
      <c r="I33" s="217" t="s">
        <v>298</v>
      </c>
      <c r="J33" s="218" t="s">
        <v>222</v>
      </c>
      <c r="K33" s="308" t="s">
        <v>182</v>
      </c>
      <c r="L33" s="419"/>
    </row>
    <row r="34" spans="1:12" ht="15" customHeight="1" thickBot="1" x14ac:dyDescent="0.3">
      <c r="A34" s="861">
        <v>5</v>
      </c>
      <c r="B34" s="862" t="s">
        <v>110</v>
      </c>
      <c r="C34" s="863" t="s">
        <v>140</v>
      </c>
      <c r="D34" s="863" t="s">
        <v>219</v>
      </c>
      <c r="E34" s="863" t="s">
        <v>140</v>
      </c>
      <c r="F34" s="863" t="s">
        <v>220</v>
      </c>
      <c r="G34" s="863" t="s">
        <v>125</v>
      </c>
      <c r="H34" s="864" t="s">
        <v>372</v>
      </c>
      <c r="I34" s="864" t="s">
        <v>373</v>
      </c>
      <c r="J34" s="863" t="s">
        <v>222</v>
      </c>
      <c r="K34" s="868" t="s">
        <v>181</v>
      </c>
      <c r="L34" s="869"/>
    </row>
    <row r="35" spans="1:12" s="7" customFormat="1" ht="15" customHeight="1" x14ac:dyDescent="0.25">
      <c r="A35" s="865">
        <v>6.1</v>
      </c>
      <c r="B35" s="1514" t="s">
        <v>742</v>
      </c>
      <c r="C35" s="1515"/>
      <c r="D35" s="1515"/>
      <c r="E35" s="1515"/>
      <c r="F35" s="1515"/>
      <c r="G35" s="1515"/>
      <c r="H35" s="1515"/>
      <c r="I35" s="1515"/>
      <c r="J35" s="1515"/>
      <c r="K35" s="1515"/>
      <c r="L35" s="1516"/>
    </row>
    <row r="36" spans="1:12" s="7" customFormat="1" ht="15" customHeight="1" thickBot="1" x14ac:dyDescent="0.3">
      <c r="A36" s="866">
        <v>6.2</v>
      </c>
      <c r="B36" s="1517" t="s">
        <v>743</v>
      </c>
      <c r="C36" s="1518"/>
      <c r="D36" s="1518"/>
      <c r="E36" s="1518"/>
      <c r="F36" s="1518"/>
      <c r="G36" s="1518"/>
      <c r="H36" s="1518"/>
      <c r="I36" s="1518"/>
      <c r="J36" s="1518"/>
      <c r="K36" s="1518"/>
      <c r="L36" s="1519"/>
    </row>
    <row r="37" spans="1:12" s="7" customFormat="1" ht="15" customHeight="1" thickBot="1" x14ac:dyDescent="0.3">
      <c r="A37" s="867">
        <v>7</v>
      </c>
      <c r="B37" s="1520" t="s">
        <v>635</v>
      </c>
      <c r="C37" s="1521"/>
      <c r="D37" s="1521"/>
      <c r="E37" s="1521"/>
      <c r="F37" s="1521"/>
      <c r="G37" s="1521"/>
      <c r="H37" s="1521"/>
      <c r="I37" s="1521"/>
      <c r="J37" s="1521"/>
      <c r="K37" s="1521"/>
      <c r="L37" s="1522"/>
    </row>
    <row r="38" spans="1:12" x14ac:dyDescent="0.25">
      <c r="A38" s="1523" t="s">
        <v>306</v>
      </c>
      <c r="B38" s="1523"/>
      <c r="C38" s="1523"/>
      <c r="D38" s="1523"/>
      <c r="E38" s="1523"/>
      <c r="F38" s="1523"/>
      <c r="G38" s="1523"/>
      <c r="H38" s="1523"/>
      <c r="I38" s="1523"/>
      <c r="J38" s="1523"/>
      <c r="K38" s="1523"/>
    </row>
    <row r="39" spans="1:12" x14ac:dyDescent="0.25">
      <c r="A39" s="560"/>
      <c r="B39" s="561" t="s">
        <v>411</v>
      </c>
    </row>
    <row r="40" spans="1:12" x14ac:dyDescent="0.25">
      <c r="A40" s="559"/>
      <c r="B40" s="561" t="s">
        <v>13</v>
      </c>
    </row>
  </sheetData>
  <mergeCells count="4">
    <mergeCell ref="B35:L35"/>
    <mergeCell ref="B36:L36"/>
    <mergeCell ref="B37:L37"/>
    <mergeCell ref="A38:K38"/>
  </mergeCells>
  <pageMargins left="0.25" right="0.25" top="0.75" bottom="0.75" header="0.3" footer="0.3"/>
  <pageSetup paperSize="9" scale="6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N126"/>
  <sheetViews>
    <sheetView zoomScale="75" zoomScaleNormal="75" workbookViewId="0"/>
  </sheetViews>
  <sheetFormatPr defaultRowHeight="15" x14ac:dyDescent="0.25"/>
  <cols>
    <col min="1" max="1" width="8.28515625" customWidth="1"/>
    <col min="2" max="2" width="54.5703125" bestFit="1" customWidth="1"/>
    <col min="3" max="3" width="56.140625" bestFit="1" customWidth="1"/>
    <col min="4" max="4" width="3.140625" style="54" bestFit="1" customWidth="1"/>
    <col min="5" max="5" width="14.5703125" customWidth="1"/>
    <col min="6" max="6" width="20.7109375" customWidth="1"/>
    <col min="7" max="7" width="12.42578125" customWidth="1"/>
    <col min="8" max="8" width="29.5703125" customWidth="1"/>
  </cols>
  <sheetData>
    <row r="1" spans="1:8" ht="18" x14ac:dyDescent="0.25">
      <c r="A1" s="37" t="s">
        <v>307</v>
      </c>
    </row>
    <row r="3" spans="1:8" s="12" customFormat="1" ht="15.75" x14ac:dyDescent="0.25">
      <c r="A3" s="36" t="s">
        <v>131</v>
      </c>
      <c r="D3" s="55"/>
      <c r="E3" s="36" t="s">
        <v>132</v>
      </c>
    </row>
    <row r="4" spans="1:8" s="12" customFormat="1" ht="15.75" x14ac:dyDescent="0.25">
      <c r="A4" s="26">
        <v>1</v>
      </c>
      <c r="B4" s="34" t="s">
        <v>127</v>
      </c>
      <c r="C4" s="25" t="s">
        <v>128</v>
      </c>
      <c r="D4" s="55"/>
      <c r="E4" s="36"/>
    </row>
    <row r="5" spans="1:8" ht="15.75" x14ac:dyDescent="0.25">
      <c r="A5" s="26">
        <v>2</v>
      </c>
      <c r="B5" s="34" t="s">
        <v>90</v>
      </c>
      <c r="C5" s="19" t="s">
        <v>94</v>
      </c>
      <c r="E5" s="29" t="s">
        <v>95</v>
      </c>
      <c r="F5" s="1524" t="s">
        <v>93</v>
      </c>
      <c r="G5" s="1524"/>
    </row>
    <row r="6" spans="1:8" ht="15.75" x14ac:dyDescent="0.25">
      <c r="A6" s="26">
        <v>3</v>
      </c>
      <c r="B6" s="34" t="s">
        <v>91</v>
      </c>
      <c r="C6" s="19" t="s">
        <v>96</v>
      </c>
      <c r="E6" s="29" t="s">
        <v>95</v>
      </c>
      <c r="F6" s="1524" t="s">
        <v>97</v>
      </c>
      <c r="G6" s="1524"/>
    </row>
    <row r="7" spans="1:8" ht="15.75" x14ac:dyDescent="0.25">
      <c r="A7" s="26">
        <v>4</v>
      </c>
      <c r="B7" s="34" t="s">
        <v>101</v>
      </c>
      <c r="C7" s="1144">
        <v>43941</v>
      </c>
      <c r="E7" s="30"/>
      <c r="F7" s="16"/>
      <c r="G7" s="16"/>
    </row>
    <row r="8" spans="1:8" ht="15.75" x14ac:dyDescent="0.25">
      <c r="A8" s="26">
        <v>5</v>
      </c>
      <c r="B8" s="34" t="s">
        <v>123</v>
      </c>
      <c r="C8" s="28">
        <v>0.45520833333333338</v>
      </c>
      <c r="E8" s="30"/>
      <c r="F8" s="16"/>
      <c r="G8" s="16"/>
    </row>
    <row r="9" spans="1:8" ht="15.75" x14ac:dyDescent="0.25">
      <c r="A9" s="26">
        <v>6</v>
      </c>
      <c r="B9" s="34" t="s">
        <v>124</v>
      </c>
      <c r="C9" s="27" t="s">
        <v>125</v>
      </c>
      <c r="E9" s="30"/>
      <c r="F9" s="16"/>
      <c r="G9" s="16"/>
    </row>
    <row r="10" spans="1:8" ht="15.75" x14ac:dyDescent="0.25">
      <c r="A10" s="26">
        <v>7</v>
      </c>
      <c r="B10" s="34" t="s">
        <v>102</v>
      </c>
      <c r="C10" s="1144">
        <v>43942</v>
      </c>
      <c r="E10" s="30"/>
      <c r="F10" s="16"/>
      <c r="G10" s="16"/>
    </row>
    <row r="11" spans="1:8" ht="15.75" x14ac:dyDescent="0.25">
      <c r="A11" s="26">
        <v>8</v>
      </c>
      <c r="B11" s="34" t="s">
        <v>103</v>
      </c>
      <c r="C11" s="1144">
        <f>C10+7</f>
        <v>43949</v>
      </c>
      <c r="E11" s="30"/>
      <c r="F11" s="16"/>
      <c r="G11" s="16"/>
    </row>
    <row r="12" spans="1:8" ht="15.75" x14ac:dyDescent="0.25">
      <c r="A12" s="1528">
        <v>9</v>
      </c>
      <c r="B12" s="1530" t="s">
        <v>85</v>
      </c>
      <c r="C12" s="1532" t="s">
        <v>98</v>
      </c>
      <c r="E12" s="227" t="s">
        <v>184</v>
      </c>
      <c r="F12" s="1525" t="s">
        <v>92</v>
      </c>
      <c r="G12" s="1525"/>
    </row>
    <row r="13" spans="1:8" ht="15.75" x14ac:dyDescent="0.25">
      <c r="A13" s="1529"/>
      <c r="B13" s="1531"/>
      <c r="C13" s="1533"/>
      <c r="E13" s="277" t="s">
        <v>185</v>
      </c>
      <c r="F13" s="1524" t="s">
        <v>119</v>
      </c>
      <c r="G13" s="1524"/>
      <c r="H13" s="39"/>
    </row>
    <row r="14" spans="1:8" ht="15.75" x14ac:dyDescent="0.25">
      <c r="A14" s="26">
        <v>10</v>
      </c>
      <c r="B14" s="34" t="s">
        <v>86</v>
      </c>
      <c r="C14" s="21">
        <v>10000000</v>
      </c>
      <c r="E14" s="31"/>
      <c r="F14" s="16"/>
      <c r="G14" s="16"/>
    </row>
    <row r="15" spans="1:8" ht="15.75" x14ac:dyDescent="0.25">
      <c r="A15" s="26">
        <v>11</v>
      </c>
      <c r="B15" s="34" t="s">
        <v>87</v>
      </c>
      <c r="C15" s="21">
        <f>(C14*(F15/100))+(C14*((1.5*340)/(100*365)))</f>
        <v>10213826.02739726</v>
      </c>
      <c r="E15" s="32" t="s">
        <v>100</v>
      </c>
      <c r="F15" s="1526">
        <v>100.741</v>
      </c>
      <c r="G15" s="1526"/>
    </row>
    <row r="16" spans="1:8" ht="15.75" x14ac:dyDescent="0.25">
      <c r="A16" s="26">
        <v>12</v>
      </c>
      <c r="B16" s="34" t="s">
        <v>83</v>
      </c>
      <c r="C16" s="21">
        <f>C15*(1-0.005)</f>
        <v>10162756.897260273</v>
      </c>
      <c r="E16" s="32" t="s">
        <v>89</v>
      </c>
      <c r="F16" s="1566">
        <f>(C15-C16)/C15</f>
        <v>5.0000000000000877E-3</v>
      </c>
      <c r="G16" s="1566"/>
    </row>
    <row r="17" spans="1:7" ht="15.75" x14ac:dyDescent="0.25">
      <c r="A17" s="26">
        <v>13</v>
      </c>
      <c r="B17" s="34" t="s">
        <v>88</v>
      </c>
      <c r="C17" s="19" t="s">
        <v>99</v>
      </c>
      <c r="E17" s="33"/>
      <c r="F17" s="16"/>
      <c r="G17" s="16"/>
    </row>
    <row r="18" spans="1:7" ht="15.75" x14ac:dyDescent="0.25">
      <c r="A18" s="26">
        <v>14</v>
      </c>
      <c r="B18" s="34" t="s">
        <v>82</v>
      </c>
      <c r="C18" s="139" t="s">
        <v>138</v>
      </c>
      <c r="E18" s="38"/>
      <c r="F18" s="39"/>
      <c r="G18" s="16"/>
    </row>
    <row r="19" spans="1:7" ht="15.75" x14ac:dyDescent="0.25">
      <c r="A19" s="26">
        <v>15</v>
      </c>
      <c r="B19" s="34" t="s">
        <v>84</v>
      </c>
      <c r="C19" s="78"/>
      <c r="E19" s="13"/>
      <c r="F19" s="16"/>
      <c r="G19" s="16"/>
    </row>
    <row r="20" spans="1:7" ht="15.75" x14ac:dyDescent="0.25">
      <c r="A20" s="26">
        <v>16</v>
      </c>
      <c r="B20" s="34" t="s">
        <v>350</v>
      </c>
      <c r="C20" s="21" t="s">
        <v>280</v>
      </c>
      <c r="E20" s="921"/>
      <c r="F20" s="1657"/>
      <c r="G20" s="1657"/>
    </row>
    <row r="21" spans="1:7" ht="15.75" x14ac:dyDescent="0.25">
      <c r="A21" s="12"/>
      <c r="B21" s="12"/>
      <c r="C21" s="16"/>
      <c r="D21" s="55"/>
      <c r="E21" s="16"/>
      <c r="F21" s="12"/>
    </row>
    <row r="22" spans="1:7" ht="31.5" x14ac:dyDescent="0.25">
      <c r="A22" s="1527" t="s">
        <v>133</v>
      </c>
      <c r="B22" s="1527"/>
      <c r="C22" s="1527"/>
      <c r="D22" s="1527"/>
      <c r="F22" s="376" t="s">
        <v>341</v>
      </c>
    </row>
    <row r="23" spans="1:7" ht="15.75" x14ac:dyDescent="0.25">
      <c r="A23" s="2">
        <v>1</v>
      </c>
      <c r="B23" s="3" t="s">
        <v>0</v>
      </c>
      <c r="C23" s="1262" t="s">
        <v>815</v>
      </c>
      <c r="D23" s="1229" t="s">
        <v>130</v>
      </c>
      <c r="E23" s="596" t="s">
        <v>309</v>
      </c>
      <c r="F23" s="26"/>
    </row>
    <row r="24" spans="1:7" ht="15.75" x14ac:dyDescent="0.25">
      <c r="A24" s="2">
        <v>2</v>
      </c>
      <c r="B24" s="3" t="s">
        <v>1</v>
      </c>
      <c r="C24" s="45" t="str">
        <f>F5</f>
        <v>MP6I5ZYZBEU3UXPYFY54</v>
      </c>
      <c r="D24" s="1229" t="s">
        <v>130</v>
      </c>
      <c r="E24" s="355" t="s">
        <v>309</v>
      </c>
      <c r="F24" s="329" t="s">
        <v>804</v>
      </c>
    </row>
    <row r="25" spans="1:7" ht="15.75" x14ac:dyDescent="0.25">
      <c r="A25" s="2">
        <v>3</v>
      </c>
      <c r="B25" s="3" t="s">
        <v>40</v>
      </c>
      <c r="C25" s="45" t="str">
        <f>F5</f>
        <v>MP6I5ZYZBEU3UXPYFY54</v>
      </c>
      <c r="D25" s="1229" t="s">
        <v>130</v>
      </c>
      <c r="E25" s="355"/>
      <c r="F25" s="329" t="s">
        <v>807</v>
      </c>
    </row>
    <row r="26" spans="1:7" ht="15.75" x14ac:dyDescent="0.25">
      <c r="A26" s="2">
        <v>4</v>
      </c>
      <c r="B26" s="3" t="s">
        <v>12</v>
      </c>
      <c r="C26" s="45" t="s">
        <v>106</v>
      </c>
      <c r="D26" s="57" t="s">
        <v>130</v>
      </c>
      <c r="E26" s="355"/>
      <c r="F26" s="377"/>
    </row>
    <row r="27" spans="1:7" ht="15.75" x14ac:dyDescent="0.25">
      <c r="A27" s="4">
        <v>5</v>
      </c>
      <c r="B27" s="5" t="s">
        <v>2</v>
      </c>
      <c r="C27" s="45" t="s">
        <v>107</v>
      </c>
      <c r="D27" s="58" t="s">
        <v>130</v>
      </c>
      <c r="E27" s="355"/>
      <c r="F27" s="378"/>
    </row>
    <row r="28" spans="1:7" ht="15.75" x14ac:dyDescent="0.25">
      <c r="A28" s="2">
        <v>6</v>
      </c>
      <c r="B28" s="3" t="s">
        <v>534</v>
      </c>
      <c r="C28" s="46"/>
      <c r="D28" s="57" t="s">
        <v>44</v>
      </c>
      <c r="E28" s="356"/>
      <c r="F28" s="377"/>
    </row>
    <row r="29" spans="1:7" ht="15.75" x14ac:dyDescent="0.25">
      <c r="A29" s="2">
        <v>7</v>
      </c>
      <c r="B29" s="3" t="s">
        <v>535</v>
      </c>
      <c r="C29" s="46"/>
      <c r="D29" s="57" t="s">
        <v>43</v>
      </c>
      <c r="E29" s="356" t="s">
        <v>309</v>
      </c>
      <c r="F29" s="368"/>
    </row>
    <row r="30" spans="1:7" ht="15.75" x14ac:dyDescent="0.25">
      <c r="A30" s="2">
        <v>8</v>
      </c>
      <c r="B30" s="3" t="s">
        <v>536</v>
      </c>
      <c r="C30" s="46"/>
      <c r="D30" s="57" t="s">
        <v>43</v>
      </c>
      <c r="E30" s="356" t="s">
        <v>309</v>
      </c>
      <c r="F30" s="377"/>
    </row>
    <row r="31" spans="1:7" ht="15.75" x14ac:dyDescent="0.25">
      <c r="A31" s="2">
        <v>9</v>
      </c>
      <c r="B31" s="3" t="s">
        <v>5</v>
      </c>
      <c r="C31" s="45" t="s">
        <v>109</v>
      </c>
      <c r="D31" s="1229" t="s">
        <v>130</v>
      </c>
      <c r="E31" s="356"/>
      <c r="F31" s="329"/>
    </row>
    <row r="32" spans="1:7" ht="15.75" x14ac:dyDescent="0.25">
      <c r="A32" s="2">
        <v>10</v>
      </c>
      <c r="B32" s="3" t="s">
        <v>6</v>
      </c>
      <c r="C32" s="19" t="s">
        <v>93</v>
      </c>
      <c r="D32" s="59" t="s">
        <v>130</v>
      </c>
      <c r="E32" s="356" t="s">
        <v>309</v>
      </c>
      <c r="F32" s="66" t="s">
        <v>342</v>
      </c>
    </row>
    <row r="33" spans="1:6" ht="15.75" x14ac:dyDescent="0.25">
      <c r="A33" s="2">
        <v>11</v>
      </c>
      <c r="B33" s="3" t="s">
        <v>7</v>
      </c>
      <c r="C33" s="45" t="str">
        <f>F6</f>
        <v>DL6FFRRLF74S01HE2M14</v>
      </c>
      <c r="D33" s="59" t="s">
        <v>130</v>
      </c>
      <c r="E33" s="356"/>
      <c r="F33" s="66"/>
    </row>
    <row r="34" spans="1:6" ht="15.75" x14ac:dyDescent="0.25">
      <c r="A34" s="2">
        <v>12</v>
      </c>
      <c r="B34" s="3" t="s">
        <v>46</v>
      </c>
      <c r="C34" s="45" t="s">
        <v>108</v>
      </c>
      <c r="D34" s="59" t="s">
        <v>130</v>
      </c>
      <c r="E34" s="356"/>
      <c r="F34" s="1230">
        <v>2</v>
      </c>
    </row>
    <row r="35" spans="1:6" ht="15.75" x14ac:dyDescent="0.25">
      <c r="A35" s="2">
        <v>13</v>
      </c>
      <c r="B35" s="3" t="s">
        <v>8</v>
      </c>
      <c r="C35" s="19" t="str">
        <f>C25</f>
        <v>MP6I5ZYZBEU3UXPYFY54</v>
      </c>
      <c r="D35" s="1296" t="s">
        <v>43</v>
      </c>
      <c r="E35" s="356" t="s">
        <v>309</v>
      </c>
      <c r="F35" s="329">
        <v>4</v>
      </c>
    </row>
    <row r="36" spans="1:6" ht="15.75" x14ac:dyDescent="0.25">
      <c r="A36" s="2">
        <v>14</v>
      </c>
      <c r="B36" s="3" t="s">
        <v>9</v>
      </c>
      <c r="C36" s="46"/>
      <c r="D36" s="60" t="s">
        <v>43</v>
      </c>
      <c r="E36" s="356"/>
      <c r="F36" s="379"/>
    </row>
    <row r="37" spans="1:6" ht="15.75" x14ac:dyDescent="0.25">
      <c r="A37" s="2">
        <v>15</v>
      </c>
      <c r="B37" s="3" t="s">
        <v>10</v>
      </c>
      <c r="C37" s="46"/>
      <c r="D37" s="59" t="s">
        <v>43</v>
      </c>
      <c r="E37" s="356"/>
      <c r="F37" s="405"/>
    </row>
    <row r="38" spans="1:6" ht="15.75" x14ac:dyDescent="0.25">
      <c r="A38" s="2">
        <v>16</v>
      </c>
      <c r="B38" s="3" t="s">
        <v>41</v>
      </c>
      <c r="C38" s="46"/>
      <c r="D38" s="59" t="s">
        <v>44</v>
      </c>
      <c r="E38" s="356"/>
      <c r="F38" s="66"/>
    </row>
    <row r="39" spans="1:6" ht="15.75" x14ac:dyDescent="0.25">
      <c r="A39" s="2">
        <v>17</v>
      </c>
      <c r="B39" s="3" t="s">
        <v>11</v>
      </c>
      <c r="C39" s="495" t="str">
        <f>C25</f>
        <v>MP6I5ZYZBEU3UXPYFY54</v>
      </c>
      <c r="D39" s="1229" t="s">
        <v>43</v>
      </c>
      <c r="E39" s="356" t="s">
        <v>309</v>
      </c>
      <c r="F39" s="329">
        <v>6</v>
      </c>
    </row>
    <row r="40" spans="1:6" ht="15.75" x14ac:dyDescent="0.25">
      <c r="A40" s="2">
        <v>18</v>
      </c>
      <c r="B40" s="3" t="s">
        <v>156</v>
      </c>
      <c r="C40" s="91"/>
      <c r="D40" s="1229" t="s">
        <v>43</v>
      </c>
      <c r="E40" s="356"/>
      <c r="F40" s="329"/>
    </row>
    <row r="41" spans="1:6" ht="15.75" x14ac:dyDescent="0.25">
      <c r="A41" s="35" t="s">
        <v>134</v>
      </c>
      <c r="B41" s="1"/>
      <c r="C41" s="16"/>
      <c r="D41" s="114"/>
      <c r="E41" s="595"/>
      <c r="F41" s="249"/>
    </row>
    <row r="42" spans="1:6" ht="15.75" x14ac:dyDescent="0.25">
      <c r="A42" s="2">
        <v>1</v>
      </c>
      <c r="B42" s="3" t="s">
        <v>49</v>
      </c>
      <c r="C42" s="45" t="s">
        <v>120</v>
      </c>
      <c r="D42" s="1227" t="s">
        <v>130</v>
      </c>
      <c r="E42" s="356" t="s">
        <v>309</v>
      </c>
      <c r="F42" s="329">
        <v>14</v>
      </c>
    </row>
    <row r="43" spans="1:6" ht="15.75" x14ac:dyDescent="0.25">
      <c r="A43" s="2">
        <v>2</v>
      </c>
      <c r="B43" s="3" t="s">
        <v>15</v>
      </c>
      <c r="C43" s="46"/>
      <c r="D43" s="1227" t="s">
        <v>44</v>
      </c>
      <c r="E43" s="595"/>
      <c r="F43" s="329"/>
    </row>
    <row r="44" spans="1:6" ht="15.75" x14ac:dyDescent="0.25">
      <c r="A44" s="2">
        <v>3</v>
      </c>
      <c r="B44" s="3" t="s">
        <v>79</v>
      </c>
      <c r="C44" s="1145" t="s">
        <v>779</v>
      </c>
      <c r="D44" s="153" t="s">
        <v>130</v>
      </c>
      <c r="E44" s="595"/>
      <c r="F44" s="380">
        <v>25</v>
      </c>
    </row>
    <row r="45" spans="1:6" ht="15.75" x14ac:dyDescent="0.25">
      <c r="A45" s="2">
        <v>4</v>
      </c>
      <c r="B45" s="3" t="s">
        <v>34</v>
      </c>
      <c r="C45" s="45" t="s">
        <v>110</v>
      </c>
      <c r="D45" s="1227" t="s">
        <v>130</v>
      </c>
      <c r="E45" s="595"/>
      <c r="F45" s="329">
        <v>8</v>
      </c>
    </row>
    <row r="46" spans="1:6" ht="15.75" x14ac:dyDescent="0.25">
      <c r="A46" s="2">
        <v>5</v>
      </c>
      <c r="B46" s="3" t="s">
        <v>16</v>
      </c>
      <c r="C46" s="45" t="b">
        <v>0</v>
      </c>
      <c r="D46" s="1227" t="s">
        <v>130</v>
      </c>
      <c r="E46" s="595"/>
      <c r="F46" s="329"/>
    </row>
    <row r="47" spans="1:6" ht="15.75" x14ac:dyDescent="0.25">
      <c r="A47" s="2">
        <v>6</v>
      </c>
      <c r="B47" s="3" t="s">
        <v>50</v>
      </c>
      <c r="C47" s="46"/>
      <c r="D47" s="1227" t="s">
        <v>44</v>
      </c>
      <c r="E47" s="595"/>
      <c r="F47" s="329"/>
    </row>
    <row r="48" spans="1:6" ht="15.75" x14ac:dyDescent="0.25">
      <c r="A48" s="2">
        <v>7</v>
      </c>
      <c r="B48" s="3" t="s">
        <v>13</v>
      </c>
      <c r="C48" s="46"/>
      <c r="D48" s="1227" t="s">
        <v>44</v>
      </c>
      <c r="E48" s="595"/>
      <c r="F48" s="329"/>
    </row>
    <row r="49" spans="1:6" ht="15.75" x14ac:dyDescent="0.25">
      <c r="A49" s="2">
        <v>8</v>
      </c>
      <c r="B49" s="3" t="s">
        <v>14</v>
      </c>
      <c r="C49" s="393" t="s">
        <v>173</v>
      </c>
      <c r="D49" s="1231" t="s">
        <v>130</v>
      </c>
      <c r="E49" s="356" t="s">
        <v>309</v>
      </c>
      <c r="F49" s="152" t="s">
        <v>355</v>
      </c>
    </row>
    <row r="50" spans="1:6" ht="15.75" x14ac:dyDescent="0.25">
      <c r="A50" s="2">
        <v>9</v>
      </c>
      <c r="B50" s="3" t="s">
        <v>51</v>
      </c>
      <c r="C50" s="45" t="s">
        <v>104</v>
      </c>
      <c r="D50" s="1296" t="s">
        <v>130</v>
      </c>
      <c r="E50" s="595"/>
      <c r="F50" s="329" t="s">
        <v>787</v>
      </c>
    </row>
    <row r="51" spans="1:6" ht="15.75" x14ac:dyDescent="0.25">
      <c r="A51" s="2">
        <v>10</v>
      </c>
      <c r="B51" s="3" t="s">
        <v>35</v>
      </c>
      <c r="C51" s="46"/>
      <c r="D51" s="1296" t="s">
        <v>44</v>
      </c>
      <c r="E51" s="595"/>
      <c r="F51" s="329"/>
    </row>
    <row r="52" spans="1:6" ht="15.75" x14ac:dyDescent="0.25">
      <c r="A52" s="2">
        <v>11</v>
      </c>
      <c r="B52" s="3" t="s">
        <v>52</v>
      </c>
      <c r="C52" s="45">
        <v>2011</v>
      </c>
      <c r="D52" s="1296" t="s">
        <v>44</v>
      </c>
      <c r="E52" s="595"/>
      <c r="F52" s="329"/>
    </row>
    <row r="53" spans="1:6" ht="15.75" x14ac:dyDescent="0.25">
      <c r="A53" s="2">
        <v>12</v>
      </c>
      <c r="B53" s="3" t="s">
        <v>53</v>
      </c>
      <c r="C53" s="1223" t="s">
        <v>778</v>
      </c>
      <c r="D53" s="63" t="s">
        <v>130</v>
      </c>
      <c r="E53" s="595"/>
      <c r="F53" s="63"/>
    </row>
    <row r="54" spans="1:6" ht="15.75" x14ac:dyDescent="0.25">
      <c r="A54" s="2">
        <v>13</v>
      </c>
      <c r="B54" s="3" t="s">
        <v>54</v>
      </c>
      <c r="C54" s="1146" t="s">
        <v>780</v>
      </c>
      <c r="D54" s="1297" t="s">
        <v>130</v>
      </c>
      <c r="E54" s="595"/>
      <c r="F54" s="62"/>
    </row>
    <row r="55" spans="1:6" ht="15.75" x14ac:dyDescent="0.25">
      <c r="A55" s="2">
        <v>14</v>
      </c>
      <c r="B55" s="3" t="s">
        <v>37</v>
      </c>
      <c r="C55" s="1146" t="s">
        <v>781</v>
      </c>
      <c r="D55" s="1232" t="s">
        <v>44</v>
      </c>
      <c r="E55" s="595"/>
      <c r="F55" s="62"/>
    </row>
    <row r="56" spans="1:6" ht="15.75" x14ac:dyDescent="0.25">
      <c r="A56" s="2">
        <v>15</v>
      </c>
      <c r="B56" s="3" t="s">
        <v>55</v>
      </c>
      <c r="C56" s="48" t="s">
        <v>799</v>
      </c>
      <c r="D56" s="288"/>
      <c r="E56" s="595"/>
      <c r="F56" s="329"/>
    </row>
    <row r="57" spans="1:6" ht="15.75" x14ac:dyDescent="0.25">
      <c r="A57" s="2">
        <v>16</v>
      </c>
      <c r="B57" s="3" t="s">
        <v>56</v>
      </c>
      <c r="C57" s="1004"/>
      <c r="D57" s="1296" t="s">
        <v>44</v>
      </c>
      <c r="E57" s="356" t="s">
        <v>309</v>
      </c>
      <c r="F57" s="466">
        <v>26</v>
      </c>
    </row>
    <row r="58" spans="1:6" ht="15.75" x14ac:dyDescent="0.25">
      <c r="A58" s="2">
        <v>17</v>
      </c>
      <c r="B58" s="3" t="s">
        <v>57</v>
      </c>
      <c r="C58" s="1147"/>
      <c r="D58" s="1298" t="s">
        <v>44</v>
      </c>
      <c r="E58" s="356" t="s">
        <v>309</v>
      </c>
      <c r="F58" s="469">
        <v>27</v>
      </c>
    </row>
    <row r="59" spans="1:6" ht="15.75" x14ac:dyDescent="0.25">
      <c r="A59" s="2">
        <v>18</v>
      </c>
      <c r="B59" s="3" t="s">
        <v>129</v>
      </c>
      <c r="C59" s="45" t="s">
        <v>105</v>
      </c>
      <c r="D59" s="1227" t="s">
        <v>130</v>
      </c>
      <c r="E59" s="356" t="s">
        <v>309</v>
      </c>
      <c r="F59" s="329">
        <v>15</v>
      </c>
    </row>
    <row r="60" spans="1:6" ht="15.75" x14ac:dyDescent="0.25">
      <c r="A60" s="2">
        <v>19</v>
      </c>
      <c r="B60" s="3" t="s">
        <v>17</v>
      </c>
      <c r="C60" s="45" t="b">
        <v>0</v>
      </c>
      <c r="D60" s="1227" t="s">
        <v>130</v>
      </c>
      <c r="E60" s="595"/>
      <c r="F60" s="329"/>
    </row>
    <row r="61" spans="1:6" ht="15.75" x14ac:dyDescent="0.25">
      <c r="A61" s="2">
        <v>20</v>
      </c>
      <c r="B61" s="3" t="s">
        <v>18</v>
      </c>
      <c r="C61" s="45" t="s">
        <v>111</v>
      </c>
      <c r="D61" s="1227" t="s">
        <v>130</v>
      </c>
      <c r="E61" s="356" t="s">
        <v>309</v>
      </c>
      <c r="F61" s="329" t="s">
        <v>106</v>
      </c>
    </row>
    <row r="62" spans="1:6" ht="15.75" x14ac:dyDescent="0.25">
      <c r="A62" s="2">
        <v>21</v>
      </c>
      <c r="B62" s="3" t="s">
        <v>58</v>
      </c>
      <c r="C62" s="45" t="b">
        <v>0</v>
      </c>
      <c r="D62" s="1227" t="s">
        <v>130</v>
      </c>
      <c r="E62" s="595"/>
      <c r="F62" s="329"/>
    </row>
    <row r="63" spans="1:6" ht="15.75" x14ac:dyDescent="0.25">
      <c r="A63" s="2">
        <v>22</v>
      </c>
      <c r="B63" s="3" t="s">
        <v>785</v>
      </c>
      <c r="C63" s="93" t="s">
        <v>205</v>
      </c>
      <c r="D63" s="1296" t="s">
        <v>130</v>
      </c>
      <c r="E63" s="356" t="s">
        <v>309</v>
      </c>
      <c r="F63" s="329"/>
    </row>
    <row r="64" spans="1:6" ht="15.75" x14ac:dyDescent="0.25">
      <c r="A64" s="2">
        <v>23</v>
      </c>
      <c r="B64" s="3" t="s">
        <v>59</v>
      </c>
      <c r="C64" s="79"/>
      <c r="D64" s="65" t="s">
        <v>44</v>
      </c>
      <c r="F64" s="368"/>
    </row>
    <row r="65" spans="1:8" ht="15.75" x14ac:dyDescent="0.25">
      <c r="A65" s="2">
        <v>24</v>
      </c>
      <c r="B65" s="3" t="s">
        <v>60</v>
      </c>
      <c r="C65" s="45" t="s">
        <v>112</v>
      </c>
      <c r="D65" s="1227" t="s">
        <v>44</v>
      </c>
      <c r="F65" s="329"/>
    </row>
    <row r="66" spans="1:8" ht="15.75" x14ac:dyDescent="0.25">
      <c r="A66" s="2">
        <v>25</v>
      </c>
      <c r="B66" s="3" t="s">
        <v>61</v>
      </c>
      <c r="C66" s="140" t="s">
        <v>380</v>
      </c>
      <c r="D66" s="1227" t="s">
        <v>44</v>
      </c>
      <c r="F66" s="329" t="s">
        <v>753</v>
      </c>
    </row>
    <row r="67" spans="1:8" ht="15.75" x14ac:dyDescent="0.25">
      <c r="A67" s="2">
        <v>26</v>
      </c>
      <c r="B67" s="3" t="s">
        <v>62</v>
      </c>
      <c r="C67" s="141" t="s">
        <v>161</v>
      </c>
      <c r="D67" s="1227" t="s">
        <v>44</v>
      </c>
      <c r="F67" s="329">
        <v>20</v>
      </c>
      <c r="H67" s="77"/>
    </row>
    <row r="68" spans="1:8" ht="15.75" x14ac:dyDescent="0.25">
      <c r="A68" s="2">
        <v>27</v>
      </c>
      <c r="B68" s="3" t="s">
        <v>63</v>
      </c>
      <c r="C68" s="141">
        <v>1</v>
      </c>
      <c r="D68" s="1227" t="s">
        <v>44</v>
      </c>
      <c r="F68" s="329">
        <v>20</v>
      </c>
      <c r="H68" s="77"/>
    </row>
    <row r="69" spans="1:8" ht="15.75" x14ac:dyDescent="0.25">
      <c r="A69" s="2">
        <v>28</v>
      </c>
      <c r="B69" s="3" t="s">
        <v>64</v>
      </c>
      <c r="C69" s="141" t="s">
        <v>447</v>
      </c>
      <c r="D69" s="1227" t="s">
        <v>44</v>
      </c>
      <c r="E69" s="77" t="s">
        <v>309</v>
      </c>
      <c r="F69" s="329">
        <v>20</v>
      </c>
      <c r="H69" s="77"/>
    </row>
    <row r="70" spans="1:8" ht="15.75" x14ac:dyDescent="0.25">
      <c r="A70" s="2">
        <v>29</v>
      </c>
      <c r="B70" s="3" t="s">
        <v>65</v>
      </c>
      <c r="C70" s="141">
        <v>1</v>
      </c>
      <c r="D70" s="1227" t="s">
        <v>44</v>
      </c>
      <c r="F70" s="329">
        <v>20</v>
      </c>
      <c r="H70" s="77"/>
    </row>
    <row r="71" spans="1:8" ht="15.75" x14ac:dyDescent="0.25">
      <c r="A71" s="2">
        <v>30</v>
      </c>
      <c r="B71" s="3" t="s">
        <v>66</v>
      </c>
      <c r="C71" s="141" t="s">
        <v>161</v>
      </c>
      <c r="D71" s="1227" t="s">
        <v>44</v>
      </c>
      <c r="F71" s="329">
        <v>20</v>
      </c>
      <c r="H71" s="77"/>
    </row>
    <row r="72" spans="1:8" ht="15.75" x14ac:dyDescent="0.25">
      <c r="A72" s="2">
        <v>31</v>
      </c>
      <c r="B72" s="3" t="s">
        <v>67</v>
      </c>
      <c r="C72" s="141">
        <v>1</v>
      </c>
      <c r="D72" s="1227" t="s">
        <v>44</v>
      </c>
      <c r="F72" s="329">
        <v>20</v>
      </c>
    </row>
    <row r="73" spans="1:8" ht="15.75" x14ac:dyDescent="0.25">
      <c r="A73" s="2">
        <v>32</v>
      </c>
      <c r="B73" s="3" t="s">
        <v>68</v>
      </c>
      <c r="C73" s="128" t="s">
        <v>146</v>
      </c>
      <c r="D73" s="1227" t="s">
        <v>44</v>
      </c>
      <c r="F73" s="329"/>
    </row>
    <row r="74" spans="1:8" ht="15.75" x14ac:dyDescent="0.25">
      <c r="A74" s="2">
        <v>35</v>
      </c>
      <c r="B74" s="3" t="s">
        <v>72</v>
      </c>
      <c r="C74" s="128" t="s">
        <v>194</v>
      </c>
      <c r="D74" s="1227" t="s">
        <v>43</v>
      </c>
      <c r="E74" s="342" t="s">
        <v>309</v>
      </c>
      <c r="F74" s="329"/>
      <c r="H74" s="77"/>
    </row>
    <row r="75" spans="1:8" ht="15.75" x14ac:dyDescent="0.25">
      <c r="A75" s="2">
        <v>36</v>
      </c>
      <c r="B75" s="3" t="s">
        <v>73</v>
      </c>
      <c r="C75" s="128" t="s">
        <v>199</v>
      </c>
      <c r="D75" s="1227" t="s">
        <v>44</v>
      </c>
      <c r="E75" s="342" t="s">
        <v>309</v>
      </c>
      <c r="F75" s="329"/>
      <c r="H75" s="77"/>
    </row>
    <row r="76" spans="1:8" ht="15.75" x14ac:dyDescent="0.25">
      <c r="A76" s="2">
        <v>37</v>
      </c>
      <c r="B76" s="3" t="s">
        <v>69</v>
      </c>
      <c r="C76" s="50">
        <f>C16</f>
        <v>10162756.897260273</v>
      </c>
      <c r="D76" s="1228" t="s">
        <v>130</v>
      </c>
      <c r="E76" s="145"/>
      <c r="F76" s="66"/>
    </row>
    <row r="77" spans="1:8" ht="15.75" x14ac:dyDescent="0.25">
      <c r="A77" s="2">
        <v>38</v>
      </c>
      <c r="B77" s="3" t="s">
        <v>70</v>
      </c>
      <c r="C77" s="169"/>
      <c r="D77" s="1294" t="s">
        <v>44</v>
      </c>
      <c r="E77" s="342" t="s">
        <v>309</v>
      </c>
      <c r="F77" s="66"/>
      <c r="H77" s="77"/>
    </row>
    <row r="78" spans="1:8" ht="15.75" x14ac:dyDescent="0.25">
      <c r="A78" s="2">
        <v>39</v>
      </c>
      <c r="B78" s="3" t="s">
        <v>71</v>
      </c>
      <c r="C78" s="45" t="str">
        <f>C17</f>
        <v>EUR</v>
      </c>
      <c r="D78" s="1227" t="s">
        <v>130</v>
      </c>
      <c r="F78" s="329"/>
    </row>
    <row r="79" spans="1:8" ht="15.75" x14ac:dyDescent="0.25">
      <c r="A79" s="2">
        <v>73</v>
      </c>
      <c r="B79" s="3" t="s">
        <v>81</v>
      </c>
      <c r="C79" s="45" t="b">
        <v>0</v>
      </c>
      <c r="D79" s="1227" t="s">
        <v>130</v>
      </c>
      <c r="F79" s="329">
        <v>12</v>
      </c>
    </row>
    <row r="80" spans="1:8" ht="15.75" x14ac:dyDescent="0.25">
      <c r="A80" s="2">
        <v>74</v>
      </c>
      <c r="B80" s="3" t="s">
        <v>78</v>
      </c>
      <c r="C80" s="84"/>
      <c r="D80" s="1232" t="s">
        <v>44</v>
      </c>
      <c r="F80" s="62"/>
    </row>
    <row r="81" spans="1:8" ht="15.75" x14ac:dyDescent="0.25">
      <c r="A81" s="2">
        <v>75</v>
      </c>
      <c r="B81" s="3" t="s">
        <v>19</v>
      </c>
      <c r="C81" s="45" t="s">
        <v>113</v>
      </c>
      <c r="D81" s="1227" t="s">
        <v>44</v>
      </c>
      <c r="F81" s="329"/>
    </row>
    <row r="82" spans="1:8" ht="15.75" x14ac:dyDescent="0.25">
      <c r="A82" s="2">
        <v>76</v>
      </c>
      <c r="B82" s="9" t="s">
        <v>30</v>
      </c>
      <c r="C82" s="46"/>
      <c r="D82" s="1227" t="s">
        <v>44</v>
      </c>
      <c r="F82" s="329"/>
    </row>
    <row r="83" spans="1:8" ht="15.75" x14ac:dyDescent="0.25">
      <c r="A83" s="2">
        <v>77</v>
      </c>
      <c r="B83" s="9" t="s">
        <v>31</v>
      </c>
      <c r="C83" s="46"/>
      <c r="D83" s="1227" t="s">
        <v>44</v>
      </c>
      <c r="F83" s="329"/>
    </row>
    <row r="84" spans="1:8" ht="15.75" x14ac:dyDescent="0.25">
      <c r="A84" s="2">
        <v>78</v>
      </c>
      <c r="B84" s="9" t="s">
        <v>77</v>
      </c>
      <c r="C84" s="45" t="s">
        <v>92</v>
      </c>
      <c r="D84" s="1227" t="s">
        <v>44</v>
      </c>
      <c r="F84" s="329"/>
    </row>
    <row r="85" spans="1:8" ht="15.75" x14ac:dyDescent="0.25">
      <c r="A85" s="2">
        <v>79</v>
      </c>
      <c r="B85" s="9" t="s">
        <v>76</v>
      </c>
      <c r="C85" s="45" t="s">
        <v>118</v>
      </c>
      <c r="D85" s="1227" t="s">
        <v>44</v>
      </c>
      <c r="F85" s="329" t="s">
        <v>573</v>
      </c>
    </row>
    <row r="86" spans="1:8" ht="15.75" x14ac:dyDescent="0.25">
      <c r="A86" s="2">
        <v>83</v>
      </c>
      <c r="B86" s="9" t="s">
        <v>20</v>
      </c>
      <c r="C86" s="50">
        <f>C14</f>
        <v>10000000</v>
      </c>
      <c r="D86" s="1228" t="s">
        <v>44</v>
      </c>
      <c r="F86" s="66"/>
    </row>
    <row r="87" spans="1:8" ht="15.75" x14ac:dyDescent="0.25">
      <c r="A87" s="2">
        <v>85</v>
      </c>
      <c r="B87" s="3" t="s">
        <v>21</v>
      </c>
      <c r="C87" s="45" t="s">
        <v>99</v>
      </c>
      <c r="D87" s="1227" t="s">
        <v>43</v>
      </c>
      <c r="F87" s="329" t="s">
        <v>346</v>
      </c>
    </row>
    <row r="88" spans="1:8" ht="15.75" x14ac:dyDescent="0.25">
      <c r="A88" s="2">
        <v>86</v>
      </c>
      <c r="B88" s="3" t="s">
        <v>22</v>
      </c>
      <c r="C88" s="45" t="s">
        <v>99</v>
      </c>
      <c r="D88" s="1227" t="s">
        <v>44</v>
      </c>
      <c r="F88" s="329" t="s">
        <v>44</v>
      </c>
    </row>
    <row r="89" spans="1:8" ht="15.75" x14ac:dyDescent="0.25">
      <c r="A89" s="2">
        <v>87</v>
      </c>
      <c r="B89" s="3" t="s">
        <v>23</v>
      </c>
      <c r="C89" s="187">
        <f>(C15/C14)*100</f>
        <v>102.13826027397259</v>
      </c>
      <c r="D89" s="1233" t="s">
        <v>44</v>
      </c>
      <c r="E89" s="356" t="s">
        <v>309</v>
      </c>
      <c r="F89" s="163" t="s">
        <v>271</v>
      </c>
    </row>
    <row r="90" spans="1:8" ht="15.75" x14ac:dyDescent="0.25">
      <c r="A90" s="2">
        <v>88</v>
      </c>
      <c r="B90" s="3" t="s">
        <v>24</v>
      </c>
      <c r="C90" s="21">
        <f>C15</f>
        <v>10213826.02739726</v>
      </c>
      <c r="D90" s="1228" t="s">
        <v>44</v>
      </c>
      <c r="E90" s="356" t="s">
        <v>309</v>
      </c>
      <c r="F90" s="66"/>
    </row>
    <row r="91" spans="1:8" ht="15.75" x14ac:dyDescent="0.25">
      <c r="A91" s="2">
        <v>89</v>
      </c>
      <c r="B91" s="3" t="s">
        <v>25</v>
      </c>
      <c r="C91" s="51">
        <v>0.5</v>
      </c>
      <c r="D91" s="67" t="s">
        <v>44</v>
      </c>
      <c r="E91" s="595"/>
      <c r="F91" s="468">
        <v>18</v>
      </c>
    </row>
    <row r="92" spans="1:8" ht="15.75" x14ac:dyDescent="0.25">
      <c r="A92" s="2">
        <v>90</v>
      </c>
      <c r="B92" s="3" t="s">
        <v>26</v>
      </c>
      <c r="C92" s="45" t="s">
        <v>114</v>
      </c>
      <c r="D92" s="1227" t="s">
        <v>43</v>
      </c>
      <c r="E92" s="595"/>
      <c r="F92" s="329" t="s">
        <v>347</v>
      </c>
    </row>
    <row r="93" spans="1:8" ht="15.75" x14ac:dyDescent="0.25">
      <c r="A93" s="2">
        <v>91</v>
      </c>
      <c r="B93" s="3" t="s">
        <v>27</v>
      </c>
      <c r="C93" s="52" t="s">
        <v>121</v>
      </c>
      <c r="D93" s="1295" t="s">
        <v>130</v>
      </c>
      <c r="E93" s="356" t="s">
        <v>309</v>
      </c>
      <c r="F93" s="68"/>
      <c r="H93" s="7"/>
    </row>
    <row r="94" spans="1:8" ht="15.75" x14ac:dyDescent="0.25">
      <c r="A94" s="2">
        <v>92</v>
      </c>
      <c r="B94" s="3" t="s">
        <v>28</v>
      </c>
      <c r="C94" s="45" t="s">
        <v>115</v>
      </c>
      <c r="D94" s="1227" t="s">
        <v>44</v>
      </c>
      <c r="E94" s="595"/>
      <c r="F94" s="329" t="s">
        <v>560</v>
      </c>
    </row>
    <row r="95" spans="1:8" ht="15.75" x14ac:dyDescent="0.25">
      <c r="A95" s="2">
        <v>93</v>
      </c>
      <c r="B95" s="3" t="s">
        <v>75</v>
      </c>
      <c r="C95" s="53" t="s">
        <v>119</v>
      </c>
      <c r="D95" s="1227" t="s">
        <v>44</v>
      </c>
      <c r="E95" s="595"/>
      <c r="F95" s="329"/>
    </row>
    <row r="96" spans="1:8" ht="15.75" x14ac:dyDescent="0.25">
      <c r="A96" s="2">
        <v>94</v>
      </c>
      <c r="B96" s="3" t="s">
        <v>74</v>
      </c>
      <c r="C96" s="45" t="s">
        <v>116</v>
      </c>
      <c r="D96" s="1227" t="s">
        <v>44</v>
      </c>
      <c r="E96" s="595"/>
      <c r="F96" s="329" t="s">
        <v>550</v>
      </c>
    </row>
    <row r="97" spans="1:14" ht="15.75" x14ac:dyDescent="0.25">
      <c r="A97" s="2">
        <v>95</v>
      </c>
      <c r="B97" s="9" t="s">
        <v>38</v>
      </c>
      <c r="C97" s="45" t="b">
        <v>1</v>
      </c>
      <c r="D97" s="1227" t="s">
        <v>44</v>
      </c>
      <c r="E97" s="356" t="s">
        <v>309</v>
      </c>
      <c r="F97" s="329" t="s">
        <v>106</v>
      </c>
    </row>
    <row r="98" spans="1:14" ht="15.75" x14ac:dyDescent="0.25">
      <c r="A98" s="18">
        <v>96</v>
      </c>
      <c r="B98" s="10" t="s">
        <v>36</v>
      </c>
      <c r="C98" s="46"/>
      <c r="D98" s="1227" t="s">
        <v>44</v>
      </c>
      <c r="F98" s="329"/>
    </row>
    <row r="99" spans="1:14" ht="15.75" x14ac:dyDescent="0.25">
      <c r="A99" s="18">
        <v>97</v>
      </c>
      <c r="B99" s="10" t="s">
        <v>32</v>
      </c>
      <c r="C99" s="46"/>
      <c r="D99" s="1227" t="s">
        <v>44</v>
      </c>
      <c r="F99" s="329"/>
    </row>
    <row r="100" spans="1:14" ht="15.75" x14ac:dyDescent="0.25">
      <c r="A100" s="18">
        <v>98</v>
      </c>
      <c r="B100" s="10" t="s">
        <v>39</v>
      </c>
      <c r="C100" s="45" t="s">
        <v>47</v>
      </c>
      <c r="D100" s="1227" t="s">
        <v>130</v>
      </c>
      <c r="F100" s="329"/>
    </row>
    <row r="101" spans="1:14" ht="15.75" x14ac:dyDescent="0.25">
      <c r="A101" s="18">
        <v>99</v>
      </c>
      <c r="B101" s="10" t="s">
        <v>29</v>
      </c>
      <c r="C101" s="45" t="s">
        <v>117</v>
      </c>
      <c r="D101" s="1227" t="s">
        <v>130</v>
      </c>
      <c r="F101" s="329"/>
    </row>
    <row r="102" spans="1:14" ht="15.75" x14ac:dyDescent="0.25">
      <c r="A102" s="12" t="s">
        <v>122</v>
      </c>
      <c r="C102" s="16">
        <v>59</v>
      </c>
      <c r="D102" s="69"/>
    </row>
    <row r="103" spans="1:14" ht="15" customHeight="1" x14ac:dyDescent="0.25">
      <c r="C103" s="11"/>
      <c r="D103" s="70"/>
    </row>
    <row r="104" spans="1:14" ht="15.75" x14ac:dyDescent="0.25">
      <c r="A104" s="1267">
        <v>1.1000000000000001</v>
      </c>
      <c r="B104" s="1567" t="s">
        <v>162</v>
      </c>
      <c r="C104" s="1567"/>
      <c r="D104" s="1567"/>
      <c r="E104" s="1567"/>
      <c r="F104" s="1567"/>
      <c r="H104" s="1237"/>
      <c r="I104" s="1576"/>
      <c r="J104" s="1576"/>
      <c r="K104" s="1576"/>
      <c r="L104" s="1576"/>
      <c r="M104" s="1238"/>
      <c r="N104" s="1238"/>
    </row>
    <row r="105" spans="1:14" ht="15.75" x14ac:dyDescent="0.25">
      <c r="A105" s="1267">
        <v>1.2</v>
      </c>
      <c r="B105" s="1556" t="s">
        <v>345</v>
      </c>
      <c r="C105" s="1556"/>
      <c r="D105" s="1556"/>
      <c r="E105" s="1556"/>
      <c r="F105" s="1556"/>
      <c r="H105" s="1237"/>
      <c r="I105" s="1572"/>
      <c r="J105" s="1572"/>
      <c r="K105" s="1572"/>
      <c r="L105" s="1572"/>
      <c r="M105" s="1238"/>
      <c r="N105" s="1238"/>
    </row>
    <row r="106" spans="1:14" ht="15.75" x14ac:dyDescent="0.25">
      <c r="A106" s="1267">
        <v>1.7</v>
      </c>
      <c r="B106" s="1556" t="s">
        <v>267</v>
      </c>
      <c r="C106" s="1556"/>
      <c r="D106" s="1556"/>
      <c r="E106" s="1556"/>
      <c r="F106" s="1556"/>
      <c r="H106" s="1237"/>
      <c r="I106" s="1572"/>
      <c r="J106" s="1572"/>
      <c r="K106" s="1572"/>
      <c r="L106" s="1572"/>
      <c r="M106" s="1238"/>
      <c r="N106" s="1238"/>
    </row>
    <row r="107" spans="1:14" ht="15.75" x14ac:dyDescent="0.25">
      <c r="A107" s="1267">
        <v>1.8</v>
      </c>
      <c r="B107" s="1556" t="s">
        <v>268</v>
      </c>
      <c r="C107" s="1556"/>
      <c r="D107" s="1556"/>
      <c r="E107" s="1556"/>
      <c r="F107" s="1556"/>
      <c r="H107" s="1237"/>
      <c r="I107" s="1572"/>
      <c r="J107" s="1572"/>
      <c r="K107" s="1572"/>
      <c r="L107" s="1572"/>
      <c r="M107" s="1238"/>
      <c r="N107" s="1238"/>
    </row>
    <row r="108" spans="1:14" ht="15.75" x14ac:dyDescent="0.25">
      <c r="A108" s="1268">
        <v>1.1000000000000001</v>
      </c>
      <c r="B108" s="1556" t="s">
        <v>344</v>
      </c>
      <c r="C108" s="1556"/>
      <c r="D108" s="1556"/>
      <c r="E108" s="1556"/>
      <c r="F108" s="1556"/>
      <c r="H108" s="1239"/>
      <c r="I108" s="1572"/>
      <c r="J108" s="1572"/>
      <c r="K108" s="1572"/>
      <c r="L108" s="1572"/>
      <c r="M108" s="1238"/>
      <c r="N108" s="1238"/>
    </row>
    <row r="109" spans="1:14" ht="15.75" x14ac:dyDescent="0.25">
      <c r="A109" s="1267">
        <v>1.1299999999999999</v>
      </c>
      <c r="B109" s="1556" t="s">
        <v>160</v>
      </c>
      <c r="C109" s="1556"/>
      <c r="D109" s="1556"/>
      <c r="E109" s="1556"/>
      <c r="F109" s="1556"/>
      <c r="H109" s="1237"/>
      <c r="I109" s="1572"/>
      <c r="J109" s="1572"/>
      <c r="K109" s="1572"/>
      <c r="L109" s="1572"/>
      <c r="M109" s="1238"/>
      <c r="N109" s="1238"/>
    </row>
    <row r="110" spans="1:14" ht="15.75" x14ac:dyDescent="0.25">
      <c r="A110" s="1267">
        <v>1.17</v>
      </c>
      <c r="B110" s="1556" t="s">
        <v>806</v>
      </c>
      <c r="C110" s="1556"/>
      <c r="D110" s="1556"/>
      <c r="E110" s="1556"/>
      <c r="F110" s="1556"/>
      <c r="H110" s="1237"/>
      <c r="I110" s="1572"/>
      <c r="J110" s="1572"/>
      <c r="K110" s="1572"/>
      <c r="L110" s="1572"/>
      <c r="M110" s="1238"/>
      <c r="N110" s="1238"/>
    </row>
    <row r="111" spans="1:14" ht="15.75" x14ac:dyDescent="0.25">
      <c r="A111" s="1267">
        <v>2.1</v>
      </c>
      <c r="B111" s="1556" t="s">
        <v>343</v>
      </c>
      <c r="C111" s="1556"/>
      <c r="D111" s="1556"/>
      <c r="E111" s="1556"/>
      <c r="F111" s="1556"/>
      <c r="H111" s="1241"/>
      <c r="I111" s="1575"/>
      <c r="J111" s="1575"/>
      <c r="K111" s="1575"/>
      <c r="L111" s="1238"/>
      <c r="M111" s="1238"/>
      <c r="N111" s="1238"/>
    </row>
    <row r="112" spans="1:14" ht="15.75" x14ac:dyDescent="0.25">
      <c r="A112" s="1555">
        <v>2.8</v>
      </c>
      <c r="B112" s="1558" t="s">
        <v>827</v>
      </c>
      <c r="C112" s="1559"/>
      <c r="D112" s="1559"/>
      <c r="E112" s="1559"/>
      <c r="F112" s="1560"/>
      <c r="G112" s="951"/>
      <c r="H112" s="1241"/>
      <c r="I112" s="1575"/>
      <c r="J112" s="1575"/>
      <c r="K112" s="1575"/>
      <c r="L112" s="1238"/>
      <c r="M112" s="1238"/>
      <c r="N112" s="1238"/>
    </row>
    <row r="113" spans="1:14" ht="15.75" x14ac:dyDescent="0.25">
      <c r="A113" s="1555"/>
      <c r="B113" s="1561"/>
      <c r="C113" s="1562"/>
      <c r="D113" s="1562"/>
      <c r="E113" s="1562"/>
      <c r="F113" s="1563"/>
      <c r="G113" s="951"/>
      <c r="H113" s="1241"/>
      <c r="I113" s="1249"/>
      <c r="J113" s="1249"/>
      <c r="K113" s="1249"/>
      <c r="L113" s="1238"/>
      <c r="M113" s="1238"/>
      <c r="N113" s="1238"/>
    </row>
    <row r="114" spans="1:14" ht="15.75" x14ac:dyDescent="0.25">
      <c r="A114" s="1271">
        <v>2.16</v>
      </c>
      <c r="B114" s="1557" t="s">
        <v>829</v>
      </c>
      <c r="C114" s="1557"/>
      <c r="D114" s="1557"/>
      <c r="E114" s="1557"/>
      <c r="F114" s="1557"/>
      <c r="H114" s="1245"/>
      <c r="I114" s="1579"/>
      <c r="J114" s="1579"/>
      <c r="K114" s="1579"/>
      <c r="L114" s="1579"/>
      <c r="M114" s="1238"/>
      <c r="N114" s="1238"/>
    </row>
    <row r="115" spans="1:14" ht="15.75" x14ac:dyDescent="0.25">
      <c r="A115" s="1267">
        <v>2.17</v>
      </c>
      <c r="B115" s="1557" t="s">
        <v>829</v>
      </c>
      <c r="C115" s="1557"/>
      <c r="D115" s="1557"/>
      <c r="E115" s="1557"/>
      <c r="F115" s="1557"/>
      <c r="H115" s="1245"/>
      <c r="I115" s="1579"/>
      <c r="J115" s="1579"/>
      <c r="K115" s="1579"/>
      <c r="L115" s="1579"/>
      <c r="M115" s="1238"/>
      <c r="N115" s="1238"/>
    </row>
    <row r="116" spans="1:14" ht="15.75" x14ac:dyDescent="0.25">
      <c r="A116" s="1267">
        <v>2.1800000000000002</v>
      </c>
      <c r="B116" s="1557" t="s">
        <v>784</v>
      </c>
      <c r="C116" s="1557"/>
      <c r="D116" s="1557"/>
      <c r="E116" s="1557"/>
      <c r="F116" s="1557"/>
      <c r="H116" s="1237"/>
      <c r="I116" s="1572"/>
      <c r="J116" s="1572"/>
      <c r="K116" s="1572"/>
      <c r="L116" s="1572"/>
      <c r="M116" s="1238"/>
      <c r="N116" s="1238"/>
    </row>
    <row r="117" spans="1:14" ht="15.75" x14ac:dyDescent="0.25">
      <c r="A117" s="1270">
        <v>2.2000000000000002</v>
      </c>
      <c r="B117" s="1287" t="s">
        <v>284</v>
      </c>
      <c r="C117" s="1288"/>
      <c r="D117" s="1288"/>
      <c r="E117" s="1288"/>
      <c r="F117" s="1289"/>
      <c r="H117" s="1247"/>
      <c r="I117" s="1238"/>
      <c r="J117" s="1243"/>
      <c r="K117" s="1238"/>
      <c r="L117" s="1238"/>
      <c r="M117" s="1238"/>
      <c r="N117" s="1238"/>
    </row>
    <row r="118" spans="1:14" ht="15.75" x14ac:dyDescent="0.25">
      <c r="A118" s="912">
        <v>2.2200000000000002</v>
      </c>
      <c r="B118" s="1557" t="s">
        <v>830</v>
      </c>
      <c r="C118" s="1557"/>
      <c r="D118" s="1557"/>
      <c r="E118" s="1557"/>
      <c r="F118" s="1557"/>
      <c r="H118" s="1245"/>
      <c r="I118" s="1579"/>
      <c r="J118" s="1579"/>
      <c r="K118" s="1579"/>
      <c r="L118" s="1579"/>
      <c r="M118" s="1238"/>
      <c r="N118" s="1238"/>
    </row>
    <row r="119" spans="1:14" ht="15.75" x14ac:dyDescent="0.25">
      <c r="A119" s="1269">
        <v>2.2799999999999998</v>
      </c>
      <c r="B119" s="1534" t="s">
        <v>672</v>
      </c>
      <c r="C119" s="1534"/>
      <c r="D119" s="1534"/>
      <c r="E119" s="1534"/>
      <c r="F119" s="1534"/>
      <c r="H119" s="1237"/>
      <c r="I119" s="1572"/>
      <c r="J119" s="1572"/>
      <c r="K119" s="1572"/>
      <c r="L119" s="1242"/>
      <c r="M119" s="1238"/>
      <c r="N119" s="1238"/>
    </row>
    <row r="120" spans="1:14" ht="15.75" x14ac:dyDescent="0.25">
      <c r="A120" s="1269">
        <v>2.35</v>
      </c>
      <c r="B120" s="1534" t="s">
        <v>673</v>
      </c>
      <c r="C120" s="1534"/>
      <c r="D120" s="1534"/>
      <c r="E120" s="1534"/>
      <c r="F120" s="1534"/>
      <c r="H120" s="1237"/>
      <c r="I120" s="1572"/>
      <c r="J120" s="1572"/>
      <c r="K120" s="1572"/>
      <c r="L120" s="1572"/>
      <c r="M120" s="1238"/>
      <c r="N120" s="1238"/>
    </row>
    <row r="121" spans="1:14" ht="15.75" x14ac:dyDescent="0.25">
      <c r="A121" s="1269">
        <v>2.36</v>
      </c>
      <c r="B121" s="1534" t="s">
        <v>674</v>
      </c>
      <c r="C121" s="1534"/>
      <c r="D121" s="1534"/>
      <c r="E121" s="1534"/>
      <c r="F121" s="1534"/>
      <c r="H121" s="1237"/>
      <c r="I121" s="1572"/>
      <c r="J121" s="1572"/>
      <c r="K121" s="1572"/>
      <c r="L121" s="1572"/>
      <c r="M121" s="1238"/>
      <c r="N121" s="1238"/>
    </row>
    <row r="122" spans="1:14" ht="15.75" x14ac:dyDescent="0.25">
      <c r="A122" s="1269">
        <v>2.38</v>
      </c>
      <c r="B122" s="1536" t="s">
        <v>832</v>
      </c>
      <c r="C122" s="1536"/>
      <c r="D122" s="1536"/>
      <c r="E122" s="1536"/>
      <c r="F122" s="1536"/>
      <c r="H122" s="1248"/>
      <c r="I122" s="1580"/>
      <c r="J122" s="1580"/>
      <c r="K122" s="1580"/>
      <c r="L122" s="1580"/>
      <c r="M122" s="1238"/>
      <c r="N122" s="1238"/>
    </row>
    <row r="123" spans="1:14" ht="15.75" x14ac:dyDescent="0.25">
      <c r="A123" s="1267">
        <v>2.87</v>
      </c>
      <c r="B123" s="1556" t="s">
        <v>475</v>
      </c>
      <c r="C123" s="1556"/>
      <c r="D123" s="1556"/>
      <c r="E123" s="1556"/>
      <c r="F123" s="1556"/>
      <c r="H123" s="1238"/>
      <c r="I123" s="1238"/>
      <c r="J123" s="1238"/>
      <c r="K123" s="1238"/>
      <c r="L123" s="1238"/>
      <c r="M123" s="1238"/>
      <c r="N123" s="1238"/>
    </row>
    <row r="124" spans="1:14" ht="15.75" x14ac:dyDescent="0.25">
      <c r="A124" s="1267">
        <v>2.88</v>
      </c>
      <c r="B124" s="1557" t="s">
        <v>802</v>
      </c>
      <c r="C124" s="1557"/>
      <c r="D124" s="1557"/>
      <c r="E124" s="1557"/>
      <c r="F124" s="1557"/>
    </row>
    <row r="125" spans="1:14" ht="15.75" x14ac:dyDescent="0.25">
      <c r="A125" s="1271">
        <v>2.91</v>
      </c>
      <c r="B125" s="1557" t="s">
        <v>755</v>
      </c>
      <c r="C125" s="1557"/>
      <c r="D125" s="1557"/>
      <c r="E125" s="1557"/>
      <c r="F125" s="1557"/>
    </row>
    <row r="126" spans="1:14" ht="15.75" customHeight="1" x14ac:dyDescent="0.25">
      <c r="A126" s="1267">
        <v>2.95</v>
      </c>
      <c r="B126" s="1574" t="s">
        <v>476</v>
      </c>
      <c r="C126" s="1574"/>
      <c r="D126" s="1574"/>
      <c r="E126" s="1574"/>
      <c r="F126" s="1574"/>
    </row>
  </sheetData>
  <mergeCells count="50">
    <mergeCell ref="A112:A113"/>
    <mergeCell ref="B112:F113"/>
    <mergeCell ref="I121:L121"/>
    <mergeCell ref="I122:L122"/>
    <mergeCell ref="B116:F116"/>
    <mergeCell ref="I115:L115"/>
    <mergeCell ref="I116:L116"/>
    <mergeCell ref="I118:L118"/>
    <mergeCell ref="I119:K119"/>
    <mergeCell ref="I120:L120"/>
    <mergeCell ref="I109:L109"/>
    <mergeCell ref="I110:L110"/>
    <mergeCell ref="I111:K111"/>
    <mergeCell ref="I112:K112"/>
    <mergeCell ref="I114:L114"/>
    <mergeCell ref="I104:L104"/>
    <mergeCell ref="I105:L105"/>
    <mergeCell ref="I106:L106"/>
    <mergeCell ref="I107:L107"/>
    <mergeCell ref="I108:L108"/>
    <mergeCell ref="A12:A13"/>
    <mergeCell ref="B12:B13"/>
    <mergeCell ref="C12:C13"/>
    <mergeCell ref="B119:F119"/>
    <mergeCell ref="B111:F111"/>
    <mergeCell ref="B114:F114"/>
    <mergeCell ref="B115:F115"/>
    <mergeCell ref="A22:D22"/>
    <mergeCell ref="B110:F110"/>
    <mergeCell ref="B104:F104"/>
    <mergeCell ref="B105:F105"/>
    <mergeCell ref="B106:F106"/>
    <mergeCell ref="B108:F108"/>
    <mergeCell ref="B109:F109"/>
    <mergeCell ref="F16:G16"/>
    <mergeCell ref="F20:G20"/>
    <mergeCell ref="B124:F124"/>
    <mergeCell ref="B126:F126"/>
    <mergeCell ref="B121:F121"/>
    <mergeCell ref="B107:F107"/>
    <mergeCell ref="B122:F122"/>
    <mergeCell ref="B120:F120"/>
    <mergeCell ref="B118:F118"/>
    <mergeCell ref="B123:F123"/>
    <mergeCell ref="B125:F125"/>
    <mergeCell ref="F5:G5"/>
    <mergeCell ref="F6:G6"/>
    <mergeCell ref="F12:G12"/>
    <mergeCell ref="F13:G13"/>
    <mergeCell ref="F15:G15"/>
  </mergeCells>
  <pageMargins left="0.23622047244094491" right="0.23622047244094491" top="0.19685039370078741" bottom="0.15748031496062992" header="0.11811023622047245" footer="0.11811023622047245"/>
  <pageSetup paperSize="9" scale="6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129"/>
  <sheetViews>
    <sheetView zoomScale="75" zoomScaleNormal="75" workbookViewId="0"/>
  </sheetViews>
  <sheetFormatPr defaultRowHeight="15.75" x14ac:dyDescent="0.25"/>
  <cols>
    <col min="1" max="1" width="8.28515625" customWidth="1"/>
    <col min="2" max="2" width="54.5703125" customWidth="1"/>
    <col min="3" max="3" width="60.5703125" customWidth="1"/>
    <col min="4" max="4" width="3.140625" style="54" customWidth="1"/>
    <col min="5" max="5" width="13.28515625" style="12" customWidth="1"/>
    <col min="6" max="6" width="12.85546875" customWidth="1"/>
    <col min="7" max="7" width="54.5703125" bestFit="1" customWidth="1"/>
    <col min="8" max="8" width="5" customWidth="1"/>
    <col min="9" max="9" width="6.140625" style="7" customWidth="1"/>
    <col min="11" max="11" width="54.7109375" customWidth="1"/>
    <col min="12" max="12" width="3.140625" bestFit="1" customWidth="1"/>
    <col min="13" max="13" width="8.85546875" style="268" bestFit="1" customWidth="1"/>
    <col min="14" max="14" width="19.85546875" customWidth="1"/>
  </cols>
  <sheetData>
    <row r="1" spans="1:13" ht="18" x14ac:dyDescent="0.25">
      <c r="A1" s="37" t="s">
        <v>644</v>
      </c>
    </row>
    <row r="3" spans="1:13" s="12" customFormat="1" x14ac:dyDescent="0.25">
      <c r="A3" s="36" t="s">
        <v>131</v>
      </c>
      <c r="D3" s="55"/>
      <c r="E3" s="36" t="s">
        <v>132</v>
      </c>
      <c r="H3" s="223"/>
      <c r="M3" s="236"/>
    </row>
    <row r="4" spans="1:13" s="12" customFormat="1" x14ac:dyDescent="0.25">
      <c r="A4" s="892">
        <v>1</v>
      </c>
      <c r="B4" s="34" t="s">
        <v>127</v>
      </c>
      <c r="C4" s="117" t="s">
        <v>128</v>
      </c>
      <c r="D4" s="55"/>
      <c r="F4" s="36"/>
      <c r="I4" s="223"/>
      <c r="M4" s="236"/>
    </row>
    <row r="5" spans="1:13" x14ac:dyDescent="0.25">
      <c r="A5" s="892">
        <v>2</v>
      </c>
      <c r="B5" s="34" t="s">
        <v>90</v>
      </c>
      <c r="C5" s="883" t="s">
        <v>94</v>
      </c>
      <c r="E5" s="1617" t="s">
        <v>95</v>
      </c>
      <c r="F5" s="1618"/>
      <c r="G5" s="873" t="s">
        <v>93</v>
      </c>
      <c r="H5" s="72"/>
      <c r="I5" s="909"/>
    </row>
    <row r="6" spans="1:13" x14ac:dyDescent="0.25">
      <c r="A6" s="892">
        <v>3</v>
      </c>
      <c r="B6" s="34" t="s">
        <v>91</v>
      </c>
      <c r="C6" s="873" t="s">
        <v>96</v>
      </c>
      <c r="E6" s="1617" t="s">
        <v>95</v>
      </c>
      <c r="F6" s="1618"/>
      <c r="G6" s="873" t="s">
        <v>97</v>
      </c>
      <c r="H6" s="72"/>
      <c r="I6" s="909"/>
    </row>
    <row r="7" spans="1:13" x14ac:dyDescent="0.25">
      <c r="A7" s="892">
        <v>4</v>
      </c>
      <c r="B7" s="34" t="s">
        <v>101</v>
      </c>
      <c r="C7" s="1144">
        <v>43941</v>
      </c>
      <c r="E7" s="15"/>
      <c r="F7" s="30"/>
      <c r="G7" s="12"/>
      <c r="H7" s="73"/>
      <c r="I7" s="1659" t="s">
        <v>675</v>
      </c>
      <c r="J7" s="1660"/>
      <c r="K7" s="1144">
        <v>43971</v>
      </c>
    </row>
    <row r="8" spans="1:13" x14ac:dyDescent="0.25">
      <c r="A8" s="892">
        <v>5</v>
      </c>
      <c r="B8" s="34" t="s">
        <v>123</v>
      </c>
      <c r="C8" s="28">
        <v>0.45520833333333338</v>
      </c>
      <c r="E8" s="15"/>
      <c r="F8" s="30"/>
      <c r="G8" s="12"/>
      <c r="H8" s="73"/>
      <c r="I8" s="220"/>
    </row>
    <row r="9" spans="1:13" x14ac:dyDescent="0.25">
      <c r="A9" s="892">
        <v>6</v>
      </c>
      <c r="B9" s="34" t="s">
        <v>124</v>
      </c>
      <c r="C9" s="27" t="s">
        <v>125</v>
      </c>
      <c r="E9" s="15"/>
      <c r="F9" s="30"/>
      <c r="G9" s="12"/>
      <c r="H9" s="73"/>
      <c r="I9" s="220"/>
    </row>
    <row r="10" spans="1:13" x14ac:dyDescent="0.25">
      <c r="A10" s="892">
        <v>7</v>
      </c>
      <c r="B10" s="34" t="s">
        <v>102</v>
      </c>
      <c r="C10" s="1260">
        <v>43972</v>
      </c>
      <c r="E10" s="15"/>
      <c r="F10" s="30"/>
      <c r="G10" s="12"/>
      <c r="H10" s="73"/>
      <c r="I10" s="220"/>
    </row>
    <row r="11" spans="1:13" x14ac:dyDescent="0.25">
      <c r="A11" s="892">
        <v>8</v>
      </c>
      <c r="B11" s="34" t="s">
        <v>103</v>
      </c>
      <c r="C11" s="1260">
        <f>C10+32</f>
        <v>44004</v>
      </c>
      <c r="E11" s="15"/>
      <c r="F11" s="30"/>
      <c r="G11" s="12"/>
      <c r="H11" s="73"/>
      <c r="I11" s="284"/>
    </row>
    <row r="12" spans="1:13" x14ac:dyDescent="0.25">
      <c r="A12" s="1528">
        <v>9</v>
      </c>
      <c r="B12" s="1530" t="s">
        <v>85</v>
      </c>
      <c r="C12" s="1532" t="s">
        <v>98</v>
      </c>
      <c r="E12" s="1606" t="s">
        <v>184</v>
      </c>
      <c r="F12" s="1606"/>
      <c r="G12" s="874" t="s">
        <v>92</v>
      </c>
      <c r="H12" s="74"/>
      <c r="I12" s="880"/>
    </row>
    <row r="13" spans="1:13" x14ac:dyDescent="0.25">
      <c r="A13" s="1529"/>
      <c r="B13" s="1531"/>
      <c r="C13" s="1533"/>
      <c r="E13" s="1606" t="s">
        <v>185</v>
      </c>
      <c r="F13" s="1606"/>
      <c r="G13" s="873" t="s">
        <v>119</v>
      </c>
      <c r="H13" s="74"/>
      <c r="I13" s="880"/>
    </row>
    <row r="14" spans="1:13" x14ac:dyDescent="0.25">
      <c r="A14" s="892">
        <v>10</v>
      </c>
      <c r="B14" s="34" t="s">
        <v>86</v>
      </c>
      <c r="C14" s="884">
        <v>10000000</v>
      </c>
      <c r="E14" s="13"/>
      <c r="F14" s="31"/>
      <c r="G14" s="12"/>
      <c r="H14" s="73"/>
      <c r="I14" s="220"/>
    </row>
    <row r="15" spans="1:13" x14ac:dyDescent="0.25">
      <c r="A15" s="892">
        <v>11</v>
      </c>
      <c r="B15" s="34" t="s">
        <v>87</v>
      </c>
      <c r="C15" s="884">
        <f>(C14*(G15/100))+(C14*((1.5*340)/(100*365)))</f>
        <v>10213826.02739726</v>
      </c>
      <c r="E15" s="1620" t="s">
        <v>100</v>
      </c>
      <c r="F15" s="1621"/>
      <c r="G15" s="875">
        <v>100.741</v>
      </c>
      <c r="H15" s="72"/>
      <c r="I15" s="1620" t="s">
        <v>100</v>
      </c>
      <c r="J15" s="1621"/>
      <c r="K15" s="875">
        <v>101.152</v>
      </c>
    </row>
    <row r="16" spans="1:13" x14ac:dyDescent="0.25">
      <c r="A16" s="892">
        <v>12</v>
      </c>
      <c r="B16" s="34" t="s">
        <v>83</v>
      </c>
      <c r="C16" s="884">
        <f>C15*(1-0.005)</f>
        <v>10162756.897260273</v>
      </c>
      <c r="E16" s="1620" t="s">
        <v>89</v>
      </c>
      <c r="F16" s="1621"/>
      <c r="G16" s="876">
        <f>(C15-C16)/C15</f>
        <v>5.0000000000000877E-3</v>
      </c>
      <c r="H16" s="75"/>
      <c r="I16" s="34" t="s">
        <v>87</v>
      </c>
      <c r="J16" s="395"/>
      <c r="K16" s="176">
        <f>(C14*(K15/100)+((1.5*(C10-DATE(2018,5,15))/(100*365))))</f>
        <v>10115200.030287672</v>
      </c>
    </row>
    <row r="17" spans="1:16" x14ac:dyDescent="0.25">
      <c r="A17" s="892">
        <v>13</v>
      </c>
      <c r="B17" s="34" t="s">
        <v>88</v>
      </c>
      <c r="C17" s="873" t="s">
        <v>99</v>
      </c>
      <c r="E17" s="16"/>
      <c r="F17" s="889"/>
      <c r="G17" s="12"/>
      <c r="H17" s="73"/>
      <c r="I17" s="220"/>
      <c r="K17" s="913"/>
    </row>
    <row r="18" spans="1:16" x14ac:dyDescent="0.25">
      <c r="A18" s="892">
        <v>14</v>
      </c>
      <c r="B18" s="34" t="s">
        <v>82</v>
      </c>
      <c r="C18" s="24">
        <v>-1.1000000000000001E-3</v>
      </c>
      <c r="E18" s="17"/>
      <c r="F18" s="38"/>
      <c r="G18" s="39"/>
      <c r="H18" s="881"/>
      <c r="I18" s="882"/>
    </row>
    <row r="19" spans="1:16" x14ac:dyDescent="0.25">
      <c r="A19" s="892">
        <v>15</v>
      </c>
      <c r="B19" s="34" t="s">
        <v>84</v>
      </c>
      <c r="C19" s="884">
        <f>C16*(1+((C18*(C11-C10))/(360)))</f>
        <v>10161763.205474764</v>
      </c>
      <c r="E19" s="13"/>
      <c r="F19" s="13"/>
      <c r="G19" s="12"/>
      <c r="H19" s="73"/>
      <c r="I19" s="220"/>
    </row>
    <row r="20" spans="1:16" x14ac:dyDescent="0.25">
      <c r="A20" s="892">
        <v>16</v>
      </c>
      <c r="B20" s="34" t="s">
        <v>350</v>
      </c>
      <c r="C20" s="884" t="s">
        <v>280</v>
      </c>
      <c r="E20" s="1616"/>
      <c r="F20" s="1616"/>
      <c r="G20" s="39"/>
      <c r="H20" s="72"/>
      <c r="I20" s="909"/>
    </row>
    <row r="21" spans="1:16" x14ac:dyDescent="0.25">
      <c r="A21" s="40"/>
      <c r="B21" s="41"/>
      <c r="C21" s="42"/>
      <c r="E21" s="880"/>
      <c r="F21" s="880"/>
      <c r="G21" s="39"/>
      <c r="H21" s="72"/>
      <c r="I21" s="909"/>
    </row>
    <row r="22" spans="1:16" ht="30.75" customHeight="1" x14ac:dyDescent="0.25">
      <c r="A22" s="40"/>
      <c r="B22" s="41"/>
      <c r="C22" s="42"/>
      <c r="D22" s="56"/>
      <c r="E22" s="13"/>
      <c r="H22" s="1661" t="s">
        <v>645</v>
      </c>
      <c r="I22" s="1661"/>
      <c r="J22" s="1661"/>
      <c r="K22" s="1661"/>
      <c r="L22" s="1661"/>
      <c r="M22" s="1661"/>
      <c r="N22" s="1661"/>
      <c r="O22" s="1661"/>
      <c r="P22" s="1661"/>
    </row>
    <row r="23" spans="1:16" ht="47.25" x14ac:dyDescent="0.25">
      <c r="A23" s="1527" t="s">
        <v>133</v>
      </c>
      <c r="B23" s="1527"/>
      <c r="C23" s="1527"/>
      <c r="D23" s="1527"/>
      <c r="E23" s="16"/>
      <c r="J23" s="1527" t="s">
        <v>133</v>
      </c>
      <c r="K23" s="1527"/>
      <c r="L23" s="1527"/>
      <c r="M23" s="656"/>
      <c r="N23" s="878" t="s">
        <v>341</v>
      </c>
      <c r="O23" s="910"/>
    </row>
    <row r="24" spans="1:16" x14ac:dyDescent="0.25">
      <c r="A24" s="879">
        <v>1</v>
      </c>
      <c r="B24" s="3" t="s">
        <v>0</v>
      </c>
      <c r="C24" s="1262" t="s">
        <v>815</v>
      </c>
      <c r="D24" s="1229" t="s">
        <v>130</v>
      </c>
      <c r="E24" s="596" t="s">
        <v>309</v>
      </c>
      <c r="J24" s="103">
        <v>1</v>
      </c>
      <c r="K24" s="1263" t="s">
        <v>817</v>
      </c>
      <c r="L24" s="892" t="s">
        <v>130</v>
      </c>
      <c r="M24" s="236"/>
      <c r="N24" s="892"/>
    </row>
    <row r="25" spans="1:16" x14ac:dyDescent="0.25">
      <c r="A25" s="879">
        <v>2</v>
      </c>
      <c r="B25" s="3" t="s">
        <v>1</v>
      </c>
      <c r="C25" s="904" t="str">
        <f>G5</f>
        <v>MP6I5ZYZBEU3UXPYFY54</v>
      </c>
      <c r="D25" s="1229" t="s">
        <v>130</v>
      </c>
      <c r="E25" s="355" t="s">
        <v>309</v>
      </c>
      <c r="J25" s="892">
        <v>2</v>
      </c>
      <c r="K25" s="25" t="s">
        <v>93</v>
      </c>
      <c r="L25" s="892" t="s">
        <v>130</v>
      </c>
      <c r="M25" s="236"/>
      <c r="N25" s="891" t="s">
        <v>819</v>
      </c>
    </row>
    <row r="26" spans="1:16" x14ac:dyDescent="0.25">
      <c r="A26" s="879">
        <v>3</v>
      </c>
      <c r="B26" s="3" t="s">
        <v>40</v>
      </c>
      <c r="C26" s="904" t="str">
        <f>G5</f>
        <v>MP6I5ZYZBEU3UXPYFY54</v>
      </c>
      <c r="D26" s="1229" t="s">
        <v>130</v>
      </c>
      <c r="E26" s="355"/>
      <c r="J26" s="892">
        <v>3</v>
      </c>
      <c r="K26" s="25" t="s">
        <v>93</v>
      </c>
      <c r="L26" s="892" t="s">
        <v>130</v>
      </c>
      <c r="M26" s="236"/>
      <c r="N26" s="891" t="s">
        <v>807</v>
      </c>
    </row>
    <row r="27" spans="1:16" x14ac:dyDescent="0.25">
      <c r="A27" s="879">
        <v>4</v>
      </c>
      <c r="B27" s="3" t="s">
        <v>12</v>
      </c>
      <c r="C27" s="904" t="s">
        <v>106</v>
      </c>
      <c r="D27" s="57" t="s">
        <v>130</v>
      </c>
      <c r="E27" s="355"/>
      <c r="J27" s="892">
        <v>4</v>
      </c>
      <c r="K27" s="98"/>
      <c r="L27" s="57" t="s">
        <v>43</v>
      </c>
      <c r="M27" s="236"/>
      <c r="N27" s="901"/>
    </row>
    <row r="28" spans="1:16" x14ac:dyDescent="0.25">
      <c r="A28" s="4">
        <v>5</v>
      </c>
      <c r="B28" s="5" t="s">
        <v>2</v>
      </c>
      <c r="C28" s="904" t="s">
        <v>107</v>
      </c>
      <c r="D28" s="58" t="s">
        <v>130</v>
      </c>
      <c r="E28" s="355"/>
      <c r="J28" s="892">
        <v>5</v>
      </c>
      <c r="K28" s="98"/>
      <c r="L28" s="58" t="s">
        <v>43</v>
      </c>
      <c r="M28" s="236"/>
      <c r="N28" s="903"/>
    </row>
    <row r="29" spans="1:16" x14ac:dyDescent="0.25">
      <c r="A29" s="879">
        <v>6</v>
      </c>
      <c r="B29" s="3" t="s">
        <v>33</v>
      </c>
      <c r="C29" s="46"/>
      <c r="D29" s="57" t="s">
        <v>44</v>
      </c>
      <c r="E29" s="356"/>
      <c r="J29" s="892">
        <v>6</v>
      </c>
      <c r="K29" s="98"/>
      <c r="L29" s="57" t="s">
        <v>43</v>
      </c>
      <c r="M29" s="236"/>
      <c r="N29" s="901"/>
    </row>
    <row r="30" spans="1:16" x14ac:dyDescent="0.25">
      <c r="A30" s="879">
        <v>7</v>
      </c>
      <c r="B30" s="3" t="s">
        <v>3</v>
      </c>
      <c r="C30" s="46"/>
      <c r="D30" s="57" t="s">
        <v>43</v>
      </c>
      <c r="E30" s="356" t="s">
        <v>309</v>
      </c>
      <c r="J30" s="892">
        <v>7</v>
      </c>
      <c r="K30" s="98"/>
      <c r="L30" s="57" t="s">
        <v>43</v>
      </c>
      <c r="M30" s="236"/>
      <c r="N30" s="897"/>
    </row>
    <row r="31" spans="1:16" x14ac:dyDescent="0.25">
      <c r="A31" s="879">
        <v>8</v>
      </c>
      <c r="B31" s="3" t="s">
        <v>4</v>
      </c>
      <c r="C31" s="46"/>
      <c r="D31" s="57" t="s">
        <v>43</v>
      </c>
      <c r="E31" s="356" t="s">
        <v>309</v>
      </c>
      <c r="J31" s="892">
        <v>8</v>
      </c>
      <c r="K31" s="98"/>
      <c r="L31" s="57" t="s">
        <v>43</v>
      </c>
      <c r="M31" s="236"/>
      <c r="N31" s="901"/>
    </row>
    <row r="32" spans="1:16" x14ac:dyDescent="0.25">
      <c r="A32" s="879">
        <v>9</v>
      </c>
      <c r="B32" s="3" t="s">
        <v>5</v>
      </c>
      <c r="C32" s="904" t="s">
        <v>109</v>
      </c>
      <c r="D32" s="1229" t="s">
        <v>130</v>
      </c>
      <c r="E32" s="356"/>
      <c r="J32" s="892">
        <v>9</v>
      </c>
      <c r="K32" s="98"/>
      <c r="L32" s="892" t="s">
        <v>43</v>
      </c>
      <c r="M32" s="236"/>
      <c r="N32" s="891"/>
    </row>
    <row r="33" spans="1:14" x14ac:dyDescent="0.25">
      <c r="A33" s="879">
        <v>10</v>
      </c>
      <c r="B33" s="3" t="s">
        <v>6</v>
      </c>
      <c r="C33" s="873" t="s">
        <v>93</v>
      </c>
      <c r="D33" s="59" t="s">
        <v>130</v>
      </c>
      <c r="E33" s="356" t="s">
        <v>309</v>
      </c>
      <c r="J33" s="892">
        <v>10</v>
      </c>
      <c r="K33" s="98"/>
      <c r="L33" s="59" t="s">
        <v>43</v>
      </c>
      <c r="M33" s="236"/>
      <c r="N33" s="895" t="s">
        <v>342</v>
      </c>
    </row>
    <row r="34" spans="1:14" x14ac:dyDescent="0.25">
      <c r="A34" s="879">
        <v>11</v>
      </c>
      <c r="B34" s="3" t="s">
        <v>7</v>
      </c>
      <c r="C34" s="904" t="str">
        <f>G6</f>
        <v>DL6FFRRLF74S01HE2M14</v>
      </c>
      <c r="D34" s="59" t="s">
        <v>130</v>
      </c>
      <c r="E34" s="356"/>
      <c r="J34" s="892">
        <v>11</v>
      </c>
      <c r="K34" s="873" t="s">
        <v>97</v>
      </c>
      <c r="L34" s="59" t="s">
        <v>130</v>
      </c>
      <c r="M34" s="236"/>
      <c r="N34" s="895"/>
    </row>
    <row r="35" spans="1:14" x14ac:dyDescent="0.25">
      <c r="A35" s="879">
        <v>12</v>
      </c>
      <c r="B35" s="3" t="s">
        <v>46</v>
      </c>
      <c r="C35" s="904" t="s">
        <v>108</v>
      </c>
      <c r="D35" s="59" t="s">
        <v>130</v>
      </c>
      <c r="E35" s="356"/>
      <c r="J35" s="892">
        <v>12</v>
      </c>
      <c r="K35" s="98"/>
      <c r="L35" s="59" t="s">
        <v>43</v>
      </c>
      <c r="M35" s="236"/>
      <c r="N35" s="1230">
        <v>2</v>
      </c>
    </row>
    <row r="36" spans="1:14" x14ac:dyDescent="0.25">
      <c r="A36" s="879">
        <v>13</v>
      </c>
      <c r="B36" s="3" t="s">
        <v>8</v>
      </c>
      <c r="C36" s="904" t="str">
        <f>C25</f>
        <v>MP6I5ZYZBEU3UXPYFY54</v>
      </c>
      <c r="D36" s="1296" t="s">
        <v>43</v>
      </c>
      <c r="E36" s="356" t="s">
        <v>309</v>
      </c>
      <c r="J36" s="892">
        <v>13</v>
      </c>
      <c r="K36" s="98"/>
      <c r="L36" s="892" t="s">
        <v>43</v>
      </c>
      <c r="M36" s="236"/>
      <c r="N36" s="891">
        <v>4</v>
      </c>
    </row>
    <row r="37" spans="1:14" x14ac:dyDescent="0.25">
      <c r="A37" s="879">
        <v>14</v>
      </c>
      <c r="B37" s="3" t="s">
        <v>9</v>
      </c>
      <c r="C37" s="46"/>
      <c r="D37" s="60" t="s">
        <v>43</v>
      </c>
      <c r="E37" s="356"/>
      <c r="J37" s="892">
        <v>14</v>
      </c>
      <c r="K37" s="98"/>
      <c r="L37" s="60" t="s">
        <v>43</v>
      </c>
      <c r="M37" s="236"/>
      <c r="N37" s="902"/>
    </row>
    <row r="38" spans="1:14" x14ac:dyDescent="0.25">
      <c r="A38" s="879">
        <v>15</v>
      </c>
      <c r="B38" s="3" t="s">
        <v>10</v>
      </c>
      <c r="C38" s="46"/>
      <c r="D38" s="59" t="s">
        <v>43</v>
      </c>
      <c r="E38" s="356"/>
      <c r="J38" s="892">
        <v>15</v>
      </c>
      <c r="K38" s="98"/>
      <c r="L38" s="59" t="s">
        <v>43</v>
      </c>
      <c r="M38" s="236"/>
      <c r="N38" s="896"/>
    </row>
    <row r="39" spans="1:14" x14ac:dyDescent="0.25">
      <c r="A39" s="879">
        <v>16</v>
      </c>
      <c r="B39" s="3" t="s">
        <v>41</v>
      </c>
      <c r="C39" s="46"/>
      <c r="D39" s="59" t="s">
        <v>44</v>
      </c>
      <c r="E39" s="356"/>
      <c r="J39" s="892">
        <v>16</v>
      </c>
      <c r="K39" s="98"/>
      <c r="L39" s="59" t="s">
        <v>44</v>
      </c>
      <c r="M39" s="236"/>
      <c r="N39" s="895"/>
    </row>
    <row r="40" spans="1:14" x14ac:dyDescent="0.25">
      <c r="A40" s="879">
        <v>17</v>
      </c>
      <c r="B40" s="3" t="s">
        <v>11</v>
      </c>
      <c r="C40" s="497" t="str">
        <f>C26</f>
        <v>MP6I5ZYZBEU3UXPYFY54</v>
      </c>
      <c r="D40" s="1229" t="s">
        <v>43</v>
      </c>
      <c r="E40" s="356" t="s">
        <v>309</v>
      </c>
      <c r="J40" s="892">
        <v>17</v>
      </c>
      <c r="K40" s="98"/>
      <c r="L40" s="892" t="s">
        <v>43</v>
      </c>
      <c r="M40" s="236"/>
      <c r="N40" s="891">
        <v>6</v>
      </c>
    </row>
    <row r="41" spans="1:14" x14ac:dyDescent="0.25">
      <c r="A41" s="879">
        <v>18</v>
      </c>
      <c r="B41" s="3" t="s">
        <v>156</v>
      </c>
      <c r="C41" s="91"/>
      <c r="D41" s="1229" t="s">
        <v>43</v>
      </c>
      <c r="E41" s="356"/>
      <c r="J41" s="879">
        <v>18</v>
      </c>
      <c r="K41" s="91"/>
      <c r="L41" s="892" t="s">
        <v>43</v>
      </c>
      <c r="M41" s="911"/>
      <c r="N41" s="891"/>
    </row>
    <row r="42" spans="1:14" x14ac:dyDescent="0.25">
      <c r="A42" s="35" t="s">
        <v>134</v>
      </c>
      <c r="B42" s="1"/>
      <c r="C42" s="16"/>
      <c r="D42" s="114"/>
      <c r="E42" s="595"/>
      <c r="J42" s="36" t="s">
        <v>134</v>
      </c>
      <c r="K42" s="12"/>
      <c r="L42" s="114"/>
      <c r="M42" s="236"/>
      <c r="N42" s="249"/>
    </row>
    <row r="43" spans="1:14" x14ac:dyDescent="0.25">
      <c r="A43" s="879">
        <v>1</v>
      </c>
      <c r="B43" s="3" t="s">
        <v>49</v>
      </c>
      <c r="C43" s="873" t="s">
        <v>120</v>
      </c>
      <c r="D43" s="1227" t="s">
        <v>130</v>
      </c>
      <c r="E43" s="356" t="s">
        <v>309</v>
      </c>
      <c r="J43" s="892">
        <v>1</v>
      </c>
      <c r="K43" s="873" t="s">
        <v>120</v>
      </c>
      <c r="L43" s="891" t="s">
        <v>130</v>
      </c>
      <c r="M43" s="236"/>
      <c r="N43" s="891">
        <v>14</v>
      </c>
    </row>
    <row r="44" spans="1:14" x14ac:dyDescent="0.25">
      <c r="A44" s="879">
        <v>2</v>
      </c>
      <c r="B44" s="3" t="s">
        <v>15</v>
      </c>
      <c r="C44" s="888"/>
      <c r="D44" s="1227" t="s">
        <v>44</v>
      </c>
      <c r="E44" s="595"/>
      <c r="J44" s="892">
        <v>2</v>
      </c>
      <c r="K44" s="888"/>
      <c r="L44" s="891" t="s">
        <v>43</v>
      </c>
      <c r="M44" s="236"/>
      <c r="N44" s="891"/>
    </row>
    <row r="45" spans="1:14" x14ac:dyDescent="0.25">
      <c r="A45" s="879">
        <v>3</v>
      </c>
      <c r="B45" s="3" t="s">
        <v>79</v>
      </c>
      <c r="C45" s="1145" t="s">
        <v>779</v>
      </c>
      <c r="D45" s="153" t="s">
        <v>130</v>
      </c>
      <c r="E45" s="595"/>
      <c r="J45" s="892">
        <v>3</v>
      </c>
      <c r="K45" s="135" t="s">
        <v>818</v>
      </c>
      <c r="L45" s="153" t="s">
        <v>130</v>
      </c>
      <c r="M45" s="342" t="s">
        <v>309</v>
      </c>
      <c r="N45" s="900">
        <v>25</v>
      </c>
    </row>
    <row r="46" spans="1:14" x14ac:dyDescent="0.25">
      <c r="A46" s="879">
        <v>4</v>
      </c>
      <c r="B46" s="3" t="s">
        <v>34</v>
      </c>
      <c r="C46" s="877" t="s">
        <v>110</v>
      </c>
      <c r="D46" s="1227" t="s">
        <v>130</v>
      </c>
      <c r="E46" s="595"/>
      <c r="J46" s="892">
        <v>4</v>
      </c>
      <c r="K46" s="888"/>
      <c r="L46" s="891" t="s">
        <v>43</v>
      </c>
      <c r="M46" s="236"/>
      <c r="N46" s="891">
        <v>8</v>
      </c>
    </row>
    <row r="47" spans="1:14" x14ac:dyDescent="0.25">
      <c r="A47" s="879">
        <v>5</v>
      </c>
      <c r="B47" s="3" t="s">
        <v>16</v>
      </c>
      <c r="C47" s="873" t="b">
        <v>0</v>
      </c>
      <c r="D47" s="1227" t="s">
        <v>130</v>
      </c>
      <c r="E47" s="595"/>
      <c r="J47" s="892">
        <v>5</v>
      </c>
      <c r="K47" s="888"/>
      <c r="L47" s="891" t="s">
        <v>43</v>
      </c>
      <c r="M47" s="236"/>
      <c r="N47" s="891"/>
    </row>
    <row r="48" spans="1:14" x14ac:dyDescent="0.25">
      <c r="A48" s="879">
        <v>6</v>
      </c>
      <c r="B48" s="3" t="s">
        <v>50</v>
      </c>
      <c r="C48" s="888"/>
      <c r="D48" s="1227" t="s">
        <v>44</v>
      </c>
      <c r="E48" s="595"/>
      <c r="J48" s="892">
        <v>6</v>
      </c>
      <c r="K48" s="888"/>
      <c r="L48" s="891" t="s">
        <v>43</v>
      </c>
      <c r="M48" s="236"/>
      <c r="N48" s="891"/>
    </row>
    <row r="49" spans="1:14" x14ac:dyDescent="0.25">
      <c r="A49" s="879">
        <v>7</v>
      </c>
      <c r="B49" s="3" t="s">
        <v>13</v>
      </c>
      <c r="C49" s="888"/>
      <c r="D49" s="1227" t="s">
        <v>44</v>
      </c>
      <c r="E49" s="595"/>
      <c r="J49" s="892">
        <v>7</v>
      </c>
      <c r="K49" s="888"/>
      <c r="L49" s="891" t="s">
        <v>43</v>
      </c>
      <c r="M49" s="236"/>
      <c r="N49" s="891"/>
    </row>
    <row r="50" spans="1:14" x14ac:dyDescent="0.25">
      <c r="A50" s="879">
        <v>8</v>
      </c>
      <c r="B50" s="3" t="s">
        <v>14</v>
      </c>
      <c r="C50" s="905" t="s">
        <v>173</v>
      </c>
      <c r="D50" s="1231" t="s">
        <v>130</v>
      </c>
      <c r="E50" s="356" t="s">
        <v>309</v>
      </c>
      <c r="J50" s="892">
        <v>8</v>
      </c>
      <c r="K50" s="1008" t="s">
        <v>748</v>
      </c>
      <c r="L50" s="293"/>
      <c r="M50" s="236"/>
      <c r="N50" s="899" t="s">
        <v>355</v>
      </c>
    </row>
    <row r="51" spans="1:14" x14ac:dyDescent="0.25">
      <c r="A51" s="879">
        <v>9</v>
      </c>
      <c r="B51" s="3" t="s">
        <v>51</v>
      </c>
      <c r="C51" s="877" t="s">
        <v>104</v>
      </c>
      <c r="D51" s="1296" t="s">
        <v>130</v>
      </c>
      <c r="E51" s="595"/>
      <c r="J51" s="892">
        <v>9</v>
      </c>
      <c r="K51" s="136"/>
      <c r="L51" s="891" t="s">
        <v>43</v>
      </c>
      <c r="M51" s="236"/>
      <c r="N51" s="891" t="s">
        <v>787</v>
      </c>
    </row>
    <row r="52" spans="1:14" x14ac:dyDescent="0.25">
      <c r="A52" s="879">
        <v>10</v>
      </c>
      <c r="B52" s="3" t="s">
        <v>35</v>
      </c>
      <c r="C52" s="159"/>
      <c r="D52" s="1296" t="s">
        <v>44</v>
      </c>
      <c r="E52" s="595"/>
      <c r="J52" s="892">
        <v>10</v>
      </c>
      <c r="K52" s="888"/>
      <c r="L52" s="891" t="s">
        <v>43</v>
      </c>
      <c r="M52" s="236"/>
      <c r="N52" s="891"/>
    </row>
    <row r="53" spans="1:14" x14ac:dyDescent="0.25">
      <c r="A53" s="879">
        <v>11</v>
      </c>
      <c r="B53" s="3" t="s">
        <v>52</v>
      </c>
      <c r="C53" s="877">
        <v>2011</v>
      </c>
      <c r="D53" s="1296" t="s">
        <v>44</v>
      </c>
      <c r="E53" s="595"/>
      <c r="J53" s="892">
        <v>11</v>
      </c>
      <c r="K53" s="888"/>
      <c r="L53" s="891" t="s">
        <v>43</v>
      </c>
      <c r="M53" s="236"/>
      <c r="N53" s="891"/>
    </row>
    <row r="54" spans="1:14" x14ac:dyDescent="0.25">
      <c r="A54" s="879">
        <v>12</v>
      </c>
      <c r="B54" s="3" t="s">
        <v>53</v>
      </c>
      <c r="C54" s="1223" t="s">
        <v>810</v>
      </c>
      <c r="D54" s="63" t="s">
        <v>130</v>
      </c>
      <c r="E54" s="595"/>
      <c r="J54" s="892">
        <v>12</v>
      </c>
      <c r="K54" s="1008" t="s">
        <v>748</v>
      </c>
      <c r="L54" s="294"/>
      <c r="M54" s="236"/>
      <c r="N54" s="63"/>
    </row>
    <row r="55" spans="1:14" x14ac:dyDescent="0.25">
      <c r="A55" s="879">
        <v>13</v>
      </c>
      <c r="B55" s="3" t="s">
        <v>54</v>
      </c>
      <c r="C55" s="1146" t="s">
        <v>808</v>
      </c>
      <c r="D55" s="1297" t="s">
        <v>130</v>
      </c>
      <c r="E55" s="595"/>
      <c r="J55" s="892">
        <v>13</v>
      </c>
      <c r="K55" s="888"/>
      <c r="L55" s="893" t="s">
        <v>43</v>
      </c>
      <c r="M55" s="236"/>
      <c r="N55" s="893"/>
    </row>
    <row r="56" spans="1:14" x14ac:dyDescent="0.25">
      <c r="A56" s="879">
        <v>14</v>
      </c>
      <c r="B56" s="3" t="s">
        <v>37</v>
      </c>
      <c r="C56" s="1146" t="s">
        <v>809</v>
      </c>
      <c r="D56" s="1232" t="s">
        <v>44</v>
      </c>
      <c r="E56" s="595"/>
      <c r="J56" s="892">
        <v>14</v>
      </c>
      <c r="K56" s="888"/>
      <c r="L56" s="893" t="s">
        <v>43</v>
      </c>
      <c r="M56" s="236"/>
      <c r="N56" s="893"/>
    </row>
    <row r="57" spans="1:14" x14ac:dyDescent="0.25">
      <c r="A57" s="879">
        <v>15</v>
      </c>
      <c r="B57" s="3" t="s">
        <v>55</v>
      </c>
      <c r="C57" s="48" t="s">
        <v>799</v>
      </c>
      <c r="D57" s="288"/>
      <c r="E57" s="595"/>
      <c r="J57" s="892">
        <v>15</v>
      </c>
      <c r="K57" s="1008" t="s">
        <v>748</v>
      </c>
      <c r="L57" s="270"/>
      <c r="M57" s="236"/>
      <c r="N57" s="891"/>
    </row>
    <row r="58" spans="1:14" x14ac:dyDescent="0.25">
      <c r="A58" s="879">
        <v>16</v>
      </c>
      <c r="B58" s="3" t="s">
        <v>56</v>
      </c>
      <c r="C58" s="1004"/>
      <c r="D58" s="1296" t="s">
        <v>44</v>
      </c>
      <c r="E58" s="356" t="s">
        <v>309</v>
      </c>
      <c r="J58" s="892">
        <v>16</v>
      </c>
      <c r="K58" s="888"/>
      <c r="L58" s="891" t="s">
        <v>43</v>
      </c>
      <c r="M58" s="236"/>
      <c r="N58" s="891">
        <v>26</v>
      </c>
    </row>
    <row r="59" spans="1:14" x14ac:dyDescent="0.25">
      <c r="A59" s="879">
        <v>17</v>
      </c>
      <c r="B59" s="3" t="s">
        <v>57</v>
      </c>
      <c r="C59" s="1147"/>
      <c r="D59" s="1298" t="s">
        <v>44</v>
      </c>
      <c r="E59" s="356" t="s">
        <v>309</v>
      </c>
      <c r="J59" s="892">
        <v>17</v>
      </c>
      <c r="K59" s="888"/>
      <c r="L59" s="898" t="s">
        <v>43</v>
      </c>
      <c r="M59" s="236"/>
      <c r="N59" s="898">
        <v>27</v>
      </c>
    </row>
    <row r="60" spans="1:14" x14ac:dyDescent="0.25">
      <c r="A60" s="879">
        <v>18</v>
      </c>
      <c r="B60" s="3" t="s">
        <v>129</v>
      </c>
      <c r="C60" s="877" t="s">
        <v>105</v>
      </c>
      <c r="D60" s="1227" t="s">
        <v>130</v>
      </c>
      <c r="E60" s="356" t="s">
        <v>309</v>
      </c>
      <c r="J60" s="892">
        <v>18</v>
      </c>
      <c r="K60" s="888"/>
      <c r="L60" s="891" t="s">
        <v>43</v>
      </c>
      <c r="M60" s="236"/>
      <c r="N60" s="891">
        <v>15</v>
      </c>
    </row>
    <row r="61" spans="1:14" x14ac:dyDescent="0.25">
      <c r="A61" s="879">
        <v>19</v>
      </c>
      <c r="B61" s="3" t="s">
        <v>17</v>
      </c>
      <c r="C61" s="873" t="b">
        <v>0</v>
      </c>
      <c r="D61" s="1227" t="s">
        <v>130</v>
      </c>
      <c r="E61" s="595"/>
      <c r="J61" s="892">
        <v>19</v>
      </c>
      <c r="K61" s="888"/>
      <c r="L61" s="891" t="s">
        <v>43</v>
      </c>
      <c r="M61" s="236"/>
      <c r="N61" s="891"/>
    </row>
    <row r="62" spans="1:14" x14ac:dyDescent="0.25">
      <c r="A62" s="879">
        <v>20</v>
      </c>
      <c r="B62" s="3" t="s">
        <v>18</v>
      </c>
      <c r="C62" s="873" t="s">
        <v>111</v>
      </c>
      <c r="D62" s="1227" t="s">
        <v>130</v>
      </c>
      <c r="E62" s="356" t="s">
        <v>309</v>
      </c>
      <c r="J62" s="892">
        <v>20</v>
      </c>
      <c r="K62" s="888"/>
      <c r="L62" s="891" t="s">
        <v>43</v>
      </c>
      <c r="M62" s="236"/>
      <c r="N62" s="891" t="s">
        <v>106</v>
      </c>
    </row>
    <row r="63" spans="1:14" x14ac:dyDescent="0.25">
      <c r="A63" s="879">
        <v>21</v>
      </c>
      <c r="B63" s="3" t="s">
        <v>58</v>
      </c>
      <c r="C63" s="873" t="b">
        <v>0</v>
      </c>
      <c r="D63" s="1227" t="s">
        <v>130</v>
      </c>
      <c r="E63" s="595"/>
      <c r="J63" s="892">
        <v>21</v>
      </c>
      <c r="K63" s="888"/>
      <c r="L63" s="891" t="s">
        <v>43</v>
      </c>
      <c r="M63" s="236"/>
      <c r="N63" s="891"/>
    </row>
    <row r="64" spans="1:14" x14ac:dyDescent="0.25">
      <c r="A64" s="879">
        <v>22</v>
      </c>
      <c r="B64" s="3" t="s">
        <v>785</v>
      </c>
      <c r="C64" s="883" t="s">
        <v>205</v>
      </c>
      <c r="D64" s="1296" t="s">
        <v>130</v>
      </c>
      <c r="E64" s="356" t="s">
        <v>309</v>
      </c>
      <c r="J64" s="892">
        <v>22</v>
      </c>
      <c r="K64" s="888"/>
      <c r="L64" s="891" t="s">
        <v>43</v>
      </c>
      <c r="M64" s="236"/>
      <c r="N64" s="891"/>
    </row>
    <row r="65" spans="1:14" x14ac:dyDescent="0.25">
      <c r="A65" s="879">
        <v>23</v>
      </c>
      <c r="B65" s="3" t="s">
        <v>59</v>
      </c>
      <c r="C65" s="885">
        <f>C18</f>
        <v>-1.1000000000000001E-3</v>
      </c>
      <c r="D65" s="65" t="s">
        <v>44</v>
      </c>
      <c r="E65" s="595"/>
      <c r="J65" s="892">
        <v>23</v>
      </c>
      <c r="K65" s="888"/>
      <c r="L65" s="65" t="s">
        <v>43</v>
      </c>
      <c r="M65" s="236"/>
      <c r="N65" s="897"/>
    </row>
    <row r="66" spans="1:14" x14ac:dyDescent="0.25">
      <c r="A66" s="879">
        <v>24</v>
      </c>
      <c r="B66" s="3" t="s">
        <v>60</v>
      </c>
      <c r="C66" s="873" t="s">
        <v>112</v>
      </c>
      <c r="D66" s="1227" t="s">
        <v>44</v>
      </c>
      <c r="E66" s="595"/>
      <c r="J66" s="892">
        <v>24</v>
      </c>
      <c r="K66" s="888"/>
      <c r="L66" s="891" t="s">
        <v>43</v>
      </c>
      <c r="M66" s="236"/>
      <c r="N66" s="891"/>
    </row>
    <row r="67" spans="1:14" x14ac:dyDescent="0.25">
      <c r="A67" s="879">
        <v>25</v>
      </c>
      <c r="B67" s="3" t="s">
        <v>61</v>
      </c>
      <c r="C67" s="888"/>
      <c r="D67" s="1227" t="s">
        <v>44</v>
      </c>
      <c r="E67" s="595"/>
      <c r="J67" s="892">
        <v>25</v>
      </c>
      <c r="K67" s="888"/>
      <c r="L67" s="891" t="s">
        <v>43</v>
      </c>
      <c r="M67" s="236"/>
      <c r="N67" s="891"/>
    </row>
    <row r="68" spans="1:14" x14ac:dyDescent="0.25">
      <c r="A68" s="879">
        <v>26</v>
      </c>
      <c r="B68" s="3" t="s">
        <v>62</v>
      </c>
      <c r="C68" s="888"/>
      <c r="D68" s="1227" t="s">
        <v>44</v>
      </c>
      <c r="E68" s="595"/>
      <c r="J68" s="892">
        <v>26</v>
      </c>
      <c r="K68" s="888"/>
      <c r="L68" s="891" t="s">
        <v>43</v>
      </c>
      <c r="M68" s="236"/>
      <c r="N68" s="891"/>
    </row>
    <row r="69" spans="1:14" x14ac:dyDescent="0.25">
      <c r="A69" s="879">
        <v>27</v>
      </c>
      <c r="B69" s="3" t="s">
        <v>63</v>
      </c>
      <c r="C69" s="888"/>
      <c r="D69" s="1227" t="s">
        <v>44</v>
      </c>
      <c r="E69" s="595"/>
      <c r="J69" s="892">
        <v>27</v>
      </c>
      <c r="K69" s="888"/>
      <c r="L69" s="891" t="s">
        <v>43</v>
      </c>
      <c r="M69" s="236"/>
      <c r="N69" s="891"/>
    </row>
    <row r="70" spans="1:14" x14ac:dyDescent="0.25">
      <c r="A70" s="879">
        <v>28</v>
      </c>
      <c r="B70" s="3" t="s">
        <v>64</v>
      </c>
      <c r="C70" s="888"/>
      <c r="D70" s="1227" t="s">
        <v>44</v>
      </c>
      <c r="E70" s="595"/>
      <c r="J70" s="892">
        <v>28</v>
      </c>
      <c r="K70" s="888"/>
      <c r="L70" s="891" t="s">
        <v>43</v>
      </c>
      <c r="M70" s="236"/>
      <c r="N70" s="891"/>
    </row>
    <row r="71" spans="1:14" x14ac:dyDescent="0.25">
      <c r="A71" s="879">
        <v>29</v>
      </c>
      <c r="B71" s="3" t="s">
        <v>65</v>
      </c>
      <c r="C71" s="888"/>
      <c r="D71" s="1227" t="s">
        <v>44</v>
      </c>
      <c r="E71" s="595"/>
      <c r="J71" s="892">
        <v>29</v>
      </c>
      <c r="K71" s="888"/>
      <c r="L71" s="891" t="s">
        <v>43</v>
      </c>
      <c r="M71" s="236"/>
      <c r="N71" s="891"/>
    </row>
    <row r="72" spans="1:14" x14ac:dyDescent="0.25">
      <c r="A72" s="879">
        <v>30</v>
      </c>
      <c r="B72" s="3" t="s">
        <v>66</v>
      </c>
      <c r="C72" s="888"/>
      <c r="D72" s="1227" t="s">
        <v>44</v>
      </c>
      <c r="E72" s="595"/>
      <c r="J72" s="892">
        <v>30</v>
      </c>
      <c r="K72" s="888"/>
      <c r="L72" s="891" t="s">
        <v>43</v>
      </c>
      <c r="M72" s="236"/>
      <c r="N72" s="891"/>
    </row>
    <row r="73" spans="1:14" x14ac:dyDescent="0.25">
      <c r="A73" s="879">
        <v>31</v>
      </c>
      <c r="B73" s="3" t="s">
        <v>67</v>
      </c>
      <c r="C73" s="888"/>
      <c r="D73" s="1227" t="s">
        <v>44</v>
      </c>
      <c r="E73" s="595"/>
      <c r="J73" s="892">
        <v>31</v>
      </c>
      <c r="K73" s="888"/>
      <c r="L73" s="891" t="s">
        <v>43</v>
      </c>
      <c r="M73" s="236"/>
      <c r="N73" s="891"/>
    </row>
    <row r="74" spans="1:14" x14ac:dyDescent="0.25">
      <c r="A74" s="879">
        <v>32</v>
      </c>
      <c r="B74" s="3" t="s">
        <v>68</v>
      </c>
      <c r="C74" s="888"/>
      <c r="D74" s="1227" t="s">
        <v>44</v>
      </c>
      <c r="E74" s="595"/>
      <c r="J74" s="892">
        <v>32</v>
      </c>
      <c r="K74" s="888"/>
      <c r="L74" s="891" t="s">
        <v>43</v>
      </c>
      <c r="M74" s="236"/>
      <c r="N74" s="891"/>
    </row>
    <row r="75" spans="1:14" x14ac:dyDescent="0.25">
      <c r="A75" s="879">
        <v>35</v>
      </c>
      <c r="B75" s="3" t="s">
        <v>72</v>
      </c>
      <c r="C75" s="888"/>
      <c r="D75" s="1227" t="s">
        <v>43</v>
      </c>
      <c r="E75" s="595"/>
      <c r="J75" s="892">
        <v>35</v>
      </c>
      <c r="K75" s="888"/>
      <c r="L75" s="891" t="s">
        <v>43</v>
      </c>
      <c r="M75" s="236"/>
      <c r="N75" s="891"/>
    </row>
    <row r="76" spans="1:14" x14ac:dyDescent="0.25">
      <c r="A76" s="879">
        <v>36</v>
      </c>
      <c r="B76" s="3" t="s">
        <v>73</v>
      </c>
      <c r="C76" s="888"/>
      <c r="D76" s="1227" t="s">
        <v>44</v>
      </c>
      <c r="E76" s="595"/>
      <c r="J76" s="892">
        <v>36</v>
      </c>
      <c r="K76" s="888"/>
      <c r="L76" s="891" t="s">
        <v>44</v>
      </c>
      <c r="M76" s="236"/>
      <c r="N76" s="891"/>
    </row>
    <row r="77" spans="1:14" x14ac:dyDescent="0.25">
      <c r="A77" s="879">
        <v>37</v>
      </c>
      <c r="B77" s="3" t="s">
        <v>69</v>
      </c>
      <c r="C77" s="884">
        <f>C16</f>
        <v>10162756.897260273</v>
      </c>
      <c r="D77" s="1228" t="s">
        <v>130</v>
      </c>
      <c r="E77" s="595"/>
      <c r="J77" s="892">
        <v>37</v>
      </c>
      <c r="K77" s="176">
        <f>K16*(1-G16)</f>
        <v>10064624.030136233</v>
      </c>
      <c r="L77" s="895" t="s">
        <v>43</v>
      </c>
      <c r="M77" s="236"/>
      <c r="N77" s="895"/>
    </row>
    <row r="78" spans="1:14" x14ac:dyDescent="0.25">
      <c r="A78" s="879">
        <v>38</v>
      </c>
      <c r="B78" s="3" t="s">
        <v>70</v>
      </c>
      <c r="C78" s="884">
        <f>C19</f>
        <v>10161763.205474764</v>
      </c>
      <c r="D78" s="1294" t="s">
        <v>44</v>
      </c>
      <c r="E78" s="595"/>
      <c r="J78" s="892">
        <v>38</v>
      </c>
      <c r="K78" s="176">
        <f>K77*(1+((C18*(C11-C10))/(100*365)))</f>
        <v>10064614.323978264</v>
      </c>
      <c r="L78" s="895" t="s">
        <v>43</v>
      </c>
      <c r="M78" s="236"/>
      <c r="N78" s="895"/>
    </row>
    <row r="79" spans="1:14" x14ac:dyDescent="0.25">
      <c r="A79" s="879">
        <v>39</v>
      </c>
      <c r="B79" s="3" t="s">
        <v>71</v>
      </c>
      <c r="C79" s="873" t="str">
        <f>C17</f>
        <v>EUR</v>
      </c>
      <c r="D79" s="1227" t="s">
        <v>130</v>
      </c>
      <c r="E79" s="595"/>
      <c r="J79" s="892">
        <v>39</v>
      </c>
      <c r="K79" s="888"/>
      <c r="L79" s="891" t="s">
        <v>43</v>
      </c>
      <c r="M79" s="236"/>
      <c r="N79" s="891"/>
    </row>
    <row r="80" spans="1:14" x14ac:dyDescent="0.25">
      <c r="A80" s="879">
        <v>73</v>
      </c>
      <c r="B80" s="3" t="s">
        <v>81</v>
      </c>
      <c r="C80" s="877" t="b">
        <v>0</v>
      </c>
      <c r="D80" s="1227" t="s">
        <v>130</v>
      </c>
      <c r="E80" s="595"/>
      <c r="J80" s="892">
        <v>73</v>
      </c>
      <c r="K80" s="136"/>
      <c r="L80" s="891" t="s">
        <v>43</v>
      </c>
      <c r="M80" s="236"/>
      <c r="N80" s="891">
        <v>12</v>
      </c>
    </row>
    <row r="81" spans="1:14" x14ac:dyDescent="0.25">
      <c r="A81" s="879">
        <v>74</v>
      </c>
      <c r="B81" s="3" t="s">
        <v>78</v>
      </c>
      <c r="C81" s="95"/>
      <c r="D81" s="1232" t="s">
        <v>44</v>
      </c>
      <c r="E81" s="595"/>
      <c r="J81" s="892">
        <v>74</v>
      </c>
      <c r="K81" s="888"/>
      <c r="L81" s="893" t="s">
        <v>43</v>
      </c>
      <c r="M81" s="236"/>
      <c r="N81" s="893"/>
    </row>
    <row r="82" spans="1:14" x14ac:dyDescent="0.25">
      <c r="A82" s="879">
        <v>75</v>
      </c>
      <c r="B82" s="3" t="s">
        <v>19</v>
      </c>
      <c r="C82" s="873" t="s">
        <v>113</v>
      </c>
      <c r="D82" s="1227" t="s">
        <v>44</v>
      </c>
      <c r="E82" s="595"/>
      <c r="J82" s="892">
        <v>75</v>
      </c>
      <c r="K82" s="1008" t="s">
        <v>748</v>
      </c>
      <c r="L82" s="288"/>
      <c r="M82" s="236"/>
      <c r="N82" s="891"/>
    </row>
    <row r="83" spans="1:14" x14ac:dyDescent="0.25">
      <c r="A83" s="879">
        <v>76</v>
      </c>
      <c r="B83" s="9" t="s">
        <v>30</v>
      </c>
      <c r="C83" s="888"/>
      <c r="D83" s="1227" t="s">
        <v>44</v>
      </c>
      <c r="E83" s="595"/>
      <c r="J83" s="892">
        <v>76</v>
      </c>
      <c r="K83" s="1008" t="s">
        <v>748</v>
      </c>
      <c r="L83" s="288"/>
      <c r="M83" s="236"/>
      <c r="N83" s="891"/>
    </row>
    <row r="84" spans="1:14" x14ac:dyDescent="0.25">
      <c r="A84" s="879">
        <v>77</v>
      </c>
      <c r="B84" s="9" t="s">
        <v>31</v>
      </c>
      <c r="C84" s="888"/>
      <c r="D84" s="1227" t="s">
        <v>44</v>
      </c>
      <c r="E84" s="595"/>
      <c r="J84" s="892">
        <v>77</v>
      </c>
      <c r="K84" s="1008" t="s">
        <v>748</v>
      </c>
      <c r="L84" s="288"/>
      <c r="M84" s="236"/>
      <c r="N84" s="891"/>
    </row>
    <row r="85" spans="1:14" x14ac:dyDescent="0.25">
      <c r="A85" s="879">
        <v>78</v>
      </c>
      <c r="B85" s="9" t="s">
        <v>77</v>
      </c>
      <c r="C85" s="873" t="str">
        <f>G12</f>
        <v>DE0001102317</v>
      </c>
      <c r="D85" s="1227" t="s">
        <v>44</v>
      </c>
      <c r="E85" s="595"/>
      <c r="J85" s="892">
        <v>78</v>
      </c>
      <c r="K85" s="1008" t="s">
        <v>748</v>
      </c>
      <c r="L85" s="288"/>
      <c r="M85" s="236"/>
      <c r="N85" s="891"/>
    </row>
    <row r="86" spans="1:14" x14ac:dyDescent="0.25">
      <c r="A86" s="879">
        <v>79</v>
      </c>
      <c r="B86" s="9" t="s">
        <v>76</v>
      </c>
      <c r="C86" s="873" t="s">
        <v>118</v>
      </c>
      <c r="D86" s="1227" t="s">
        <v>44</v>
      </c>
      <c r="E86" s="595"/>
      <c r="J86" s="892">
        <v>79</v>
      </c>
      <c r="K86" s="1008" t="s">
        <v>748</v>
      </c>
      <c r="L86" s="288"/>
      <c r="M86" s="236"/>
      <c r="N86" s="891" t="s">
        <v>573</v>
      </c>
    </row>
    <row r="87" spans="1:14" x14ac:dyDescent="0.25">
      <c r="A87" s="879">
        <v>83</v>
      </c>
      <c r="B87" s="9" t="s">
        <v>20</v>
      </c>
      <c r="C87" s="884">
        <f>C14</f>
        <v>10000000</v>
      </c>
      <c r="D87" s="1228" t="s">
        <v>44</v>
      </c>
      <c r="E87" s="595"/>
      <c r="J87" s="892">
        <v>83</v>
      </c>
      <c r="K87" s="1008" t="s">
        <v>748</v>
      </c>
      <c r="L87" s="291"/>
      <c r="M87" s="236"/>
      <c r="N87" s="895"/>
    </row>
    <row r="88" spans="1:14" x14ac:dyDescent="0.25">
      <c r="A88" s="879">
        <v>85</v>
      </c>
      <c r="B88" s="3" t="s">
        <v>21</v>
      </c>
      <c r="C88" s="873" t="s">
        <v>99</v>
      </c>
      <c r="D88" s="1227" t="s">
        <v>43</v>
      </c>
      <c r="E88" s="595"/>
      <c r="J88" s="892">
        <v>85</v>
      </c>
      <c r="K88" s="1008" t="s">
        <v>748</v>
      </c>
      <c r="L88" s="288"/>
      <c r="M88" s="236"/>
      <c r="N88" s="891" t="s">
        <v>346</v>
      </c>
    </row>
    <row r="89" spans="1:14" x14ac:dyDescent="0.25">
      <c r="A89" s="879">
        <v>86</v>
      </c>
      <c r="B89" s="3" t="s">
        <v>22</v>
      </c>
      <c r="C89" s="873" t="s">
        <v>99</v>
      </c>
      <c r="D89" s="1227" t="s">
        <v>44</v>
      </c>
      <c r="E89" s="595"/>
      <c r="J89" s="892">
        <v>86</v>
      </c>
      <c r="K89" s="1008" t="s">
        <v>748</v>
      </c>
      <c r="L89" s="288"/>
      <c r="M89" s="236"/>
      <c r="N89" s="891" t="s">
        <v>44</v>
      </c>
    </row>
    <row r="90" spans="1:14" x14ac:dyDescent="0.25">
      <c r="A90" s="879">
        <v>87</v>
      </c>
      <c r="B90" s="3" t="s">
        <v>23</v>
      </c>
      <c r="C90" s="187">
        <f>(C15/C14)*100</f>
        <v>102.13826027397259</v>
      </c>
      <c r="D90" s="1233" t="s">
        <v>44</v>
      </c>
      <c r="E90" s="356" t="s">
        <v>309</v>
      </c>
      <c r="J90" s="892">
        <v>87</v>
      </c>
      <c r="K90" s="1008" t="s">
        <v>748</v>
      </c>
      <c r="L90" s="298"/>
      <c r="M90" s="236"/>
      <c r="N90" s="894" t="s">
        <v>271</v>
      </c>
    </row>
    <row r="91" spans="1:14" x14ac:dyDescent="0.25">
      <c r="A91" s="879">
        <v>88</v>
      </c>
      <c r="B91" s="3" t="s">
        <v>24</v>
      </c>
      <c r="C91" s="884">
        <f>C15</f>
        <v>10213826.02739726</v>
      </c>
      <c r="D91" s="1228" t="s">
        <v>44</v>
      </c>
      <c r="E91" s="356" t="s">
        <v>309</v>
      </c>
      <c r="J91" s="892">
        <v>88</v>
      </c>
      <c r="K91" s="1008" t="s">
        <v>748</v>
      </c>
      <c r="L91" s="291"/>
      <c r="M91" s="236"/>
      <c r="N91" s="895"/>
    </row>
    <row r="92" spans="1:14" x14ac:dyDescent="0.25">
      <c r="A92" s="879">
        <v>89</v>
      </c>
      <c r="B92" s="3" t="s">
        <v>25</v>
      </c>
      <c r="C92" s="886">
        <v>0.5</v>
      </c>
      <c r="D92" s="67" t="s">
        <v>44</v>
      </c>
      <c r="E92" s="595"/>
      <c r="J92" s="892">
        <v>89</v>
      </c>
      <c r="K92" s="1008" t="s">
        <v>748</v>
      </c>
      <c r="L92" s="299"/>
      <c r="M92" s="236"/>
      <c r="N92" s="897">
        <v>18</v>
      </c>
    </row>
    <row r="93" spans="1:14" x14ac:dyDescent="0.25">
      <c r="A93" s="879">
        <v>90</v>
      </c>
      <c r="B93" s="3" t="s">
        <v>26</v>
      </c>
      <c r="C93" s="873" t="s">
        <v>114</v>
      </c>
      <c r="D93" s="1227" t="s">
        <v>43</v>
      </c>
      <c r="E93" s="595"/>
      <c r="J93" s="892">
        <v>90</v>
      </c>
      <c r="K93" s="1008" t="s">
        <v>748</v>
      </c>
      <c r="L93" s="288"/>
      <c r="M93" s="236"/>
      <c r="N93" s="891" t="s">
        <v>347</v>
      </c>
    </row>
    <row r="94" spans="1:14" x14ac:dyDescent="0.25">
      <c r="A94" s="879">
        <v>91</v>
      </c>
      <c r="B94" s="3" t="s">
        <v>27</v>
      </c>
      <c r="C94" s="392" t="s">
        <v>121</v>
      </c>
      <c r="D94" s="1295" t="s">
        <v>130</v>
      </c>
      <c r="E94" s="356" t="s">
        <v>309</v>
      </c>
      <c r="J94" s="892">
        <v>91</v>
      </c>
      <c r="K94" s="1008" t="s">
        <v>748</v>
      </c>
      <c r="L94" s="300"/>
      <c r="M94" s="236"/>
      <c r="N94" s="890"/>
    </row>
    <row r="95" spans="1:14" x14ac:dyDescent="0.25">
      <c r="A95" s="879">
        <v>92</v>
      </c>
      <c r="B95" s="3" t="s">
        <v>28</v>
      </c>
      <c r="C95" s="873" t="s">
        <v>115</v>
      </c>
      <c r="D95" s="1227" t="s">
        <v>44</v>
      </c>
      <c r="E95" s="595"/>
      <c r="J95" s="892">
        <v>92</v>
      </c>
      <c r="K95" s="1008" t="s">
        <v>748</v>
      </c>
      <c r="L95" s="288"/>
      <c r="M95" s="236"/>
      <c r="N95" s="891" t="s">
        <v>560</v>
      </c>
    </row>
    <row r="96" spans="1:14" x14ac:dyDescent="0.25">
      <c r="A96" s="879">
        <v>93</v>
      </c>
      <c r="B96" s="3" t="s">
        <v>75</v>
      </c>
      <c r="C96" s="25" t="s">
        <v>119</v>
      </c>
      <c r="D96" s="1227" t="s">
        <v>44</v>
      </c>
      <c r="E96" s="595"/>
      <c r="J96" s="892">
        <v>93</v>
      </c>
      <c r="K96" s="1008" t="s">
        <v>748</v>
      </c>
      <c r="L96" s="288"/>
      <c r="M96" s="236"/>
      <c r="N96" s="891"/>
    </row>
    <row r="97" spans="1:15" x14ac:dyDescent="0.25">
      <c r="A97" s="879">
        <v>94</v>
      </c>
      <c r="B97" s="3" t="s">
        <v>74</v>
      </c>
      <c r="C97" s="873" t="s">
        <v>116</v>
      </c>
      <c r="D97" s="1227" t="s">
        <v>44</v>
      </c>
      <c r="E97" s="595"/>
      <c r="J97" s="892">
        <v>94</v>
      </c>
      <c r="K97" s="1008" t="s">
        <v>748</v>
      </c>
      <c r="L97" s="288"/>
      <c r="M97" s="236"/>
      <c r="N97" s="891" t="s">
        <v>550</v>
      </c>
    </row>
    <row r="98" spans="1:15" x14ac:dyDescent="0.25">
      <c r="A98" s="879">
        <v>95</v>
      </c>
      <c r="B98" s="9" t="s">
        <v>38</v>
      </c>
      <c r="C98" s="873" t="b">
        <v>1</v>
      </c>
      <c r="D98" s="1227" t="s">
        <v>44</v>
      </c>
      <c r="E98" s="356" t="s">
        <v>309</v>
      </c>
      <c r="J98" s="892">
        <v>95</v>
      </c>
      <c r="K98" s="1008" t="s">
        <v>748</v>
      </c>
      <c r="L98" s="288"/>
      <c r="M98" s="236"/>
      <c r="N98" s="891" t="s">
        <v>106</v>
      </c>
    </row>
    <row r="99" spans="1:15" x14ac:dyDescent="0.25">
      <c r="A99" s="18">
        <v>96</v>
      </c>
      <c r="B99" s="10" t="s">
        <v>36</v>
      </c>
      <c r="C99" s="888"/>
      <c r="D99" s="1227" t="s">
        <v>44</v>
      </c>
      <c r="J99" s="892">
        <v>96</v>
      </c>
      <c r="K99" s="1008" t="s">
        <v>748</v>
      </c>
      <c r="L99" s="288"/>
      <c r="M99" s="236"/>
      <c r="N99" s="891"/>
    </row>
    <row r="100" spans="1:15" x14ac:dyDescent="0.25">
      <c r="A100" s="18">
        <v>97</v>
      </c>
      <c r="B100" s="10" t="s">
        <v>32</v>
      </c>
      <c r="C100" s="888"/>
      <c r="D100" s="1227" t="s">
        <v>44</v>
      </c>
      <c r="J100" s="892">
        <v>97</v>
      </c>
      <c r="K100" s="1008" t="s">
        <v>748</v>
      </c>
      <c r="L100" s="288"/>
      <c r="M100" s="236"/>
      <c r="N100" s="891"/>
    </row>
    <row r="101" spans="1:15" x14ac:dyDescent="0.25">
      <c r="A101" s="18">
        <v>98</v>
      </c>
      <c r="B101" s="10" t="s">
        <v>39</v>
      </c>
      <c r="C101" s="873" t="s">
        <v>47</v>
      </c>
      <c r="D101" s="1227" t="s">
        <v>130</v>
      </c>
      <c r="J101" s="892">
        <v>98</v>
      </c>
      <c r="K101" s="887" t="s">
        <v>42</v>
      </c>
      <c r="L101" s="891" t="s">
        <v>130</v>
      </c>
      <c r="M101" s="236"/>
      <c r="N101" s="891"/>
    </row>
    <row r="102" spans="1:15" x14ac:dyDescent="0.25">
      <c r="A102" s="18">
        <v>99</v>
      </c>
      <c r="B102" s="10" t="s">
        <v>29</v>
      </c>
      <c r="C102" s="904" t="s">
        <v>117</v>
      </c>
      <c r="D102" s="1227" t="s">
        <v>130</v>
      </c>
      <c r="E102" s="150"/>
      <c r="J102" s="892">
        <v>99</v>
      </c>
      <c r="K102" s="905" t="s">
        <v>117</v>
      </c>
      <c r="L102" s="891" t="s">
        <v>130</v>
      </c>
      <c r="M102" s="236"/>
      <c r="N102" s="912"/>
    </row>
    <row r="103" spans="1:15" x14ac:dyDescent="0.25">
      <c r="A103" s="12" t="s">
        <v>122</v>
      </c>
      <c r="C103" s="16">
        <v>51</v>
      </c>
      <c r="D103" s="69"/>
      <c r="J103" s="12"/>
      <c r="K103" s="16">
        <v>10</v>
      </c>
      <c r="L103" s="80"/>
      <c r="M103" s="184"/>
      <c r="O103" s="236"/>
    </row>
    <row r="104" spans="1:15" x14ac:dyDescent="0.25">
      <c r="A104" s="146"/>
      <c r="C104" s="11"/>
      <c r="D104" s="70"/>
      <c r="N104" s="7"/>
      <c r="O104" s="268"/>
    </row>
    <row r="105" spans="1:15" x14ac:dyDescent="0.25">
      <c r="A105" s="1267">
        <v>1.1000000000000001</v>
      </c>
      <c r="B105" s="1567" t="s">
        <v>162</v>
      </c>
      <c r="C105" s="1567"/>
      <c r="D105" s="1567"/>
      <c r="E105" s="1567"/>
      <c r="F105" s="1567"/>
      <c r="J105" s="1269">
        <v>2.2999999999999998</v>
      </c>
      <c r="K105" s="1536" t="s">
        <v>812</v>
      </c>
      <c r="L105" s="1536"/>
      <c r="M105" s="1536"/>
      <c r="N105" s="1536"/>
      <c r="O105" s="1536"/>
    </row>
    <row r="106" spans="1:15" x14ac:dyDescent="0.25">
      <c r="A106" s="1267">
        <v>1.2</v>
      </c>
      <c r="B106" s="1556" t="s">
        <v>345</v>
      </c>
      <c r="C106" s="1556"/>
      <c r="D106" s="1556"/>
      <c r="E106" s="1556"/>
      <c r="F106" s="1556"/>
    </row>
    <row r="107" spans="1:15" x14ac:dyDescent="0.25">
      <c r="A107" s="1267">
        <v>1.7</v>
      </c>
      <c r="B107" s="1556" t="s">
        <v>469</v>
      </c>
      <c r="C107" s="1556"/>
      <c r="D107" s="1556"/>
      <c r="E107" s="1556"/>
      <c r="F107" s="1556"/>
      <c r="J107" s="150"/>
      <c r="K107" s="1644"/>
      <c r="L107" s="1644"/>
      <c r="M107" s="1644"/>
      <c r="N107" s="1644"/>
      <c r="O107" s="1644"/>
    </row>
    <row r="108" spans="1:15" x14ac:dyDescent="0.25">
      <c r="A108" s="1267">
        <v>1.8</v>
      </c>
      <c r="B108" s="1556" t="s">
        <v>470</v>
      </c>
      <c r="C108" s="1556"/>
      <c r="D108" s="1556"/>
      <c r="E108" s="1556"/>
      <c r="F108" s="1556"/>
      <c r="J108" s="150"/>
      <c r="K108" s="1658"/>
      <c r="L108" s="1658"/>
      <c r="M108" s="1658"/>
      <c r="N108" s="1658"/>
      <c r="O108" s="1658"/>
    </row>
    <row r="109" spans="1:15" x14ac:dyDescent="0.25">
      <c r="A109" s="1268">
        <v>1.1000000000000001</v>
      </c>
      <c r="B109" s="1556" t="s">
        <v>471</v>
      </c>
      <c r="C109" s="1556"/>
      <c r="D109" s="1556"/>
      <c r="E109" s="1556"/>
      <c r="F109" s="1556"/>
      <c r="J109" s="150"/>
      <c r="K109" s="1658"/>
      <c r="L109" s="1658"/>
      <c r="M109" s="1658"/>
      <c r="N109" s="1658"/>
      <c r="O109" s="1658"/>
    </row>
    <row r="110" spans="1:15" x14ac:dyDescent="0.25">
      <c r="A110" s="1267">
        <v>1.1299999999999999</v>
      </c>
      <c r="B110" s="1556" t="s">
        <v>472</v>
      </c>
      <c r="C110" s="1556"/>
      <c r="D110" s="1556"/>
      <c r="E110" s="1556"/>
      <c r="F110" s="1556"/>
      <c r="J110" s="150"/>
      <c r="K110" s="1658"/>
      <c r="L110" s="1658"/>
      <c r="M110" s="1658"/>
      <c r="N110" s="1658"/>
      <c r="O110" s="1658"/>
    </row>
    <row r="111" spans="1:15" x14ac:dyDescent="0.25">
      <c r="A111" s="1267">
        <v>1.17</v>
      </c>
      <c r="B111" s="1556" t="s">
        <v>806</v>
      </c>
      <c r="C111" s="1556"/>
      <c r="D111" s="1556"/>
      <c r="E111" s="1556"/>
      <c r="F111" s="1556"/>
      <c r="G111" s="627"/>
      <c r="J111" s="597"/>
      <c r="K111" s="1658"/>
      <c r="L111" s="1658"/>
      <c r="M111" s="1658"/>
      <c r="N111" s="1658"/>
      <c r="O111" s="1658"/>
    </row>
    <row r="112" spans="1:15" x14ac:dyDescent="0.25">
      <c r="A112" s="1267">
        <v>2.1</v>
      </c>
      <c r="B112" s="1556" t="s">
        <v>343</v>
      </c>
      <c r="C112" s="1556"/>
      <c r="D112" s="1556"/>
      <c r="E112" s="1556"/>
      <c r="F112" s="1556"/>
      <c r="J112" s="150"/>
      <c r="K112" s="1658"/>
      <c r="L112" s="1658"/>
      <c r="M112" s="1658"/>
      <c r="N112" s="1658"/>
      <c r="O112" s="1658"/>
    </row>
    <row r="113" spans="1:15" x14ac:dyDescent="0.25">
      <c r="A113" s="1555">
        <v>2.8</v>
      </c>
      <c r="B113" s="1558" t="s">
        <v>827</v>
      </c>
      <c r="C113" s="1559"/>
      <c r="D113" s="1559"/>
      <c r="E113" s="1559"/>
      <c r="F113" s="1560"/>
      <c r="G113" s="951"/>
      <c r="J113" s="150"/>
      <c r="K113" s="1658"/>
      <c r="L113" s="1658"/>
      <c r="M113" s="1658"/>
      <c r="N113" s="1658"/>
      <c r="O113" s="1658"/>
    </row>
    <row r="114" spans="1:15" x14ac:dyDescent="0.25">
      <c r="A114" s="1555"/>
      <c r="B114" s="1561"/>
      <c r="C114" s="1562"/>
      <c r="D114" s="1562"/>
      <c r="E114" s="1562"/>
      <c r="F114" s="1563"/>
      <c r="G114" s="951"/>
      <c r="J114" s="150"/>
      <c r="K114" s="1214"/>
      <c r="L114" s="1214"/>
      <c r="M114" s="1214"/>
      <c r="N114" s="1214"/>
      <c r="O114" s="1214"/>
    </row>
    <row r="115" spans="1:15" x14ac:dyDescent="0.25">
      <c r="A115" s="1271">
        <v>2.16</v>
      </c>
      <c r="B115" s="1557" t="s">
        <v>829</v>
      </c>
      <c r="C115" s="1557"/>
      <c r="D115" s="1557"/>
      <c r="E115" s="1557"/>
      <c r="F115" s="1557"/>
      <c r="J115" s="150"/>
      <c r="K115" s="1658"/>
      <c r="L115" s="1658"/>
      <c r="M115" s="1658"/>
      <c r="N115" s="1658"/>
      <c r="O115" s="1658"/>
    </row>
    <row r="116" spans="1:15" x14ac:dyDescent="0.25">
      <c r="A116" s="1267">
        <v>2.17</v>
      </c>
      <c r="B116" s="1557" t="s">
        <v>829</v>
      </c>
      <c r="C116" s="1557"/>
      <c r="D116" s="1557"/>
      <c r="E116" s="1557"/>
      <c r="F116" s="1557"/>
      <c r="J116" s="150"/>
      <c r="K116" s="1591"/>
      <c r="L116" s="1591"/>
      <c r="M116" s="1591"/>
      <c r="N116" s="1591"/>
      <c r="O116" s="1591"/>
    </row>
    <row r="117" spans="1:15" x14ac:dyDescent="0.25">
      <c r="A117" s="1267">
        <v>2.1800000000000002</v>
      </c>
      <c r="B117" s="1557" t="s">
        <v>784</v>
      </c>
      <c r="C117" s="1557"/>
      <c r="D117" s="1557"/>
      <c r="E117" s="1557"/>
      <c r="F117" s="1557"/>
      <c r="J117" s="226"/>
      <c r="K117" s="1593"/>
      <c r="L117" s="1593"/>
      <c r="M117" s="1593"/>
      <c r="N117" s="1593"/>
      <c r="O117" s="1593"/>
    </row>
    <row r="118" spans="1:15" x14ac:dyDescent="0.25">
      <c r="A118" s="1270">
        <v>2.2000000000000002</v>
      </c>
      <c r="B118" s="1577" t="s">
        <v>284</v>
      </c>
      <c r="C118" s="1577"/>
      <c r="D118" s="1577"/>
      <c r="E118" s="1577"/>
      <c r="F118" s="1577"/>
      <c r="J118" s="226"/>
      <c r="K118" s="1593"/>
      <c r="L118" s="1593"/>
      <c r="M118" s="1593"/>
      <c r="N118" s="1593"/>
      <c r="O118" s="1593"/>
    </row>
    <row r="119" spans="1:15" x14ac:dyDescent="0.25">
      <c r="A119" s="912">
        <v>2.2200000000000002</v>
      </c>
      <c r="B119" s="1557" t="s">
        <v>830</v>
      </c>
      <c r="C119" s="1557"/>
      <c r="D119" s="1557"/>
      <c r="E119" s="1557"/>
      <c r="F119" s="1557"/>
      <c r="J119" s="226"/>
      <c r="K119" s="1591"/>
      <c r="L119" s="1591"/>
      <c r="M119" s="1591"/>
      <c r="N119" s="1591"/>
      <c r="O119" s="1591"/>
    </row>
    <row r="120" spans="1:15" x14ac:dyDescent="0.25">
      <c r="A120" s="1267">
        <v>2.87</v>
      </c>
      <c r="B120" s="1556" t="s">
        <v>475</v>
      </c>
      <c r="C120" s="1556"/>
      <c r="D120" s="1556"/>
      <c r="E120" s="1556"/>
      <c r="F120" s="1556"/>
      <c r="G120" s="627"/>
      <c r="J120" s="1080"/>
      <c r="K120" s="220"/>
      <c r="L120" s="7"/>
      <c r="M120" s="398"/>
      <c r="N120" s="7"/>
      <c r="O120" s="7"/>
    </row>
    <row r="121" spans="1:15" x14ac:dyDescent="0.25">
      <c r="A121" s="1267">
        <v>2.88</v>
      </c>
      <c r="B121" s="1556" t="s">
        <v>802</v>
      </c>
      <c r="C121" s="1556"/>
      <c r="D121" s="1556"/>
      <c r="E121" s="1556"/>
      <c r="F121" s="1556"/>
      <c r="G121" s="627"/>
      <c r="J121" s="220"/>
      <c r="K121" s="1593"/>
      <c r="L121" s="1593"/>
      <c r="M121" s="1593"/>
      <c r="N121" s="1593"/>
      <c r="O121" s="1593"/>
    </row>
    <row r="122" spans="1:15" x14ac:dyDescent="0.25">
      <c r="A122" s="1271">
        <v>2.91</v>
      </c>
      <c r="B122" s="1557" t="s">
        <v>755</v>
      </c>
      <c r="C122" s="1557"/>
      <c r="D122" s="1557"/>
      <c r="E122" s="1557"/>
      <c r="F122" s="1557"/>
      <c r="J122" s="177"/>
      <c r="K122" s="1594"/>
      <c r="L122" s="1594"/>
      <c r="M122" s="1594"/>
      <c r="N122" s="1594"/>
      <c r="O122" s="1594"/>
    </row>
    <row r="123" spans="1:15" ht="15.75" customHeight="1" x14ac:dyDescent="0.25">
      <c r="A123" s="1267">
        <v>2.95</v>
      </c>
      <c r="B123" s="1574" t="s">
        <v>476</v>
      </c>
      <c r="C123" s="1574"/>
      <c r="D123" s="1574"/>
      <c r="E123" s="1574"/>
      <c r="F123" s="1574"/>
      <c r="G123" s="1261"/>
      <c r="J123" s="177"/>
      <c r="K123" s="1594"/>
      <c r="L123" s="1594"/>
      <c r="M123" s="1594"/>
      <c r="N123" s="1594"/>
      <c r="O123" s="1594"/>
    </row>
    <row r="124" spans="1:15" x14ac:dyDescent="0.25">
      <c r="J124" s="177"/>
      <c r="K124" s="1594"/>
      <c r="L124" s="1594"/>
      <c r="M124" s="1594"/>
      <c r="N124" s="1594"/>
      <c r="O124" s="1594"/>
    </row>
    <row r="125" spans="1:15" x14ac:dyDescent="0.25">
      <c r="J125" s="177"/>
      <c r="K125" s="1594"/>
      <c r="L125" s="1594"/>
      <c r="M125" s="1594"/>
      <c r="N125" s="1594"/>
      <c r="O125" s="1594"/>
    </row>
    <row r="126" spans="1:15" x14ac:dyDescent="0.25">
      <c r="J126" s="226"/>
      <c r="K126" s="1591"/>
      <c r="L126" s="1591"/>
      <c r="M126" s="1591"/>
      <c r="N126" s="1591"/>
      <c r="O126" s="1591"/>
    </row>
    <row r="127" spans="1:15" x14ac:dyDescent="0.25">
      <c r="J127" s="226"/>
      <c r="K127" s="1591"/>
      <c r="L127" s="1591"/>
      <c r="M127" s="1591"/>
      <c r="N127" s="1591"/>
      <c r="O127" s="1591"/>
    </row>
    <row r="128" spans="1:15" x14ac:dyDescent="0.25">
      <c r="J128" s="226"/>
      <c r="K128" s="1591"/>
      <c r="L128" s="1591"/>
      <c r="M128" s="1591"/>
      <c r="N128" s="1591"/>
      <c r="O128" s="1591"/>
    </row>
    <row r="129" spans="10:15" x14ac:dyDescent="0.25">
      <c r="J129" s="150"/>
      <c r="K129" s="1662"/>
      <c r="L129" s="1662"/>
      <c r="M129" s="1662"/>
      <c r="N129" s="1662"/>
      <c r="O129" s="1662"/>
    </row>
  </sheetData>
  <mergeCells count="56">
    <mergeCell ref="H22:P22"/>
    <mergeCell ref="A113:A114"/>
    <mergeCell ref="B113:F114"/>
    <mergeCell ref="K128:O128"/>
    <mergeCell ref="K129:O129"/>
    <mergeCell ref="B117:F117"/>
    <mergeCell ref="B119:F119"/>
    <mergeCell ref="K105:O105"/>
    <mergeCell ref="B111:F111"/>
    <mergeCell ref="B105:F105"/>
    <mergeCell ref="B106:F106"/>
    <mergeCell ref="B107:F107"/>
    <mergeCell ref="B108:F108"/>
    <mergeCell ref="B109:F109"/>
    <mergeCell ref="B110:F110"/>
    <mergeCell ref="B112:F112"/>
    <mergeCell ref="B118:F118"/>
    <mergeCell ref="B120:F120"/>
    <mergeCell ref="K123:O123"/>
    <mergeCell ref="K124:O124"/>
    <mergeCell ref="K125:O125"/>
    <mergeCell ref="B122:F122"/>
    <mergeCell ref="B121:F121"/>
    <mergeCell ref="B123:F123"/>
    <mergeCell ref="K126:O126"/>
    <mergeCell ref="K127:O127"/>
    <mergeCell ref="K117:O117"/>
    <mergeCell ref="K118:O118"/>
    <mergeCell ref="K119:O119"/>
    <mergeCell ref="K121:O121"/>
    <mergeCell ref="K122:O122"/>
    <mergeCell ref="E16:F16"/>
    <mergeCell ref="E20:F20"/>
    <mergeCell ref="A12:A13"/>
    <mergeCell ref="B12:B13"/>
    <mergeCell ref="C12:C13"/>
    <mergeCell ref="E12:F12"/>
    <mergeCell ref="E13:F13"/>
    <mergeCell ref="E5:F5"/>
    <mergeCell ref="E6:F6"/>
    <mergeCell ref="I15:J15"/>
    <mergeCell ref="I7:J7"/>
    <mergeCell ref="E15:F15"/>
    <mergeCell ref="B116:F116"/>
    <mergeCell ref="B115:F115"/>
    <mergeCell ref="K116:O116"/>
    <mergeCell ref="A23:D23"/>
    <mergeCell ref="K111:O111"/>
    <mergeCell ref="K112:O112"/>
    <mergeCell ref="K113:O113"/>
    <mergeCell ref="K115:O115"/>
    <mergeCell ref="K107:O107"/>
    <mergeCell ref="K108:O108"/>
    <mergeCell ref="K109:O109"/>
    <mergeCell ref="K110:O110"/>
    <mergeCell ref="J23:L23"/>
  </mergeCells>
  <pageMargins left="0.23622047244094491" right="0.23622047244094491" top="0.19685039370078741" bottom="0.15748031496062992" header="0.11811023622047245" footer="0.11811023622047245"/>
  <pageSetup paperSize="9" scale="5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P131"/>
  <sheetViews>
    <sheetView zoomScale="75" zoomScaleNormal="75" workbookViewId="0"/>
  </sheetViews>
  <sheetFormatPr defaultRowHeight="15.75" x14ac:dyDescent="0.25"/>
  <cols>
    <col min="1" max="1" width="8.28515625" customWidth="1"/>
    <col min="2" max="2" width="54.5703125" bestFit="1" customWidth="1"/>
    <col min="3" max="3" width="56.140625" bestFit="1" customWidth="1"/>
    <col min="4" max="4" width="3.140625" style="54" bestFit="1" customWidth="1"/>
    <col min="5" max="5" width="9.7109375" style="12" customWidth="1"/>
    <col min="6" max="6" width="8.28515625" customWidth="1"/>
    <col min="7" max="7" width="54.7109375" customWidth="1"/>
    <col min="8" max="8" width="3.140625" bestFit="1" customWidth="1"/>
    <col min="9" max="9" width="10.28515625" style="268" customWidth="1"/>
    <col min="10" max="10" width="19.5703125" customWidth="1"/>
    <col min="11" max="11" width="30" bestFit="1" customWidth="1"/>
  </cols>
  <sheetData>
    <row r="1" spans="1:11" ht="18" x14ac:dyDescent="0.25">
      <c r="A1" s="37" t="s">
        <v>308</v>
      </c>
    </row>
    <row r="3" spans="1:11" s="12" customFormat="1" x14ac:dyDescent="0.25">
      <c r="A3" s="36" t="s">
        <v>131</v>
      </c>
      <c r="D3" s="55"/>
      <c r="E3" s="36" t="s">
        <v>132</v>
      </c>
      <c r="F3" s="36"/>
      <c r="I3" s="236"/>
    </row>
    <row r="4" spans="1:11" s="12" customFormat="1" x14ac:dyDescent="0.25">
      <c r="A4" s="26">
        <v>1</v>
      </c>
      <c r="B4" s="34" t="s">
        <v>127</v>
      </c>
      <c r="C4" s="25" t="s">
        <v>128</v>
      </c>
      <c r="D4" s="55"/>
      <c r="E4" s="36"/>
      <c r="F4" s="36"/>
      <c r="I4" s="236"/>
    </row>
    <row r="5" spans="1:11" x14ac:dyDescent="0.25">
      <c r="A5" s="26">
        <v>2</v>
      </c>
      <c r="B5" s="34" t="s">
        <v>90</v>
      </c>
      <c r="C5" s="19" t="s">
        <v>94</v>
      </c>
      <c r="E5" s="1617" t="s">
        <v>95</v>
      </c>
      <c r="F5" s="1618"/>
      <c r="G5" s="19" t="s">
        <v>93</v>
      </c>
      <c r="H5" s="72"/>
      <c r="I5" s="283"/>
      <c r="J5" s="72"/>
    </row>
    <row r="6" spans="1:11" x14ac:dyDescent="0.25">
      <c r="A6" s="26">
        <v>3</v>
      </c>
      <c r="B6" s="34" t="s">
        <v>91</v>
      </c>
      <c r="C6" s="19" t="s">
        <v>96</v>
      </c>
      <c r="E6" s="1617" t="s">
        <v>95</v>
      </c>
      <c r="F6" s="1618"/>
      <c r="G6" s="19" t="s">
        <v>97</v>
      </c>
      <c r="H6" s="72"/>
      <c r="I6" s="283"/>
      <c r="J6" s="72"/>
    </row>
    <row r="7" spans="1:11" x14ac:dyDescent="0.25">
      <c r="A7" s="26">
        <v>4</v>
      </c>
      <c r="B7" s="34" t="s">
        <v>101</v>
      </c>
      <c r="C7" s="1144">
        <v>43941</v>
      </c>
      <c r="E7" s="30"/>
      <c r="F7" s="30"/>
      <c r="G7" s="12"/>
      <c r="H7" s="73"/>
      <c r="I7" s="284"/>
      <c r="J7" s="73"/>
      <c r="K7" s="12"/>
    </row>
    <row r="8" spans="1:11" x14ac:dyDescent="0.25">
      <c r="A8" s="26">
        <v>5</v>
      </c>
      <c r="B8" s="34" t="s">
        <v>123</v>
      </c>
      <c r="C8" s="28">
        <v>0.45520833333333338</v>
      </c>
      <c r="E8" s="30"/>
      <c r="F8" s="30"/>
      <c r="G8" s="12"/>
      <c r="H8" s="73"/>
      <c r="I8" s="284"/>
      <c r="J8" s="73"/>
      <c r="K8" s="12"/>
    </row>
    <row r="9" spans="1:11" x14ac:dyDescent="0.25">
      <c r="A9" s="26">
        <v>6</v>
      </c>
      <c r="B9" s="34" t="s">
        <v>124</v>
      </c>
      <c r="C9" s="27" t="s">
        <v>125</v>
      </c>
      <c r="E9" s="30"/>
      <c r="F9" s="30"/>
      <c r="G9" s="12"/>
      <c r="H9" s="73"/>
      <c r="I9" s="284"/>
      <c r="J9" s="73"/>
      <c r="K9" s="12"/>
    </row>
    <row r="10" spans="1:11" x14ac:dyDescent="0.25">
      <c r="A10" s="26">
        <v>7</v>
      </c>
      <c r="B10" s="34" t="s">
        <v>102</v>
      </c>
      <c r="C10" s="1144">
        <v>43942</v>
      </c>
      <c r="E10" s="30"/>
      <c r="F10" s="30"/>
      <c r="G10" s="12"/>
      <c r="H10" s="73"/>
      <c r="I10" s="284"/>
      <c r="J10" s="73"/>
      <c r="K10" s="12"/>
    </row>
    <row r="11" spans="1:11" x14ac:dyDescent="0.25">
      <c r="A11" s="26">
        <v>8</v>
      </c>
      <c r="B11" s="34" t="s">
        <v>103</v>
      </c>
      <c r="C11" s="85" t="s">
        <v>136</v>
      </c>
      <c r="E11" s="30"/>
      <c r="F11" s="30"/>
      <c r="G11" s="12"/>
      <c r="H11" s="73"/>
      <c r="I11" s="284"/>
      <c r="J11" s="73"/>
      <c r="K11" s="12"/>
    </row>
    <row r="12" spans="1:11" x14ac:dyDescent="0.25">
      <c r="A12" s="1528">
        <v>9</v>
      </c>
      <c r="B12" s="1530" t="s">
        <v>85</v>
      </c>
      <c r="C12" s="1532" t="s">
        <v>98</v>
      </c>
      <c r="E12" s="1606" t="s">
        <v>184</v>
      </c>
      <c r="F12" s="1606"/>
      <c r="G12" s="20" t="s">
        <v>92</v>
      </c>
      <c r="H12" s="74"/>
      <c r="I12" s="285"/>
      <c r="J12" s="599"/>
      <c r="K12" s="598"/>
    </row>
    <row r="13" spans="1:11" x14ac:dyDescent="0.25">
      <c r="A13" s="1529"/>
      <c r="B13" s="1531"/>
      <c r="C13" s="1533"/>
      <c r="E13" s="1606" t="s">
        <v>185</v>
      </c>
      <c r="F13" s="1606"/>
      <c r="G13" s="591" t="s">
        <v>119</v>
      </c>
      <c r="H13" s="74"/>
      <c r="I13" s="285"/>
      <c r="J13" s="599"/>
      <c r="K13" s="598"/>
    </row>
    <row r="14" spans="1:11" x14ac:dyDescent="0.25">
      <c r="A14" s="26">
        <v>10</v>
      </c>
      <c r="B14" s="34" t="s">
        <v>86</v>
      </c>
      <c r="C14" s="21">
        <v>10000000</v>
      </c>
      <c r="E14" s="31"/>
      <c r="F14" s="31"/>
      <c r="G14" s="12"/>
      <c r="H14" s="73"/>
      <c r="I14" s="284"/>
      <c r="J14" s="73"/>
      <c r="K14" s="12"/>
    </row>
    <row r="15" spans="1:11" x14ac:dyDescent="0.25">
      <c r="A15" s="26">
        <v>11</v>
      </c>
      <c r="B15" s="34" t="s">
        <v>87</v>
      </c>
      <c r="C15" s="21">
        <f>(C14*(G15/100))+(C14*((1.5*340)/(100*365)))</f>
        <v>10213826.02739726</v>
      </c>
      <c r="E15" s="1620" t="s">
        <v>100</v>
      </c>
      <c r="F15" s="1621"/>
      <c r="G15" s="22">
        <v>100.741</v>
      </c>
      <c r="H15" s="72"/>
      <c r="I15" s="283"/>
      <c r="J15" s="72"/>
      <c r="K15" s="12"/>
    </row>
    <row r="16" spans="1:11" x14ac:dyDescent="0.25">
      <c r="A16" s="26">
        <v>12</v>
      </c>
      <c r="B16" s="34" t="s">
        <v>83</v>
      </c>
      <c r="C16" s="21">
        <f>C15*(1-0.005)</f>
        <v>10162756.897260273</v>
      </c>
      <c r="E16" s="1620" t="s">
        <v>89</v>
      </c>
      <c r="F16" s="1621"/>
      <c r="G16" s="23">
        <f>(C15-C16)/C15</f>
        <v>5.0000000000000877E-3</v>
      </c>
      <c r="H16" s="75"/>
      <c r="I16" s="286"/>
      <c r="J16" s="75"/>
      <c r="K16" s="12"/>
    </row>
    <row r="17" spans="1:11" x14ac:dyDescent="0.25">
      <c r="A17" s="26">
        <v>13</v>
      </c>
      <c r="B17" s="34" t="s">
        <v>88</v>
      </c>
      <c r="C17" s="19" t="s">
        <v>99</v>
      </c>
      <c r="E17" s="33"/>
      <c r="F17" s="33"/>
      <c r="G17" s="12"/>
      <c r="H17" s="73"/>
      <c r="I17" s="284"/>
      <c r="J17" s="73"/>
      <c r="K17" s="12"/>
    </row>
    <row r="18" spans="1:11" x14ac:dyDescent="0.25">
      <c r="A18" s="26">
        <v>14</v>
      </c>
      <c r="B18" s="34" t="s">
        <v>82</v>
      </c>
      <c r="C18" s="24">
        <v>-6.1000000000000004E-3</v>
      </c>
      <c r="E18" s="38"/>
      <c r="F18" s="38"/>
      <c r="G18" s="39"/>
      <c r="H18" s="76"/>
      <c r="I18" s="287"/>
      <c r="J18" s="76"/>
      <c r="K18" s="12"/>
    </row>
    <row r="19" spans="1:11" x14ac:dyDescent="0.25">
      <c r="A19" s="26">
        <v>15</v>
      </c>
      <c r="B19" s="34" t="s">
        <v>84</v>
      </c>
      <c r="C19" s="1315" t="s">
        <v>136</v>
      </c>
      <c r="E19" s="13"/>
      <c r="F19" s="13"/>
      <c r="G19" s="12"/>
      <c r="H19" s="73"/>
      <c r="I19" s="284"/>
      <c r="J19" s="73"/>
      <c r="K19" s="12"/>
    </row>
    <row r="20" spans="1:11" x14ac:dyDescent="0.25">
      <c r="A20" s="26">
        <v>16</v>
      </c>
      <c r="B20" s="34" t="s">
        <v>350</v>
      </c>
      <c r="C20" s="21" t="s">
        <v>280</v>
      </c>
      <c r="E20" s="1616"/>
      <c r="F20" s="1616"/>
      <c r="G20" s="39"/>
      <c r="H20" s="72"/>
      <c r="I20" s="283"/>
      <c r="J20" s="72"/>
      <c r="K20" s="12"/>
    </row>
    <row r="21" spans="1:11" x14ac:dyDescent="0.25">
      <c r="A21" s="40"/>
      <c r="B21" s="41"/>
      <c r="C21" s="42"/>
      <c r="E21" s="341"/>
      <c r="F21" s="341"/>
      <c r="G21" s="39"/>
      <c r="H21" s="72"/>
      <c r="I21" s="283"/>
      <c r="J21" s="72"/>
      <c r="K21" s="12"/>
    </row>
    <row r="22" spans="1:11" x14ac:dyDescent="0.25">
      <c r="A22" s="12"/>
      <c r="B22" s="12"/>
      <c r="C22" s="16"/>
      <c r="D22" s="55"/>
      <c r="E22" s="1663" t="s">
        <v>820</v>
      </c>
      <c r="F22" s="1663"/>
      <c r="G22" s="1663"/>
      <c r="H22" s="1663"/>
      <c r="I22" s="1663"/>
      <c r="J22" s="1663"/>
      <c r="K22" s="734"/>
    </row>
    <row r="23" spans="1:11" ht="33" customHeight="1" x14ac:dyDescent="0.25">
      <c r="A23" s="1527" t="s">
        <v>133</v>
      </c>
      <c r="B23" s="1527"/>
      <c r="C23" s="1527"/>
      <c r="D23" s="1527"/>
      <c r="E23" s="16"/>
      <c r="F23" s="1527" t="s">
        <v>133</v>
      </c>
      <c r="G23" s="1527"/>
      <c r="H23" s="1527"/>
      <c r="I23" s="656"/>
      <c r="J23" s="376" t="s">
        <v>341</v>
      </c>
    </row>
    <row r="24" spans="1:11" x14ac:dyDescent="0.25">
      <c r="A24" s="2">
        <v>1</v>
      </c>
      <c r="B24" s="3" t="s">
        <v>0</v>
      </c>
      <c r="C24" s="1262" t="s">
        <v>815</v>
      </c>
      <c r="D24" s="1229" t="s">
        <v>130</v>
      </c>
      <c r="E24" s="596" t="s">
        <v>309</v>
      </c>
      <c r="F24" s="2">
        <v>1</v>
      </c>
      <c r="G24" s="1264" t="s">
        <v>824</v>
      </c>
      <c r="H24" s="26" t="s">
        <v>130</v>
      </c>
      <c r="I24" s="657" t="s">
        <v>309</v>
      </c>
      <c r="J24" s="26"/>
    </row>
    <row r="25" spans="1:11" x14ac:dyDescent="0.25">
      <c r="A25" s="2">
        <v>2</v>
      </c>
      <c r="B25" s="3" t="s">
        <v>1</v>
      </c>
      <c r="C25" s="45" t="str">
        <f>G5</f>
        <v>MP6I5ZYZBEU3UXPYFY54</v>
      </c>
      <c r="D25" s="1229" t="s">
        <v>130</v>
      </c>
      <c r="E25" s="355" t="s">
        <v>309</v>
      </c>
      <c r="F25" s="2">
        <v>2</v>
      </c>
      <c r="G25" s="19" t="str">
        <f>C25</f>
        <v>MP6I5ZYZBEU3UXPYFY54</v>
      </c>
      <c r="H25" s="26" t="s">
        <v>130</v>
      </c>
      <c r="I25" s="533"/>
      <c r="J25" s="329" t="s">
        <v>804</v>
      </c>
    </row>
    <row r="26" spans="1:11" x14ac:dyDescent="0.25">
      <c r="A26" s="2">
        <v>3</v>
      </c>
      <c r="B26" s="3" t="s">
        <v>40</v>
      </c>
      <c r="C26" s="45" t="str">
        <f>G5</f>
        <v>MP6I5ZYZBEU3UXPYFY54</v>
      </c>
      <c r="D26" s="1229" t="s">
        <v>130</v>
      </c>
      <c r="E26" s="355"/>
      <c r="F26" s="2">
        <v>3</v>
      </c>
      <c r="G26" s="19" t="str">
        <f>C26</f>
        <v>MP6I5ZYZBEU3UXPYFY54</v>
      </c>
      <c r="H26" s="26" t="s">
        <v>130</v>
      </c>
      <c r="I26" s="533"/>
      <c r="J26" s="329" t="s">
        <v>807</v>
      </c>
    </row>
    <row r="27" spans="1:11" x14ac:dyDescent="0.25">
      <c r="A27" s="2">
        <v>4</v>
      </c>
      <c r="B27" s="3" t="s">
        <v>12</v>
      </c>
      <c r="C27" s="45" t="s">
        <v>106</v>
      </c>
      <c r="D27" s="57" t="s">
        <v>130</v>
      </c>
      <c r="E27" s="355"/>
      <c r="F27" s="2">
        <v>4</v>
      </c>
      <c r="G27" s="90"/>
      <c r="H27" s="57" t="s">
        <v>43</v>
      </c>
      <c r="I27" s="534"/>
      <c r="J27" s="377"/>
    </row>
    <row r="28" spans="1:11" x14ac:dyDescent="0.25">
      <c r="A28" s="4">
        <v>5</v>
      </c>
      <c r="B28" s="5" t="s">
        <v>2</v>
      </c>
      <c r="C28" s="45" t="s">
        <v>107</v>
      </c>
      <c r="D28" s="58" t="s">
        <v>130</v>
      </c>
      <c r="E28" s="355"/>
      <c r="F28" s="4">
        <v>5</v>
      </c>
      <c r="G28" s="90"/>
      <c r="H28" s="58" t="s">
        <v>43</v>
      </c>
      <c r="I28" s="535"/>
      <c r="J28" s="378"/>
    </row>
    <row r="29" spans="1:11" x14ac:dyDescent="0.25">
      <c r="A29" s="2">
        <v>6</v>
      </c>
      <c r="B29" s="3" t="s">
        <v>534</v>
      </c>
      <c r="C29" s="46"/>
      <c r="D29" s="57" t="s">
        <v>44</v>
      </c>
      <c r="E29" s="356"/>
      <c r="F29" s="2">
        <v>6</v>
      </c>
      <c r="G29" s="90"/>
      <c r="H29" s="57" t="s">
        <v>43</v>
      </c>
      <c r="I29" s="534"/>
      <c r="J29" s="377"/>
    </row>
    <row r="30" spans="1:11" x14ac:dyDescent="0.25">
      <c r="A30" s="2">
        <v>7</v>
      </c>
      <c r="B30" s="3" t="s">
        <v>3</v>
      </c>
      <c r="C30" s="46"/>
      <c r="D30" s="57" t="s">
        <v>43</v>
      </c>
      <c r="E30" s="356" t="s">
        <v>309</v>
      </c>
      <c r="F30" s="2">
        <v>7</v>
      </c>
      <c r="G30" s="90"/>
      <c r="H30" s="57" t="s">
        <v>43</v>
      </c>
      <c r="I30" s="534"/>
      <c r="J30" s="368"/>
    </row>
    <row r="31" spans="1:11" x14ac:dyDescent="0.25">
      <c r="A31" s="2">
        <v>8</v>
      </c>
      <c r="B31" s="3" t="s">
        <v>4</v>
      </c>
      <c r="C31" s="46"/>
      <c r="D31" s="57" t="s">
        <v>43</v>
      </c>
      <c r="E31" s="356" t="s">
        <v>309</v>
      </c>
      <c r="F31" s="2">
        <v>8</v>
      </c>
      <c r="G31" s="90"/>
      <c r="H31" s="57" t="s">
        <v>43</v>
      </c>
      <c r="I31" s="534"/>
      <c r="J31" s="377"/>
    </row>
    <row r="32" spans="1:11" x14ac:dyDescent="0.25">
      <c r="A32" s="2">
        <v>9</v>
      </c>
      <c r="B32" s="3" t="s">
        <v>5</v>
      </c>
      <c r="C32" s="45" t="s">
        <v>109</v>
      </c>
      <c r="D32" s="1229" t="s">
        <v>130</v>
      </c>
      <c r="E32" s="356"/>
      <c r="F32" s="2">
        <v>9</v>
      </c>
      <c r="G32" s="90"/>
      <c r="H32" s="26" t="s">
        <v>43</v>
      </c>
      <c r="I32" s="533"/>
      <c r="J32" s="329"/>
    </row>
    <row r="33" spans="1:11" x14ac:dyDescent="0.25">
      <c r="A33" s="2">
        <v>10</v>
      </c>
      <c r="B33" s="3" t="s">
        <v>6</v>
      </c>
      <c r="C33" s="19" t="s">
        <v>93</v>
      </c>
      <c r="D33" s="59" t="s">
        <v>130</v>
      </c>
      <c r="E33" s="356" t="s">
        <v>309</v>
      </c>
      <c r="F33" s="2">
        <v>10</v>
      </c>
      <c r="G33" s="90"/>
      <c r="H33" s="59" t="s">
        <v>43</v>
      </c>
      <c r="I33" s="536"/>
      <c r="J33" s="66" t="s">
        <v>342</v>
      </c>
    </row>
    <row r="34" spans="1:11" x14ac:dyDescent="0.25">
      <c r="A34" s="2">
        <v>11</v>
      </c>
      <c r="B34" s="3" t="s">
        <v>7</v>
      </c>
      <c r="C34" s="45" t="str">
        <f>G6</f>
        <v>DL6FFRRLF74S01HE2M14</v>
      </c>
      <c r="D34" s="59" t="s">
        <v>130</v>
      </c>
      <c r="E34" s="356"/>
      <c r="F34" s="2">
        <v>11</v>
      </c>
      <c r="G34" s="93" t="str">
        <f>C34</f>
        <v>DL6FFRRLF74S01HE2M14</v>
      </c>
      <c r="H34" s="59" t="s">
        <v>130</v>
      </c>
      <c r="I34" s="536"/>
      <c r="J34" s="66"/>
    </row>
    <row r="35" spans="1:11" x14ac:dyDescent="0.25">
      <c r="A35" s="2">
        <v>12</v>
      </c>
      <c r="B35" s="3" t="s">
        <v>46</v>
      </c>
      <c r="C35" s="45" t="s">
        <v>108</v>
      </c>
      <c r="D35" s="59" t="s">
        <v>130</v>
      </c>
      <c r="E35" s="356"/>
      <c r="F35" s="2">
        <v>12</v>
      </c>
      <c r="G35" s="90"/>
      <c r="H35" s="59" t="s">
        <v>43</v>
      </c>
      <c r="I35" s="536"/>
      <c r="J35" s="1230">
        <v>2</v>
      </c>
    </row>
    <row r="36" spans="1:11" x14ac:dyDescent="0.25">
      <c r="A36" s="2">
        <v>13</v>
      </c>
      <c r="B36" s="3" t="s">
        <v>8</v>
      </c>
      <c r="C36" s="19" t="str">
        <f>C26</f>
        <v>MP6I5ZYZBEU3UXPYFY54</v>
      </c>
      <c r="D36" s="1296" t="s">
        <v>43</v>
      </c>
      <c r="E36" s="356" t="s">
        <v>309</v>
      </c>
      <c r="F36" s="2">
        <v>13</v>
      </c>
      <c r="G36" s="90"/>
      <c r="H36" s="26" t="s">
        <v>43</v>
      </c>
      <c r="I36" s="533"/>
      <c r="J36" s="329">
        <v>4</v>
      </c>
    </row>
    <row r="37" spans="1:11" x14ac:dyDescent="0.25">
      <c r="A37" s="2">
        <v>14</v>
      </c>
      <c r="B37" s="3" t="s">
        <v>9</v>
      </c>
      <c r="C37" s="46"/>
      <c r="D37" s="60" t="s">
        <v>43</v>
      </c>
      <c r="E37" s="356"/>
      <c r="F37" s="2">
        <v>14</v>
      </c>
      <c r="G37" s="122"/>
      <c r="H37" s="60" t="s">
        <v>43</v>
      </c>
      <c r="I37" s="537"/>
      <c r="J37" s="379"/>
    </row>
    <row r="38" spans="1:11" x14ac:dyDescent="0.25">
      <c r="A38" s="2">
        <v>15</v>
      </c>
      <c r="B38" s="3" t="s">
        <v>10</v>
      </c>
      <c r="C38" s="46"/>
      <c r="D38" s="59" t="s">
        <v>43</v>
      </c>
      <c r="E38" s="356"/>
      <c r="F38" s="2">
        <v>15</v>
      </c>
      <c r="G38" s="90"/>
      <c r="H38" s="59" t="s">
        <v>43</v>
      </c>
      <c r="I38" s="536"/>
      <c r="J38" s="405"/>
    </row>
    <row r="39" spans="1:11" x14ac:dyDescent="0.25">
      <c r="A39" s="2">
        <v>16</v>
      </c>
      <c r="B39" s="3" t="s">
        <v>41</v>
      </c>
      <c r="C39" s="46"/>
      <c r="D39" s="59" t="s">
        <v>44</v>
      </c>
      <c r="E39" s="356"/>
      <c r="F39" s="2">
        <v>16</v>
      </c>
      <c r="G39" s="90"/>
      <c r="H39" s="59" t="s">
        <v>44</v>
      </c>
      <c r="I39" s="536"/>
      <c r="J39" s="66"/>
    </row>
    <row r="40" spans="1:11" x14ac:dyDescent="0.25">
      <c r="A40" s="2">
        <v>17</v>
      </c>
      <c r="B40" s="3" t="s">
        <v>11</v>
      </c>
      <c r="C40" s="45" t="str">
        <f>C26</f>
        <v>MP6I5ZYZBEU3UXPYFY54</v>
      </c>
      <c r="D40" s="1229" t="s">
        <v>43</v>
      </c>
      <c r="E40" s="356" t="s">
        <v>309</v>
      </c>
      <c r="F40" s="2">
        <v>17</v>
      </c>
      <c r="G40" s="98"/>
      <c r="H40" s="26" t="s">
        <v>43</v>
      </c>
      <c r="I40" s="533"/>
      <c r="J40" s="329">
        <v>6</v>
      </c>
    </row>
    <row r="41" spans="1:11" x14ac:dyDescent="0.25">
      <c r="A41" s="2">
        <v>18</v>
      </c>
      <c r="B41" s="3" t="s">
        <v>156</v>
      </c>
      <c r="C41" s="91"/>
      <c r="D41" s="1229" t="s">
        <v>43</v>
      </c>
      <c r="E41" s="356"/>
      <c r="F41" s="2">
        <v>18</v>
      </c>
      <c r="G41" s="91"/>
      <c r="H41" s="26" t="s">
        <v>43</v>
      </c>
      <c r="I41" s="533"/>
      <c r="J41" s="329"/>
    </row>
    <row r="42" spans="1:11" x14ac:dyDescent="0.25">
      <c r="A42" s="35" t="s">
        <v>134</v>
      </c>
      <c r="B42" s="1"/>
      <c r="C42" s="16"/>
      <c r="D42" s="114"/>
      <c r="E42" s="595"/>
      <c r="F42" s="35" t="s">
        <v>134</v>
      </c>
      <c r="G42" s="126"/>
      <c r="H42" s="114"/>
      <c r="I42" s="249"/>
      <c r="J42" s="249"/>
    </row>
    <row r="43" spans="1:11" x14ac:dyDescent="0.25">
      <c r="A43" s="2">
        <v>1</v>
      </c>
      <c r="B43" s="3" t="s">
        <v>49</v>
      </c>
      <c r="C43" s="45" t="s">
        <v>120</v>
      </c>
      <c r="D43" s="1227" t="s">
        <v>130</v>
      </c>
      <c r="E43" s="356" t="s">
        <v>309</v>
      </c>
      <c r="F43" s="2">
        <v>1</v>
      </c>
      <c r="G43" s="19" t="s">
        <v>120</v>
      </c>
      <c r="H43" s="279" t="s">
        <v>130</v>
      </c>
      <c r="I43" s="533"/>
      <c r="J43" s="329">
        <v>14</v>
      </c>
    </row>
    <row r="44" spans="1:11" x14ac:dyDescent="0.25">
      <c r="A44" s="2">
        <v>2</v>
      </c>
      <c r="B44" s="3" t="s">
        <v>15</v>
      </c>
      <c r="C44" s="46"/>
      <c r="D44" s="1227" t="s">
        <v>44</v>
      </c>
      <c r="E44" s="595"/>
      <c r="F44" s="2">
        <v>2</v>
      </c>
      <c r="G44" s="90"/>
      <c r="H44" s="279" t="s">
        <v>43</v>
      </c>
      <c r="I44" s="533"/>
      <c r="J44" s="329"/>
    </row>
    <row r="45" spans="1:11" x14ac:dyDescent="0.25">
      <c r="A45" s="2">
        <v>3</v>
      </c>
      <c r="B45" s="3" t="s">
        <v>79</v>
      </c>
      <c r="C45" s="1265" t="s">
        <v>779</v>
      </c>
      <c r="D45" s="153" t="s">
        <v>130</v>
      </c>
      <c r="E45" s="595"/>
      <c r="F45" s="2">
        <v>3</v>
      </c>
      <c r="G45" s="1266" t="s">
        <v>822</v>
      </c>
      <c r="H45" s="153" t="s">
        <v>130</v>
      </c>
      <c r="I45" s="657" t="s">
        <v>309</v>
      </c>
      <c r="J45" s="380">
        <v>25</v>
      </c>
      <c r="K45" s="342"/>
    </row>
    <row r="46" spans="1:11" x14ac:dyDescent="0.25">
      <c r="A46" s="2">
        <v>4</v>
      </c>
      <c r="B46" s="3" t="s">
        <v>34</v>
      </c>
      <c r="C46" s="45" t="s">
        <v>110</v>
      </c>
      <c r="D46" s="1227" t="s">
        <v>130</v>
      </c>
      <c r="E46" s="595"/>
      <c r="F46" s="2">
        <v>4</v>
      </c>
      <c r="G46" s="90"/>
      <c r="H46" s="279" t="s">
        <v>43</v>
      </c>
      <c r="I46" s="533"/>
      <c r="J46" s="329">
        <v>8</v>
      </c>
    </row>
    <row r="47" spans="1:11" x14ac:dyDescent="0.25">
      <c r="A47" s="2">
        <v>5</v>
      </c>
      <c r="B47" s="3" t="s">
        <v>16</v>
      </c>
      <c r="C47" s="45" t="b">
        <v>0</v>
      </c>
      <c r="D47" s="1227" t="s">
        <v>130</v>
      </c>
      <c r="E47" s="595"/>
      <c r="F47" s="2">
        <v>5</v>
      </c>
      <c r="G47" s="90"/>
      <c r="H47" s="279" t="s">
        <v>43</v>
      </c>
      <c r="I47" s="533"/>
      <c r="J47" s="329"/>
    </row>
    <row r="48" spans="1:11" x14ac:dyDescent="0.25">
      <c r="A48" s="2">
        <v>6</v>
      </c>
      <c r="B48" s="3" t="s">
        <v>50</v>
      </c>
      <c r="C48" s="46"/>
      <c r="D48" s="1227" t="s">
        <v>44</v>
      </c>
      <c r="E48" s="595"/>
      <c r="F48" s="2">
        <v>6</v>
      </c>
      <c r="G48" s="90"/>
      <c r="H48" s="279" t="s">
        <v>43</v>
      </c>
      <c r="I48" s="533"/>
      <c r="J48" s="329"/>
    </row>
    <row r="49" spans="1:11" x14ac:dyDescent="0.25">
      <c r="A49" s="2">
        <v>7</v>
      </c>
      <c r="B49" s="3" t="s">
        <v>13</v>
      </c>
      <c r="C49" s="46"/>
      <c r="D49" s="1227" t="s">
        <v>44</v>
      </c>
      <c r="E49" s="595"/>
      <c r="F49" s="2">
        <v>7</v>
      </c>
      <c r="G49" s="90"/>
      <c r="H49" s="279" t="s">
        <v>43</v>
      </c>
      <c r="I49" s="533"/>
      <c r="J49" s="329"/>
    </row>
    <row r="50" spans="1:11" x14ac:dyDescent="0.25">
      <c r="A50" s="2">
        <v>8</v>
      </c>
      <c r="B50" s="3" t="s">
        <v>14</v>
      </c>
      <c r="C50" s="393" t="s">
        <v>173</v>
      </c>
      <c r="D50" s="1231" t="s">
        <v>130</v>
      </c>
      <c r="E50" s="356" t="s">
        <v>309</v>
      </c>
      <c r="F50" s="2">
        <v>8</v>
      </c>
      <c r="G50" s="48" t="s">
        <v>748</v>
      </c>
      <c r="H50" s="293"/>
      <c r="I50" s="540"/>
      <c r="J50" s="152" t="s">
        <v>355</v>
      </c>
    </row>
    <row r="51" spans="1:11" x14ac:dyDescent="0.25">
      <c r="A51" s="2">
        <v>9</v>
      </c>
      <c r="B51" s="3" t="s">
        <v>51</v>
      </c>
      <c r="C51" s="45" t="s">
        <v>104</v>
      </c>
      <c r="D51" s="1296" t="s">
        <v>130</v>
      </c>
      <c r="E51" s="342"/>
      <c r="F51" s="2">
        <v>9</v>
      </c>
      <c r="G51" s="1010"/>
      <c r="H51" s="279" t="s">
        <v>43</v>
      </c>
      <c r="I51" s="533"/>
      <c r="J51" s="329" t="s">
        <v>787</v>
      </c>
    </row>
    <row r="52" spans="1:11" x14ac:dyDescent="0.25">
      <c r="A52" s="2">
        <v>10</v>
      </c>
      <c r="B52" s="3" t="s">
        <v>35</v>
      </c>
      <c r="C52" s="46"/>
      <c r="D52" s="1296" t="s">
        <v>44</v>
      </c>
      <c r="E52" s="73"/>
      <c r="F52" s="2">
        <v>10</v>
      </c>
      <c r="G52" s="1010"/>
      <c r="H52" s="279" t="s">
        <v>43</v>
      </c>
      <c r="I52" s="533"/>
      <c r="J52" s="329"/>
    </row>
    <row r="53" spans="1:11" x14ac:dyDescent="0.25">
      <c r="A53" s="2">
        <v>11</v>
      </c>
      <c r="B53" s="3" t="s">
        <v>52</v>
      </c>
      <c r="C53" s="45">
        <v>2011</v>
      </c>
      <c r="D53" s="1296" t="s">
        <v>44</v>
      </c>
      <c r="F53" s="2">
        <v>11</v>
      </c>
      <c r="G53" s="1010"/>
      <c r="H53" s="279" t="s">
        <v>43</v>
      </c>
      <c r="I53" s="533"/>
      <c r="J53" s="329"/>
    </row>
    <row r="54" spans="1:11" x14ac:dyDescent="0.25">
      <c r="A54" s="2">
        <v>12</v>
      </c>
      <c r="B54" s="3" t="s">
        <v>53</v>
      </c>
      <c r="C54" s="1262" t="s">
        <v>778</v>
      </c>
      <c r="D54" s="63" t="s">
        <v>130</v>
      </c>
      <c r="E54" s="73"/>
      <c r="F54" s="2">
        <v>12</v>
      </c>
      <c r="G54" s="48" t="s">
        <v>748</v>
      </c>
      <c r="H54" s="294"/>
      <c r="I54" s="541"/>
      <c r="J54" s="63"/>
    </row>
    <row r="55" spans="1:11" x14ac:dyDescent="0.25">
      <c r="A55" s="2">
        <v>13</v>
      </c>
      <c r="B55" s="3" t="s">
        <v>54</v>
      </c>
      <c r="C55" s="1265" t="s">
        <v>780</v>
      </c>
      <c r="D55" s="1297" t="s">
        <v>130</v>
      </c>
      <c r="E55" s="73"/>
      <c r="F55" s="2">
        <v>13</v>
      </c>
      <c r="G55" s="101"/>
      <c r="H55" s="62" t="s">
        <v>43</v>
      </c>
      <c r="I55" s="542"/>
      <c r="J55" s="62"/>
    </row>
    <row r="56" spans="1:11" x14ac:dyDescent="0.25">
      <c r="A56" s="2">
        <v>14</v>
      </c>
      <c r="B56" s="3" t="s">
        <v>37</v>
      </c>
      <c r="C56" s="197"/>
      <c r="D56" s="1232" t="s">
        <v>44</v>
      </c>
      <c r="E56" s="342" t="s">
        <v>309</v>
      </c>
      <c r="F56" s="2">
        <v>14</v>
      </c>
      <c r="G56" s="101"/>
      <c r="H56" s="62" t="s">
        <v>43</v>
      </c>
      <c r="I56" s="542"/>
      <c r="J56" s="62"/>
    </row>
    <row r="57" spans="1:11" x14ac:dyDescent="0.25">
      <c r="A57" s="2">
        <v>15</v>
      </c>
      <c r="B57" s="3" t="s">
        <v>55</v>
      </c>
      <c r="C57" s="46"/>
      <c r="D57" s="288"/>
      <c r="E57" s="177"/>
      <c r="F57" s="2">
        <v>15</v>
      </c>
      <c r="G57" s="48" t="s">
        <v>748</v>
      </c>
      <c r="H57" s="288"/>
      <c r="I57" s="533"/>
      <c r="J57" s="329"/>
    </row>
    <row r="58" spans="1:11" x14ac:dyDescent="0.25">
      <c r="A58" s="2">
        <v>16</v>
      </c>
      <c r="B58" s="3" t="s">
        <v>56</v>
      </c>
      <c r="C58" s="128" t="s">
        <v>366</v>
      </c>
      <c r="D58" s="1296" t="s">
        <v>44</v>
      </c>
      <c r="E58" s="342" t="s">
        <v>309</v>
      </c>
      <c r="F58" s="2">
        <v>16</v>
      </c>
      <c r="G58" s="124"/>
      <c r="H58" s="279" t="s">
        <v>43</v>
      </c>
      <c r="I58" s="533"/>
      <c r="J58" s="329">
        <v>26</v>
      </c>
    </row>
    <row r="59" spans="1:11" x14ac:dyDescent="0.25">
      <c r="A59" s="2">
        <v>17</v>
      </c>
      <c r="B59" s="3" t="s">
        <v>57</v>
      </c>
      <c r="C59" s="1265" t="s">
        <v>780</v>
      </c>
      <c r="D59" s="1298" t="s">
        <v>44</v>
      </c>
      <c r="E59" s="342" t="s">
        <v>309</v>
      </c>
      <c r="F59" s="2">
        <v>17</v>
      </c>
      <c r="G59" s="180"/>
      <c r="H59" s="64" t="s">
        <v>43</v>
      </c>
      <c r="I59" s="543"/>
      <c r="J59" s="64">
        <v>27</v>
      </c>
      <c r="K59" s="342"/>
    </row>
    <row r="60" spans="1:11" x14ac:dyDescent="0.25">
      <c r="A60" s="2">
        <v>18</v>
      </c>
      <c r="B60" s="3" t="s">
        <v>129</v>
      </c>
      <c r="C60" s="45" t="s">
        <v>105</v>
      </c>
      <c r="D60" s="1227" t="s">
        <v>130</v>
      </c>
      <c r="E60" s="356" t="s">
        <v>309</v>
      </c>
      <c r="F60" s="2">
        <v>18</v>
      </c>
      <c r="G60" s="125"/>
      <c r="H60" s="279" t="s">
        <v>43</v>
      </c>
      <c r="I60" s="533"/>
      <c r="J60" s="329">
        <v>15</v>
      </c>
    </row>
    <row r="61" spans="1:11" x14ac:dyDescent="0.25">
      <c r="A61" s="2">
        <v>19</v>
      </c>
      <c r="B61" s="3" t="s">
        <v>17</v>
      </c>
      <c r="C61" s="45" t="b">
        <v>0</v>
      </c>
      <c r="D61" s="1227" t="s">
        <v>130</v>
      </c>
      <c r="E61" s="73"/>
      <c r="F61" s="2">
        <v>19</v>
      </c>
      <c r="G61" s="90"/>
      <c r="H61" s="279" t="s">
        <v>43</v>
      </c>
      <c r="I61" s="533"/>
      <c r="J61" s="329"/>
    </row>
    <row r="62" spans="1:11" x14ac:dyDescent="0.25">
      <c r="A62" s="2">
        <v>20</v>
      </c>
      <c r="B62" s="3" t="s">
        <v>18</v>
      </c>
      <c r="C62" s="45" t="s">
        <v>111</v>
      </c>
      <c r="D62" s="1227" t="s">
        <v>130</v>
      </c>
      <c r="E62" s="356" t="s">
        <v>309</v>
      </c>
      <c r="F62" s="2">
        <v>20</v>
      </c>
      <c r="G62" s="90"/>
      <c r="H62" s="279" t="s">
        <v>43</v>
      </c>
      <c r="I62" s="533"/>
      <c r="J62" s="329" t="s">
        <v>106</v>
      </c>
    </row>
    <row r="63" spans="1:11" x14ac:dyDescent="0.25">
      <c r="A63" s="2">
        <v>21</v>
      </c>
      <c r="B63" s="3" t="s">
        <v>58</v>
      </c>
      <c r="C63" s="129" t="b">
        <v>1</v>
      </c>
      <c r="D63" s="1227" t="s">
        <v>130</v>
      </c>
      <c r="E63" s="73"/>
      <c r="F63" s="2">
        <v>21</v>
      </c>
      <c r="G63" s="125"/>
      <c r="H63" s="279" t="s">
        <v>43</v>
      </c>
      <c r="I63" s="533"/>
      <c r="J63" s="329"/>
    </row>
    <row r="64" spans="1:11" x14ac:dyDescent="0.25">
      <c r="A64" s="2">
        <v>22</v>
      </c>
      <c r="B64" s="3" t="s">
        <v>785</v>
      </c>
      <c r="C64" s="1008" t="s">
        <v>205</v>
      </c>
      <c r="D64" s="1296" t="s">
        <v>130</v>
      </c>
      <c r="E64" s="356" t="s">
        <v>309</v>
      </c>
      <c r="F64" s="2">
        <v>22</v>
      </c>
      <c r="G64" s="1008" t="s">
        <v>205</v>
      </c>
      <c r="H64" s="279" t="s">
        <v>43</v>
      </c>
      <c r="I64" s="533"/>
      <c r="J64" s="329"/>
    </row>
    <row r="65" spans="1:10" x14ac:dyDescent="0.25">
      <c r="A65" s="2">
        <v>23</v>
      </c>
      <c r="B65" s="3" t="s">
        <v>59</v>
      </c>
      <c r="C65" s="49">
        <f>C18</f>
        <v>-6.1000000000000004E-3</v>
      </c>
      <c r="D65" s="65" t="s">
        <v>44</v>
      </c>
      <c r="E65" s="342" t="s">
        <v>309</v>
      </c>
      <c r="F65" s="2">
        <v>23</v>
      </c>
      <c r="G65" s="171">
        <f>-0.0045</f>
        <v>-4.4999999999999997E-3</v>
      </c>
      <c r="H65" s="65" t="s">
        <v>43</v>
      </c>
      <c r="I65" s="544"/>
      <c r="J65" s="368">
        <v>21</v>
      </c>
    </row>
    <row r="66" spans="1:10" x14ac:dyDescent="0.25">
      <c r="A66" s="2">
        <v>24</v>
      </c>
      <c r="B66" s="3" t="s">
        <v>60</v>
      </c>
      <c r="C66" s="45" t="s">
        <v>112</v>
      </c>
      <c r="D66" s="1227" t="s">
        <v>44</v>
      </c>
      <c r="E66" s="73"/>
      <c r="F66" s="2">
        <v>24</v>
      </c>
      <c r="G66" s="90"/>
      <c r="H66" s="279" t="s">
        <v>43</v>
      </c>
      <c r="I66" s="533"/>
      <c r="J66" s="329"/>
    </row>
    <row r="67" spans="1:10" x14ac:dyDescent="0.25">
      <c r="A67" s="2">
        <v>25</v>
      </c>
      <c r="B67" s="3" t="s">
        <v>61</v>
      </c>
      <c r="C67" s="46"/>
      <c r="D67" s="1227" t="s">
        <v>44</v>
      </c>
      <c r="E67" s="150"/>
      <c r="F67" s="2">
        <v>25</v>
      </c>
      <c r="G67" s="90"/>
      <c r="H67" s="279" t="s">
        <v>43</v>
      </c>
      <c r="I67" s="533"/>
      <c r="J67" s="329"/>
    </row>
    <row r="68" spans="1:10" x14ac:dyDescent="0.25">
      <c r="A68" s="2">
        <v>26</v>
      </c>
      <c r="B68" s="3" t="s">
        <v>62</v>
      </c>
      <c r="C68" s="46"/>
      <c r="D68" s="1227" t="s">
        <v>44</v>
      </c>
      <c r="E68" s="73"/>
      <c r="F68" s="2">
        <v>26</v>
      </c>
      <c r="G68" s="90"/>
      <c r="H68" s="279" t="s">
        <v>43</v>
      </c>
      <c r="I68" s="533"/>
      <c r="J68" s="329"/>
    </row>
    <row r="69" spans="1:10" x14ac:dyDescent="0.25">
      <c r="A69" s="2">
        <v>27</v>
      </c>
      <c r="B69" s="3" t="s">
        <v>63</v>
      </c>
      <c r="C69" s="46"/>
      <c r="D69" s="1227" t="s">
        <v>44</v>
      </c>
      <c r="E69" s="73"/>
      <c r="F69" s="2">
        <v>27</v>
      </c>
      <c r="G69" s="90"/>
      <c r="H69" s="279" t="s">
        <v>43</v>
      </c>
      <c r="I69" s="533"/>
      <c r="J69" s="329"/>
    </row>
    <row r="70" spans="1:10" x14ac:dyDescent="0.25">
      <c r="A70" s="2">
        <v>28</v>
      </c>
      <c r="B70" s="3" t="s">
        <v>64</v>
      </c>
      <c r="C70" s="46"/>
      <c r="D70" s="1227" t="s">
        <v>44</v>
      </c>
      <c r="E70" s="73"/>
      <c r="F70" s="2">
        <v>28</v>
      </c>
      <c r="G70" s="90"/>
      <c r="H70" s="279" t="s">
        <v>43</v>
      </c>
      <c r="I70" s="533"/>
      <c r="J70" s="329"/>
    </row>
    <row r="71" spans="1:10" x14ac:dyDescent="0.25">
      <c r="A71" s="2">
        <v>29</v>
      </c>
      <c r="B71" s="3" t="s">
        <v>65</v>
      </c>
      <c r="C71" s="46"/>
      <c r="D71" s="1227" t="s">
        <v>44</v>
      </c>
      <c r="E71" s="73"/>
      <c r="F71" s="2">
        <v>29</v>
      </c>
      <c r="G71" s="90"/>
      <c r="H71" s="279" t="s">
        <v>43</v>
      </c>
      <c r="I71" s="533"/>
      <c r="J71" s="329"/>
    </row>
    <row r="72" spans="1:10" x14ac:dyDescent="0.25">
      <c r="A72" s="2">
        <v>30</v>
      </c>
      <c r="B72" s="3" t="s">
        <v>66</v>
      </c>
      <c r="C72" s="46"/>
      <c r="D72" s="1227" t="s">
        <v>44</v>
      </c>
      <c r="E72" s="73"/>
      <c r="F72" s="2">
        <v>30</v>
      </c>
      <c r="G72" s="90"/>
      <c r="H72" s="279" t="s">
        <v>43</v>
      </c>
      <c r="I72" s="533"/>
      <c r="J72" s="329"/>
    </row>
    <row r="73" spans="1:10" x14ac:dyDescent="0.25">
      <c r="A73" s="2">
        <v>31</v>
      </c>
      <c r="B73" s="3" t="s">
        <v>67</v>
      </c>
      <c r="C73" s="46"/>
      <c r="D73" s="1227" t="s">
        <v>44</v>
      </c>
      <c r="E73" s="73"/>
      <c r="F73" s="2">
        <v>31</v>
      </c>
      <c r="G73" s="90"/>
      <c r="H73" s="279" t="s">
        <v>43</v>
      </c>
      <c r="I73" s="533"/>
      <c r="J73" s="329"/>
    </row>
    <row r="74" spans="1:10" x14ac:dyDescent="0.25">
      <c r="A74" s="2">
        <v>32</v>
      </c>
      <c r="B74" s="3" t="s">
        <v>68</v>
      </c>
      <c r="C74" s="46"/>
      <c r="D74" s="1227" t="s">
        <v>44</v>
      </c>
      <c r="E74" s="73"/>
      <c r="F74" s="2">
        <v>32</v>
      </c>
      <c r="G74" s="90"/>
      <c r="H74" s="279" t="s">
        <v>43</v>
      </c>
      <c r="I74" s="533"/>
      <c r="J74" s="329"/>
    </row>
    <row r="75" spans="1:10" x14ac:dyDescent="0.25">
      <c r="A75" s="2">
        <v>35</v>
      </c>
      <c r="B75" s="3" t="s">
        <v>72</v>
      </c>
      <c r="C75" s="46"/>
      <c r="D75" s="1227" t="s">
        <v>43</v>
      </c>
      <c r="E75" s="73"/>
      <c r="F75" s="2">
        <v>35</v>
      </c>
      <c r="G75" s="90"/>
      <c r="H75" s="279" t="s">
        <v>43</v>
      </c>
      <c r="I75" s="533"/>
      <c r="J75" s="329"/>
    </row>
    <row r="76" spans="1:10" x14ac:dyDescent="0.25">
      <c r="A76" s="2">
        <v>36</v>
      </c>
      <c r="B76" s="3" t="s">
        <v>73</v>
      </c>
      <c r="C76" s="46"/>
      <c r="D76" s="1227" t="s">
        <v>44</v>
      </c>
      <c r="E76" s="73"/>
      <c r="F76" s="2">
        <v>36</v>
      </c>
      <c r="G76" s="90"/>
      <c r="H76" s="279" t="s">
        <v>44</v>
      </c>
      <c r="I76" s="533"/>
      <c r="J76" s="329"/>
    </row>
    <row r="77" spans="1:10" x14ac:dyDescent="0.25">
      <c r="A77" s="2">
        <v>37</v>
      </c>
      <c r="B77" s="3" t="s">
        <v>69</v>
      </c>
      <c r="C77" s="50">
        <f>C16</f>
        <v>10162756.897260273</v>
      </c>
      <c r="D77" s="1228" t="s">
        <v>130</v>
      </c>
      <c r="E77" s="73"/>
      <c r="F77" s="2">
        <v>37</v>
      </c>
      <c r="G77" s="78"/>
      <c r="H77" s="66" t="s">
        <v>43</v>
      </c>
      <c r="I77" s="536"/>
      <c r="J77" s="66"/>
    </row>
    <row r="78" spans="1:10" x14ac:dyDescent="0.25">
      <c r="A78" s="2">
        <v>38</v>
      </c>
      <c r="B78" s="3" t="s">
        <v>70</v>
      </c>
      <c r="C78" s="169"/>
      <c r="D78" s="1294" t="s">
        <v>44</v>
      </c>
      <c r="E78" s="342" t="s">
        <v>309</v>
      </c>
      <c r="F78" s="2">
        <v>38</v>
      </c>
      <c r="G78" s="78"/>
      <c r="H78" s="66" t="s">
        <v>43</v>
      </c>
      <c r="I78" s="536"/>
      <c r="J78" s="66"/>
    </row>
    <row r="79" spans="1:10" x14ac:dyDescent="0.25">
      <c r="A79" s="2">
        <v>39</v>
      </c>
      <c r="B79" s="3" t="s">
        <v>71</v>
      </c>
      <c r="C79" s="45" t="str">
        <f>C17</f>
        <v>EUR</v>
      </c>
      <c r="D79" s="1227" t="s">
        <v>130</v>
      </c>
      <c r="E79" s="73"/>
      <c r="F79" s="2">
        <v>39</v>
      </c>
      <c r="G79" s="90"/>
      <c r="H79" s="279" t="s">
        <v>43</v>
      </c>
      <c r="I79" s="533"/>
      <c r="J79" s="329"/>
    </row>
    <row r="80" spans="1:10" x14ac:dyDescent="0.25">
      <c r="A80" s="2">
        <v>73</v>
      </c>
      <c r="B80" s="3" t="s">
        <v>81</v>
      </c>
      <c r="C80" s="45" t="b">
        <v>0</v>
      </c>
      <c r="D80" s="1227" t="s">
        <v>130</v>
      </c>
      <c r="E80" s="150"/>
      <c r="F80" s="2">
        <v>73</v>
      </c>
      <c r="G80" s="90"/>
      <c r="H80" s="279" t="s">
        <v>43</v>
      </c>
      <c r="I80" s="533"/>
      <c r="J80" s="329">
        <v>12</v>
      </c>
    </row>
    <row r="81" spans="1:11" x14ac:dyDescent="0.25">
      <c r="A81" s="2">
        <v>74</v>
      </c>
      <c r="B81" s="3" t="s">
        <v>78</v>
      </c>
      <c r="C81" s="84"/>
      <c r="D81" s="1232" t="s">
        <v>44</v>
      </c>
      <c r="E81" s="77"/>
      <c r="F81" s="2">
        <v>74</v>
      </c>
      <c r="G81" s="101"/>
      <c r="H81" s="62" t="s">
        <v>43</v>
      </c>
      <c r="I81" s="542"/>
      <c r="J81" s="62"/>
    </row>
    <row r="82" spans="1:11" x14ac:dyDescent="0.25">
      <c r="A82" s="2">
        <v>75</v>
      </c>
      <c r="B82" s="3" t="s">
        <v>19</v>
      </c>
      <c r="C82" s="45" t="s">
        <v>113</v>
      </c>
      <c r="D82" s="1227" t="s">
        <v>44</v>
      </c>
      <c r="E82" s="342"/>
      <c r="F82" s="2">
        <v>75</v>
      </c>
      <c r="G82" s="48" t="s">
        <v>748</v>
      </c>
      <c r="H82" s="288"/>
      <c r="I82" s="533"/>
      <c r="J82" s="329"/>
    </row>
    <row r="83" spans="1:11" x14ac:dyDescent="0.25">
      <c r="A83" s="2">
        <v>76</v>
      </c>
      <c r="B83" s="9" t="s">
        <v>30</v>
      </c>
      <c r="C83" s="46"/>
      <c r="D83" s="1227" t="s">
        <v>44</v>
      </c>
      <c r="E83" s="73"/>
      <c r="F83" s="2">
        <v>76</v>
      </c>
      <c r="G83" s="48" t="s">
        <v>748</v>
      </c>
      <c r="H83" s="288"/>
      <c r="I83" s="533"/>
      <c r="J83" s="329"/>
    </row>
    <row r="84" spans="1:11" x14ac:dyDescent="0.25">
      <c r="A84" s="2">
        <v>77</v>
      </c>
      <c r="B84" s="9" t="s">
        <v>31</v>
      </c>
      <c r="C84" s="46"/>
      <c r="D84" s="1227" t="s">
        <v>44</v>
      </c>
      <c r="E84" s="73"/>
      <c r="F84" s="2">
        <v>77</v>
      </c>
      <c r="G84" s="48" t="s">
        <v>748</v>
      </c>
      <c r="H84" s="288"/>
      <c r="I84" s="533"/>
      <c r="J84" s="329"/>
    </row>
    <row r="85" spans="1:11" x14ac:dyDescent="0.25">
      <c r="A85" s="2">
        <v>78</v>
      </c>
      <c r="B85" s="9" t="s">
        <v>77</v>
      </c>
      <c r="C85" s="45" t="str">
        <f>G12</f>
        <v>DE0001102317</v>
      </c>
      <c r="D85" s="1227" t="s">
        <v>44</v>
      </c>
      <c r="E85" s="73"/>
      <c r="F85" s="2">
        <v>78</v>
      </c>
      <c r="G85" s="48" t="s">
        <v>748</v>
      </c>
      <c r="H85" s="288"/>
      <c r="I85" s="533"/>
      <c r="J85" s="329"/>
    </row>
    <row r="86" spans="1:11" x14ac:dyDescent="0.25">
      <c r="A86" s="2">
        <v>79</v>
      </c>
      <c r="B86" s="9" t="s">
        <v>76</v>
      </c>
      <c r="C86" s="45" t="s">
        <v>118</v>
      </c>
      <c r="D86" s="1227" t="s">
        <v>44</v>
      </c>
      <c r="E86" s="73"/>
      <c r="F86" s="2">
        <v>79</v>
      </c>
      <c r="G86" s="48" t="s">
        <v>748</v>
      </c>
      <c r="H86" s="288"/>
      <c r="I86" s="533"/>
      <c r="J86" s="329" t="s">
        <v>573</v>
      </c>
    </row>
    <row r="87" spans="1:11" x14ac:dyDescent="0.25">
      <c r="A87" s="2">
        <v>83</v>
      </c>
      <c r="B87" s="9" t="s">
        <v>20</v>
      </c>
      <c r="C87" s="50">
        <f>C14</f>
        <v>10000000</v>
      </c>
      <c r="D87" s="1228" t="s">
        <v>44</v>
      </c>
      <c r="E87" s="73"/>
      <c r="F87" s="2">
        <v>83</v>
      </c>
      <c r="G87" s="48" t="s">
        <v>748</v>
      </c>
      <c r="H87" s="291"/>
      <c r="I87" s="536"/>
      <c r="J87" s="66"/>
    </row>
    <row r="88" spans="1:11" x14ac:dyDescent="0.25">
      <c r="A88" s="2">
        <v>85</v>
      </c>
      <c r="B88" s="3" t="s">
        <v>21</v>
      </c>
      <c r="C88" s="45" t="s">
        <v>99</v>
      </c>
      <c r="D88" s="1227" t="s">
        <v>43</v>
      </c>
      <c r="E88" s="73"/>
      <c r="F88" s="2">
        <v>85</v>
      </c>
      <c r="G88" s="48" t="s">
        <v>748</v>
      </c>
      <c r="H88" s="288"/>
      <c r="I88" s="533"/>
      <c r="J88" s="329" t="s">
        <v>346</v>
      </c>
    </row>
    <row r="89" spans="1:11" x14ac:dyDescent="0.25">
      <c r="A89" s="2">
        <v>86</v>
      </c>
      <c r="B89" s="3" t="s">
        <v>22</v>
      </c>
      <c r="C89" s="45" t="s">
        <v>99</v>
      </c>
      <c r="D89" s="1227" t="s">
        <v>44</v>
      </c>
      <c r="E89" s="73"/>
      <c r="F89" s="2">
        <v>86</v>
      </c>
      <c r="G89" s="48" t="s">
        <v>748</v>
      </c>
      <c r="H89" s="288"/>
      <c r="I89" s="533"/>
      <c r="J89" s="329" t="s">
        <v>44</v>
      </c>
    </row>
    <row r="90" spans="1:11" x14ac:dyDescent="0.25">
      <c r="A90" s="2">
        <v>87</v>
      </c>
      <c r="B90" s="3" t="s">
        <v>23</v>
      </c>
      <c r="C90" s="187">
        <f>(C15/C14)*100</f>
        <v>102.13826027397259</v>
      </c>
      <c r="D90" s="1233" t="s">
        <v>44</v>
      </c>
      <c r="E90" s="356" t="s">
        <v>309</v>
      </c>
      <c r="F90" s="2">
        <v>87</v>
      </c>
      <c r="G90" s="48" t="s">
        <v>748</v>
      </c>
      <c r="H90" s="298"/>
      <c r="I90" s="545"/>
      <c r="J90" s="163" t="s">
        <v>271</v>
      </c>
    </row>
    <row r="91" spans="1:11" x14ac:dyDescent="0.25">
      <c r="A91" s="2">
        <v>88</v>
      </c>
      <c r="B91" s="3" t="s">
        <v>24</v>
      </c>
      <c r="C91" s="21">
        <f>C15</f>
        <v>10213826.02739726</v>
      </c>
      <c r="D91" s="1228" t="s">
        <v>44</v>
      </c>
      <c r="E91" s="356" t="s">
        <v>309</v>
      </c>
      <c r="F91" s="2">
        <v>88</v>
      </c>
      <c r="G91" s="48" t="s">
        <v>748</v>
      </c>
      <c r="H91" s="291"/>
      <c r="I91" s="536"/>
      <c r="J91" s="66"/>
    </row>
    <row r="92" spans="1:11" x14ac:dyDescent="0.25">
      <c r="A92" s="2">
        <v>89</v>
      </c>
      <c r="B92" s="3" t="s">
        <v>25</v>
      </c>
      <c r="C92" s="51">
        <v>0.5</v>
      </c>
      <c r="D92" s="67" t="s">
        <v>44</v>
      </c>
      <c r="E92" s="595"/>
      <c r="F92" s="2">
        <v>89</v>
      </c>
      <c r="G92" s="48" t="s">
        <v>748</v>
      </c>
      <c r="H92" s="299"/>
      <c r="I92" s="546"/>
      <c r="J92" s="468">
        <v>18</v>
      </c>
    </row>
    <row r="93" spans="1:11" x14ac:dyDescent="0.25">
      <c r="A93" s="2">
        <v>90</v>
      </c>
      <c r="B93" s="3" t="s">
        <v>26</v>
      </c>
      <c r="C93" s="45" t="s">
        <v>114</v>
      </c>
      <c r="D93" s="1227" t="s">
        <v>43</v>
      </c>
      <c r="E93" s="595"/>
      <c r="F93" s="2">
        <v>90</v>
      </c>
      <c r="G93" s="48" t="s">
        <v>748</v>
      </c>
      <c r="H93" s="288"/>
      <c r="I93" s="533"/>
      <c r="J93" s="329" t="s">
        <v>347</v>
      </c>
    </row>
    <row r="94" spans="1:11" x14ac:dyDescent="0.25">
      <c r="A94" s="2">
        <v>91</v>
      </c>
      <c r="B94" s="3" t="s">
        <v>27</v>
      </c>
      <c r="C94" s="52" t="s">
        <v>121</v>
      </c>
      <c r="D94" s="1295" t="s">
        <v>130</v>
      </c>
      <c r="E94" s="356" t="s">
        <v>309</v>
      </c>
      <c r="F94" s="2">
        <v>91</v>
      </c>
      <c r="G94" s="48" t="s">
        <v>748</v>
      </c>
      <c r="H94" s="300"/>
      <c r="I94" s="547"/>
      <c r="J94" s="68"/>
      <c r="K94" s="7"/>
    </row>
    <row r="95" spans="1:11" x14ac:dyDescent="0.25">
      <c r="A95" s="2">
        <v>92</v>
      </c>
      <c r="B95" s="3" t="s">
        <v>28</v>
      </c>
      <c r="C95" s="45" t="s">
        <v>115</v>
      </c>
      <c r="D95" s="1227" t="s">
        <v>44</v>
      </c>
      <c r="E95" s="595"/>
      <c r="F95" s="2">
        <v>92</v>
      </c>
      <c r="G95" s="48" t="s">
        <v>748</v>
      </c>
      <c r="H95" s="288"/>
      <c r="I95" s="533"/>
      <c r="J95" s="329" t="s">
        <v>560</v>
      </c>
    </row>
    <row r="96" spans="1:11" x14ac:dyDescent="0.25">
      <c r="A96" s="2">
        <v>93</v>
      </c>
      <c r="B96" s="3" t="s">
        <v>75</v>
      </c>
      <c r="C96" s="53" t="s">
        <v>119</v>
      </c>
      <c r="D96" s="1227" t="s">
        <v>44</v>
      </c>
      <c r="E96" s="595"/>
      <c r="F96" s="2">
        <v>93</v>
      </c>
      <c r="G96" s="48" t="s">
        <v>748</v>
      </c>
      <c r="H96" s="288"/>
      <c r="I96" s="533"/>
      <c r="J96" s="329"/>
    </row>
    <row r="97" spans="1:16" x14ac:dyDescent="0.25">
      <c r="A97" s="2">
        <v>94</v>
      </c>
      <c r="B97" s="3" t="s">
        <v>74</v>
      </c>
      <c r="C97" s="45" t="s">
        <v>116</v>
      </c>
      <c r="D97" s="1227" t="s">
        <v>44</v>
      </c>
      <c r="E97" s="595"/>
      <c r="F97" s="2">
        <v>94</v>
      </c>
      <c r="G97" s="48" t="s">
        <v>748</v>
      </c>
      <c r="H97" s="288"/>
      <c r="I97" s="533"/>
      <c r="J97" s="329" t="s">
        <v>550</v>
      </c>
    </row>
    <row r="98" spans="1:16" x14ac:dyDescent="0.25">
      <c r="A98" s="2">
        <v>95</v>
      </c>
      <c r="B98" s="9" t="s">
        <v>38</v>
      </c>
      <c r="C98" s="45" t="b">
        <v>1</v>
      </c>
      <c r="D98" s="1227" t="s">
        <v>44</v>
      </c>
      <c r="E98" s="356" t="s">
        <v>309</v>
      </c>
      <c r="F98" s="2">
        <v>95</v>
      </c>
      <c r="G98" s="48" t="s">
        <v>748</v>
      </c>
      <c r="H98" s="288"/>
      <c r="I98" s="533"/>
      <c r="J98" s="329" t="s">
        <v>106</v>
      </c>
    </row>
    <row r="99" spans="1:16" x14ac:dyDescent="0.25">
      <c r="A99" s="18">
        <v>96</v>
      </c>
      <c r="B99" s="10" t="s">
        <v>36</v>
      </c>
      <c r="C99" s="46"/>
      <c r="D99" s="1227" t="s">
        <v>44</v>
      </c>
      <c r="F99" s="18">
        <v>96</v>
      </c>
      <c r="G99" s="48" t="s">
        <v>748</v>
      </c>
      <c r="H99" s="288"/>
      <c r="I99" s="533"/>
      <c r="J99" s="329"/>
    </row>
    <row r="100" spans="1:16" x14ac:dyDescent="0.25">
      <c r="A100" s="18">
        <v>97</v>
      </c>
      <c r="B100" s="10" t="s">
        <v>32</v>
      </c>
      <c r="C100" s="46"/>
      <c r="D100" s="1227" t="s">
        <v>44</v>
      </c>
      <c r="F100" s="18">
        <v>97</v>
      </c>
      <c r="G100" s="48" t="s">
        <v>748</v>
      </c>
      <c r="H100" s="288"/>
      <c r="I100" s="533"/>
      <c r="J100" s="329"/>
    </row>
    <row r="101" spans="1:16" x14ac:dyDescent="0.25">
      <c r="A101" s="18">
        <v>98</v>
      </c>
      <c r="B101" s="10" t="s">
        <v>39</v>
      </c>
      <c r="C101" s="45" t="s">
        <v>47</v>
      </c>
      <c r="D101" s="1227" t="s">
        <v>130</v>
      </c>
      <c r="F101" s="18">
        <v>98</v>
      </c>
      <c r="G101" s="131" t="s">
        <v>42</v>
      </c>
      <c r="H101" s="279" t="s">
        <v>130</v>
      </c>
      <c r="I101" s="533"/>
      <c r="J101" s="329"/>
    </row>
    <row r="102" spans="1:16" x14ac:dyDescent="0.25">
      <c r="A102" s="18">
        <v>99</v>
      </c>
      <c r="B102" s="10" t="s">
        <v>29</v>
      </c>
      <c r="C102" s="45" t="s">
        <v>117</v>
      </c>
      <c r="D102" s="1227" t="s">
        <v>130</v>
      </c>
      <c r="E102" s="150"/>
      <c r="F102" s="18">
        <v>99</v>
      </c>
      <c r="G102" s="19" t="s">
        <v>117</v>
      </c>
      <c r="H102" s="279" t="s">
        <v>130</v>
      </c>
      <c r="I102" s="533"/>
      <c r="J102" s="395"/>
      <c r="K102" s="73"/>
    </row>
    <row r="103" spans="1:16" x14ac:dyDescent="0.25">
      <c r="A103" s="12" t="s">
        <v>122</v>
      </c>
      <c r="C103" s="16">
        <f>COUNTA(C24:C102)</f>
        <v>49</v>
      </c>
      <c r="D103" s="69"/>
      <c r="F103" s="12"/>
      <c r="G103" s="16">
        <v>10</v>
      </c>
      <c r="H103" s="80"/>
      <c r="I103" s="184"/>
    </row>
    <row r="104" spans="1:16" x14ac:dyDescent="0.25">
      <c r="C104" s="11"/>
      <c r="D104" s="70"/>
      <c r="K104" s="7"/>
    </row>
    <row r="105" spans="1:16" x14ac:dyDescent="0.25">
      <c r="A105" s="1267">
        <v>1.1000000000000001</v>
      </c>
      <c r="B105" s="1567" t="s">
        <v>162</v>
      </c>
      <c r="C105" s="1567"/>
      <c r="D105" s="1567"/>
      <c r="E105" s="1567"/>
      <c r="F105" s="1272">
        <v>1.2</v>
      </c>
      <c r="G105" s="1664" t="s">
        <v>619</v>
      </c>
      <c r="H105" s="1664"/>
      <c r="I105" s="1664"/>
      <c r="J105" s="1664"/>
      <c r="L105" s="1595"/>
      <c r="M105" s="1595"/>
      <c r="N105" s="1595"/>
      <c r="O105" s="1595"/>
      <c r="P105" s="1595"/>
    </row>
    <row r="106" spans="1:16" x14ac:dyDescent="0.25">
      <c r="A106" s="1267">
        <v>1.2</v>
      </c>
      <c r="B106" s="1556" t="s">
        <v>345</v>
      </c>
      <c r="C106" s="1556"/>
      <c r="D106" s="1556"/>
      <c r="E106" s="1556"/>
      <c r="F106" s="1666">
        <v>2.2999999999999998</v>
      </c>
      <c r="G106" s="1665" t="s">
        <v>823</v>
      </c>
      <c r="H106" s="1665"/>
      <c r="I106" s="1665"/>
      <c r="J106" s="1665"/>
      <c r="L106" s="1591"/>
      <c r="M106" s="1591"/>
      <c r="N106" s="1591"/>
      <c r="O106" s="1591"/>
      <c r="P106" s="1591"/>
    </row>
    <row r="107" spans="1:16" x14ac:dyDescent="0.25">
      <c r="A107" s="1267">
        <v>1.7</v>
      </c>
      <c r="B107" s="1556" t="s">
        <v>469</v>
      </c>
      <c r="C107" s="1556"/>
      <c r="D107" s="1556"/>
      <c r="E107" s="1556"/>
      <c r="F107" s="1666"/>
      <c r="G107" s="1665"/>
      <c r="H107" s="1665"/>
      <c r="I107" s="1665"/>
      <c r="J107" s="1665"/>
      <c r="L107" s="1591"/>
      <c r="M107" s="1591"/>
      <c r="N107" s="1591"/>
      <c r="O107" s="1591"/>
      <c r="P107" s="1591"/>
    </row>
    <row r="108" spans="1:16" x14ac:dyDescent="0.25">
      <c r="A108" s="1267">
        <v>1.8</v>
      </c>
      <c r="B108" s="1556" t="s">
        <v>470</v>
      </c>
      <c r="C108" s="1556"/>
      <c r="D108" s="1556"/>
      <c r="E108" s="1556"/>
      <c r="F108" s="595"/>
      <c r="L108" s="1591"/>
      <c r="M108" s="1591"/>
      <c r="N108" s="1591"/>
      <c r="O108" s="1591"/>
      <c r="P108" s="1591"/>
    </row>
    <row r="109" spans="1:16" x14ac:dyDescent="0.25">
      <c r="A109" s="1268">
        <v>1.1000000000000001</v>
      </c>
      <c r="B109" s="1556" t="s">
        <v>471</v>
      </c>
      <c r="C109" s="1556"/>
      <c r="D109" s="1556"/>
      <c r="E109" s="1556"/>
      <c r="F109" s="595"/>
      <c r="L109" s="1591"/>
      <c r="M109" s="1591"/>
      <c r="N109" s="1591"/>
      <c r="O109" s="1591"/>
      <c r="P109" s="1591"/>
    </row>
    <row r="110" spans="1:16" x14ac:dyDescent="0.25">
      <c r="A110" s="1267">
        <v>1.1299999999999999</v>
      </c>
      <c r="B110" s="1556" t="s">
        <v>472</v>
      </c>
      <c r="C110" s="1556"/>
      <c r="D110" s="1556"/>
      <c r="E110" s="1556"/>
      <c r="F110" s="595"/>
      <c r="L110" s="1591"/>
      <c r="M110" s="1591"/>
      <c r="N110" s="1591"/>
      <c r="O110" s="1591"/>
      <c r="P110" s="1591"/>
    </row>
    <row r="111" spans="1:16" x14ac:dyDescent="0.25">
      <c r="A111" s="1555">
        <v>1.17</v>
      </c>
      <c r="B111" s="1574" t="s">
        <v>806</v>
      </c>
      <c r="C111" s="1574"/>
      <c r="D111" s="1574"/>
      <c r="E111" s="1574"/>
      <c r="F111" s="627"/>
      <c r="G111" s="627"/>
      <c r="L111" s="1591"/>
      <c r="M111" s="1591"/>
      <c r="N111" s="1591"/>
      <c r="O111" s="1591"/>
      <c r="P111" s="1591"/>
    </row>
    <row r="112" spans="1:16" x14ac:dyDescent="0.25">
      <c r="A112" s="1555"/>
      <c r="B112" s="1574"/>
      <c r="C112" s="1574"/>
      <c r="D112" s="1574"/>
      <c r="E112" s="1574"/>
      <c r="F112" s="1214"/>
      <c r="G112" s="1214"/>
      <c r="L112" s="1216"/>
      <c r="M112" s="1216"/>
      <c r="N112" s="1216"/>
      <c r="O112" s="1216"/>
      <c r="P112" s="1216"/>
    </row>
    <row r="113" spans="1:16" x14ac:dyDescent="0.25">
      <c r="A113" s="1267">
        <v>2.1</v>
      </c>
      <c r="B113" s="1556" t="s">
        <v>343</v>
      </c>
      <c r="C113" s="1556"/>
      <c r="D113" s="1556"/>
      <c r="E113" s="1556"/>
      <c r="F113" s="595"/>
      <c r="L113" s="1591"/>
      <c r="M113" s="1591"/>
      <c r="N113" s="1591"/>
      <c r="O113" s="1591"/>
      <c r="P113" s="1591"/>
    </row>
    <row r="114" spans="1:16" ht="15.75" customHeight="1" x14ac:dyDescent="0.25">
      <c r="A114" s="1555">
        <v>2.8</v>
      </c>
      <c r="B114" s="1638" t="s">
        <v>827</v>
      </c>
      <c r="C114" s="1638"/>
      <c r="D114" s="1638"/>
      <c r="E114" s="1638"/>
      <c r="F114" s="1293"/>
      <c r="G114" s="951"/>
      <c r="L114" s="1591"/>
      <c r="M114" s="1591"/>
      <c r="N114" s="1591"/>
      <c r="O114" s="1591"/>
      <c r="P114" s="1591"/>
    </row>
    <row r="115" spans="1:16" x14ac:dyDescent="0.25">
      <c r="A115" s="1555"/>
      <c r="B115" s="1638"/>
      <c r="C115" s="1638"/>
      <c r="D115" s="1638"/>
      <c r="E115" s="1638"/>
      <c r="F115" s="1293"/>
      <c r="G115" s="951"/>
      <c r="L115" s="1216"/>
      <c r="M115" s="1216"/>
      <c r="N115" s="1216"/>
      <c r="O115" s="1216"/>
      <c r="P115" s="1216"/>
    </row>
    <row r="116" spans="1:16" x14ac:dyDescent="0.25">
      <c r="A116" s="1269">
        <v>2.14</v>
      </c>
      <c r="B116" s="1605" t="s">
        <v>821</v>
      </c>
      <c r="C116" s="1605"/>
      <c r="D116" s="1605"/>
      <c r="E116" s="1605"/>
      <c r="F116" s="231"/>
      <c r="L116" s="1593"/>
      <c r="M116" s="1593"/>
      <c r="N116" s="1593"/>
      <c r="O116" s="1593"/>
      <c r="P116" s="1593"/>
    </row>
    <row r="117" spans="1:16" x14ac:dyDescent="0.25">
      <c r="A117" s="1631">
        <v>2.16</v>
      </c>
      <c r="B117" s="1638" t="s">
        <v>829</v>
      </c>
      <c r="C117" s="1638"/>
      <c r="D117" s="1638"/>
      <c r="E117" s="1638"/>
      <c r="F117" s="1300"/>
      <c r="L117" s="1593"/>
      <c r="M117" s="1593"/>
      <c r="N117" s="1593"/>
      <c r="O117" s="1593"/>
      <c r="P117" s="1593"/>
    </row>
    <row r="118" spans="1:16" x14ac:dyDescent="0.25">
      <c r="A118" s="1667"/>
      <c r="B118" s="1638"/>
      <c r="C118" s="1638"/>
      <c r="D118" s="1638"/>
      <c r="E118" s="1638"/>
      <c r="F118" s="1299"/>
      <c r="L118" s="1220"/>
      <c r="M118" s="1220"/>
      <c r="N118" s="1220"/>
      <c r="O118" s="1220"/>
      <c r="P118" s="1220"/>
    </row>
    <row r="119" spans="1:16" x14ac:dyDescent="0.25">
      <c r="A119" s="1540">
        <v>2.17</v>
      </c>
      <c r="B119" s="1548" t="s">
        <v>833</v>
      </c>
      <c r="C119" s="1548"/>
      <c r="D119" s="1548"/>
      <c r="E119" s="1548"/>
      <c r="F119" s="1300"/>
      <c r="L119" s="1591"/>
      <c r="M119" s="1591"/>
      <c r="N119" s="1591"/>
      <c r="O119" s="1591"/>
      <c r="P119" s="1591"/>
    </row>
    <row r="120" spans="1:16" x14ac:dyDescent="0.25">
      <c r="A120" s="1541"/>
      <c r="B120" s="1548"/>
      <c r="C120" s="1548"/>
      <c r="D120" s="1548"/>
      <c r="E120" s="1548"/>
      <c r="F120" s="1299"/>
      <c r="L120" s="1216"/>
      <c r="M120" s="1216"/>
      <c r="N120" s="1216"/>
      <c r="O120" s="1216"/>
      <c r="P120" s="1216"/>
    </row>
    <row r="121" spans="1:16" x14ac:dyDescent="0.25">
      <c r="A121" s="1267">
        <v>2.1800000000000002</v>
      </c>
      <c r="B121" s="1557" t="s">
        <v>784</v>
      </c>
      <c r="C121" s="1557"/>
      <c r="D121" s="1557"/>
      <c r="E121" s="1557"/>
      <c r="F121" s="231"/>
      <c r="L121" s="1593"/>
      <c r="M121" s="1593"/>
      <c r="N121" s="1593"/>
      <c r="O121" s="1593"/>
      <c r="P121" s="1593"/>
    </row>
    <row r="122" spans="1:16" x14ac:dyDescent="0.25">
      <c r="A122" s="1270">
        <v>2.2000000000000002</v>
      </c>
      <c r="B122" s="1577" t="s">
        <v>284</v>
      </c>
      <c r="C122" s="1577"/>
      <c r="D122" s="1577"/>
      <c r="E122" s="1577"/>
      <c r="F122" s="231"/>
      <c r="L122" s="1593"/>
      <c r="M122" s="1593"/>
      <c r="N122" s="1593"/>
      <c r="O122" s="1593"/>
      <c r="P122" s="1593"/>
    </row>
    <row r="123" spans="1:16" x14ac:dyDescent="0.25">
      <c r="A123" s="1555">
        <v>2.2200000000000002</v>
      </c>
      <c r="B123" s="1638" t="s">
        <v>830</v>
      </c>
      <c r="C123" s="1638"/>
      <c r="D123" s="1638"/>
      <c r="E123" s="1638"/>
      <c r="F123" s="951"/>
      <c r="G123" s="627"/>
      <c r="L123" s="1591"/>
      <c r="M123" s="1591"/>
      <c r="N123" s="1591"/>
      <c r="O123" s="1591"/>
      <c r="P123" s="1591"/>
    </row>
    <row r="124" spans="1:16" x14ac:dyDescent="0.25">
      <c r="A124" s="1555"/>
      <c r="B124" s="1638"/>
      <c r="C124" s="1638"/>
      <c r="D124" s="1638"/>
      <c r="E124" s="1638"/>
      <c r="F124" s="951"/>
      <c r="G124" s="627"/>
      <c r="L124" s="1216"/>
      <c r="M124" s="1216"/>
      <c r="N124" s="1216"/>
      <c r="O124" s="1216"/>
      <c r="P124" s="1216"/>
    </row>
    <row r="125" spans="1:16" x14ac:dyDescent="0.25">
      <c r="A125" s="1269">
        <v>2.23</v>
      </c>
      <c r="B125" s="1534" t="s">
        <v>479</v>
      </c>
      <c r="C125" s="1534"/>
      <c r="D125" s="1534"/>
      <c r="E125" s="1534"/>
      <c r="F125" s="231"/>
      <c r="L125" s="1591"/>
      <c r="M125" s="1591"/>
      <c r="N125" s="1591"/>
      <c r="O125" s="1591"/>
      <c r="P125" s="1591"/>
    </row>
    <row r="126" spans="1:16" ht="15.75" customHeight="1" x14ac:dyDescent="0.25">
      <c r="A126" s="1303">
        <v>2.38</v>
      </c>
      <c r="B126" s="1542" t="s">
        <v>832</v>
      </c>
      <c r="C126" s="1543"/>
      <c r="D126" s="1543"/>
      <c r="E126" s="1544"/>
      <c r="F126" s="231"/>
      <c r="L126" s="1591"/>
      <c r="M126" s="1591"/>
      <c r="N126" s="1591"/>
      <c r="O126" s="1591"/>
      <c r="P126" s="1591"/>
    </row>
    <row r="127" spans="1:16" x14ac:dyDescent="0.25">
      <c r="A127" s="1267">
        <v>2.87</v>
      </c>
      <c r="B127" s="1556" t="s">
        <v>475</v>
      </c>
      <c r="C127" s="1556"/>
      <c r="D127" s="1556"/>
      <c r="E127" s="1556"/>
      <c r="F127" s="951"/>
      <c r="G127" s="627"/>
    </row>
    <row r="128" spans="1:16" x14ac:dyDescent="0.25">
      <c r="A128" s="1267">
        <v>2.88</v>
      </c>
      <c r="B128" s="1557" t="s">
        <v>802</v>
      </c>
      <c r="C128" s="1557"/>
      <c r="D128" s="1557"/>
      <c r="E128" s="1557"/>
      <c r="F128" s="951"/>
      <c r="G128" s="627"/>
    </row>
    <row r="129" spans="1:7" x14ac:dyDescent="0.25">
      <c r="A129" s="1271">
        <v>2.91</v>
      </c>
      <c r="B129" s="1557" t="s">
        <v>755</v>
      </c>
      <c r="C129" s="1557"/>
      <c r="D129" s="1557"/>
      <c r="E129" s="1557"/>
      <c r="F129" s="951"/>
    </row>
    <row r="130" spans="1:7" ht="15.75" customHeight="1" x14ac:dyDescent="0.25">
      <c r="A130" s="1668">
        <v>2.95</v>
      </c>
      <c r="B130" s="1574" t="s">
        <v>476</v>
      </c>
      <c r="C130" s="1574"/>
      <c r="D130" s="1574"/>
      <c r="E130" s="1574"/>
      <c r="F130" s="1261"/>
      <c r="G130" s="1261"/>
    </row>
    <row r="131" spans="1:7" ht="15.75" customHeight="1" x14ac:dyDescent="0.25">
      <c r="A131" s="1668"/>
      <c r="B131" s="1574"/>
      <c r="C131" s="1574"/>
      <c r="D131" s="1574"/>
      <c r="E131" s="1574"/>
    </row>
  </sheetData>
  <mergeCells count="60">
    <mergeCell ref="B129:E129"/>
    <mergeCell ref="B130:E131"/>
    <mergeCell ref="A130:A131"/>
    <mergeCell ref="B127:E127"/>
    <mergeCell ref="B126:E126"/>
    <mergeCell ref="A111:A112"/>
    <mergeCell ref="A123:A124"/>
    <mergeCell ref="B123:E124"/>
    <mergeCell ref="B128:E128"/>
    <mergeCell ref="A114:A115"/>
    <mergeCell ref="B114:E115"/>
    <mergeCell ref="A117:A118"/>
    <mergeCell ref="A119:A120"/>
    <mergeCell ref="B117:E118"/>
    <mergeCell ref="B119:E120"/>
    <mergeCell ref="B122:E122"/>
    <mergeCell ref="B125:E125"/>
    <mergeCell ref="L125:P125"/>
    <mergeCell ref="L126:P126"/>
    <mergeCell ref="L117:P117"/>
    <mergeCell ref="L119:P119"/>
    <mergeCell ref="L121:P121"/>
    <mergeCell ref="L122:P122"/>
    <mergeCell ref="L123:P123"/>
    <mergeCell ref="L110:P110"/>
    <mergeCell ref="L111:P111"/>
    <mergeCell ref="L113:P113"/>
    <mergeCell ref="L114:P114"/>
    <mergeCell ref="L116:P116"/>
    <mergeCell ref="L105:P105"/>
    <mergeCell ref="L106:P106"/>
    <mergeCell ref="L107:P107"/>
    <mergeCell ref="L108:P108"/>
    <mergeCell ref="L109:P109"/>
    <mergeCell ref="E22:J22"/>
    <mergeCell ref="B121:E121"/>
    <mergeCell ref="G105:J105"/>
    <mergeCell ref="B116:E116"/>
    <mergeCell ref="B110:E110"/>
    <mergeCell ref="G106:J107"/>
    <mergeCell ref="F106:F107"/>
    <mergeCell ref="A23:D23"/>
    <mergeCell ref="F23:H23"/>
    <mergeCell ref="B113:E113"/>
    <mergeCell ref="B105:E105"/>
    <mergeCell ref="B106:E106"/>
    <mergeCell ref="B107:E107"/>
    <mergeCell ref="B108:E108"/>
    <mergeCell ref="B109:E109"/>
    <mergeCell ref="B111:E112"/>
    <mergeCell ref="A12:A13"/>
    <mergeCell ref="B12:B13"/>
    <mergeCell ref="C12:C13"/>
    <mergeCell ref="E13:F13"/>
    <mergeCell ref="E20:F20"/>
    <mergeCell ref="E5:F5"/>
    <mergeCell ref="E6:F6"/>
    <mergeCell ref="E12:F12"/>
    <mergeCell ref="E15:F15"/>
    <mergeCell ref="E16:F16"/>
  </mergeCells>
  <pageMargins left="0.23622047244094491" right="0.23622047244094491" top="0.19685039370078741" bottom="0.15748031496062992" header="0.11811023622047245" footer="0.11811023622047245"/>
  <pageSetup paperSize="9"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B0F0"/>
    <pageSetUpPr fitToPage="1"/>
  </sheetPr>
  <dimension ref="A1:L131"/>
  <sheetViews>
    <sheetView zoomScale="70" zoomScaleNormal="70" workbookViewId="0">
      <selection activeCell="G47" sqref="G47"/>
    </sheetView>
  </sheetViews>
  <sheetFormatPr defaultRowHeight="15" x14ac:dyDescent="0.25"/>
  <cols>
    <col min="1" max="1" width="9.28515625" bestFit="1" customWidth="1"/>
    <col min="2" max="2" width="54.85546875" customWidth="1"/>
    <col min="3" max="3" width="56.7109375" bestFit="1" customWidth="1"/>
    <col min="4" max="4" width="3.140625" bestFit="1" customWidth="1"/>
    <col min="5" max="5" width="9" customWidth="1"/>
    <col min="6" max="6" width="7.7109375" customWidth="1"/>
    <col min="7" max="7" width="54.7109375" customWidth="1"/>
    <col min="8" max="8" width="51.85546875" customWidth="1"/>
    <col min="9" max="9" width="51.28515625" customWidth="1"/>
    <col min="10" max="10" width="3.140625" bestFit="1" customWidth="1"/>
    <col min="11" max="11" width="10" style="268" bestFit="1" customWidth="1"/>
    <col min="12" max="12" width="21.140625" customWidth="1"/>
  </cols>
  <sheetData>
    <row r="1" spans="1:12" ht="18" x14ac:dyDescent="0.25">
      <c r="A1" s="37" t="s">
        <v>678</v>
      </c>
      <c r="B1" s="172"/>
      <c r="C1" s="172"/>
      <c r="D1" s="173"/>
      <c r="E1" s="12"/>
      <c r="F1" s="12"/>
      <c r="G1" s="172"/>
      <c r="H1" s="172"/>
      <c r="I1" s="172"/>
      <c r="J1" s="172"/>
      <c r="K1" s="714"/>
      <c r="L1" s="172"/>
    </row>
    <row r="2" spans="1:12" ht="15.75" x14ac:dyDescent="0.25">
      <c r="A2" s="172"/>
      <c r="B2" s="172"/>
      <c r="C2" s="172"/>
      <c r="D2" s="173"/>
      <c r="E2" s="12"/>
      <c r="F2" s="12"/>
      <c r="G2" s="172"/>
      <c r="H2" s="172"/>
      <c r="I2" s="172"/>
      <c r="J2" s="172"/>
      <c r="K2" s="714"/>
      <c r="L2" s="172"/>
    </row>
    <row r="3" spans="1:12" ht="15.75" x14ac:dyDescent="0.25">
      <c r="A3" s="36" t="s">
        <v>131</v>
      </c>
      <c r="B3" s="12"/>
      <c r="C3" s="12"/>
      <c r="D3" s="55"/>
      <c r="E3" s="36" t="s">
        <v>132</v>
      </c>
      <c r="F3" s="12"/>
      <c r="G3" s="12"/>
      <c r="H3" s="12"/>
      <c r="I3" s="12"/>
      <c r="J3" s="12"/>
      <c r="K3" s="236"/>
      <c r="L3" s="172"/>
    </row>
    <row r="4" spans="1:12" ht="15.75" x14ac:dyDescent="0.25">
      <c r="A4" s="26">
        <v>1</v>
      </c>
      <c r="B4" s="34" t="s">
        <v>127</v>
      </c>
      <c r="C4" s="117" t="s">
        <v>128</v>
      </c>
      <c r="D4" s="55"/>
      <c r="E4" s="12"/>
      <c r="F4" s="36"/>
      <c r="G4" s="12"/>
      <c r="H4" s="12"/>
      <c r="I4" s="223"/>
      <c r="J4" s="223"/>
      <c r="K4" s="236"/>
      <c r="L4" s="172"/>
    </row>
    <row r="5" spans="1:12" ht="15.75" x14ac:dyDescent="0.25">
      <c r="A5" s="26">
        <v>2</v>
      </c>
      <c r="B5" s="34" t="s">
        <v>90</v>
      </c>
      <c r="C5" s="19" t="s">
        <v>94</v>
      </c>
      <c r="D5" s="173"/>
      <c r="E5" s="1670" t="s">
        <v>95</v>
      </c>
      <c r="F5" s="1671"/>
      <c r="G5" s="19" t="s">
        <v>93</v>
      </c>
      <c r="H5" s="172"/>
      <c r="I5" s="178"/>
      <c r="J5" s="178"/>
      <c r="K5" s="714"/>
      <c r="L5" s="172"/>
    </row>
    <row r="6" spans="1:12" ht="15.75" x14ac:dyDescent="0.25">
      <c r="A6" s="26">
        <v>3</v>
      </c>
      <c r="B6" s="34" t="s">
        <v>91</v>
      </c>
      <c r="C6" s="93" t="s">
        <v>155</v>
      </c>
      <c r="D6" s="173"/>
      <c r="E6" s="1670" t="s">
        <v>95</v>
      </c>
      <c r="F6" s="1671"/>
      <c r="G6" s="117" t="s">
        <v>154</v>
      </c>
      <c r="H6" s="172"/>
      <c r="I6" s="178"/>
      <c r="J6" s="178"/>
      <c r="K6" s="714"/>
      <c r="L6" s="172"/>
    </row>
    <row r="7" spans="1:12" ht="15.75" x14ac:dyDescent="0.25">
      <c r="A7" s="26">
        <v>4</v>
      </c>
      <c r="B7" s="34" t="s">
        <v>101</v>
      </c>
      <c r="C7" s="1144">
        <v>43938</v>
      </c>
      <c r="D7" s="173"/>
      <c r="E7" s="15"/>
      <c r="F7" s="30"/>
      <c r="G7" s="12"/>
      <c r="H7" s="172"/>
      <c r="I7" s="178"/>
      <c r="J7" s="178"/>
      <c r="K7" s="714"/>
      <c r="L7" s="172"/>
    </row>
    <row r="8" spans="1:12" ht="15.75" x14ac:dyDescent="0.25">
      <c r="A8" s="26">
        <v>5</v>
      </c>
      <c r="B8" s="34" t="s">
        <v>123</v>
      </c>
      <c r="C8" s="28">
        <v>0.45520833333333338</v>
      </c>
      <c r="D8" s="173"/>
      <c r="E8" s="15"/>
      <c r="F8" s="30"/>
      <c r="G8" s="12"/>
      <c r="H8" s="172"/>
      <c r="I8" s="178"/>
      <c r="J8" s="178"/>
      <c r="K8" s="714"/>
      <c r="L8" s="172"/>
    </row>
    <row r="9" spans="1:12" ht="15.75" x14ac:dyDescent="0.25">
      <c r="A9" s="26">
        <v>6</v>
      </c>
      <c r="B9" s="34" t="s">
        <v>124</v>
      </c>
      <c r="C9" s="27" t="s">
        <v>125</v>
      </c>
      <c r="D9" s="173"/>
      <c r="E9" s="15"/>
      <c r="F9" s="30"/>
      <c r="G9" s="12"/>
      <c r="H9" s="172"/>
      <c r="I9" s="178"/>
      <c r="J9" s="178"/>
      <c r="K9" s="714"/>
      <c r="L9" s="172"/>
    </row>
    <row r="10" spans="1:12" ht="15.75" x14ac:dyDescent="0.25">
      <c r="A10" s="26">
        <v>7</v>
      </c>
      <c r="B10" s="34" t="s">
        <v>102</v>
      </c>
      <c r="C10" s="1144">
        <v>43941</v>
      </c>
      <c r="D10" s="173"/>
      <c r="E10" s="15"/>
      <c r="F10" s="30"/>
      <c r="G10" s="12"/>
      <c r="H10" s="172"/>
      <c r="I10" s="178"/>
      <c r="J10" s="178"/>
      <c r="K10" s="714"/>
      <c r="L10" s="172"/>
    </row>
    <row r="11" spans="1:12" ht="15.75" x14ac:dyDescent="0.25">
      <c r="A11" s="26">
        <v>8</v>
      </c>
      <c r="B11" s="34" t="s">
        <v>103</v>
      </c>
      <c r="C11" s="27" t="s">
        <v>136</v>
      </c>
      <c r="D11" s="173"/>
      <c r="E11" s="15"/>
      <c r="F11" s="30"/>
      <c r="G11" s="12"/>
      <c r="H11" s="172"/>
      <c r="I11" s="178"/>
      <c r="J11" s="178"/>
      <c r="K11" s="714"/>
      <c r="L11" s="172"/>
    </row>
    <row r="12" spans="1:12" ht="15.75" x14ac:dyDescent="0.25">
      <c r="A12" s="26">
        <v>9</v>
      </c>
      <c r="B12" s="34" t="s">
        <v>85</v>
      </c>
      <c r="C12" s="233" t="s">
        <v>466</v>
      </c>
      <c r="D12" s="173"/>
      <c r="E12" s="1606" t="s">
        <v>95</v>
      </c>
      <c r="F12" s="1606"/>
      <c r="G12" s="175" t="s">
        <v>466</v>
      </c>
      <c r="H12" s="172"/>
      <c r="I12" s="178"/>
      <c r="J12" s="178"/>
      <c r="K12" s="714"/>
      <c r="L12" s="172"/>
    </row>
    <row r="13" spans="1:12" ht="15.75" x14ac:dyDescent="0.25">
      <c r="A13" s="26">
        <v>10</v>
      </c>
      <c r="B13" s="34" t="s">
        <v>86</v>
      </c>
      <c r="C13" s="233" t="s">
        <v>466</v>
      </c>
      <c r="D13" s="173"/>
      <c r="E13" s="1669"/>
      <c r="F13" s="1669"/>
      <c r="G13" s="640"/>
      <c r="H13" s="172"/>
      <c r="I13" s="178"/>
      <c r="J13" s="178"/>
      <c r="K13" s="714"/>
      <c r="L13" s="172"/>
    </row>
    <row r="14" spans="1:12" ht="15.75" x14ac:dyDescent="0.25">
      <c r="A14" s="26">
        <v>11</v>
      </c>
      <c r="B14" s="34" t="s">
        <v>87</v>
      </c>
      <c r="C14" s="923" t="s">
        <v>676</v>
      </c>
      <c r="D14" s="173"/>
      <c r="E14" s="1673" t="s">
        <v>100</v>
      </c>
      <c r="F14" s="1673"/>
      <c r="G14" s="175" t="s">
        <v>466</v>
      </c>
      <c r="H14" s="172"/>
      <c r="I14" s="178"/>
      <c r="J14" s="178"/>
      <c r="K14" s="714"/>
      <c r="L14" s="172"/>
    </row>
    <row r="15" spans="1:12" ht="15.75" x14ac:dyDescent="0.25">
      <c r="A15" s="26">
        <v>12</v>
      </c>
      <c r="B15" s="34" t="s">
        <v>83</v>
      </c>
      <c r="C15" s="21">
        <v>200000000</v>
      </c>
      <c r="D15" s="173"/>
      <c r="E15" s="622" t="s">
        <v>148</v>
      </c>
      <c r="F15" s="622"/>
      <c r="G15" s="175" t="s">
        <v>466</v>
      </c>
      <c r="H15" s="172"/>
      <c r="I15" s="178"/>
      <c r="J15" s="178"/>
      <c r="K15" s="714"/>
      <c r="L15" s="172"/>
    </row>
    <row r="16" spans="1:12" ht="15.75" x14ac:dyDescent="0.25">
      <c r="A16" s="26">
        <v>13</v>
      </c>
      <c r="B16" s="34" t="s">
        <v>88</v>
      </c>
      <c r="C16" s="19" t="s">
        <v>99</v>
      </c>
      <c r="D16" s="173"/>
      <c r="E16" s="16"/>
      <c r="F16" s="33"/>
      <c r="G16" s="12"/>
      <c r="H16" s="172"/>
      <c r="I16" s="178"/>
      <c r="J16" s="178"/>
      <c r="K16" s="714"/>
      <c r="L16" s="172"/>
    </row>
    <row r="17" spans="1:12" ht="15.75" x14ac:dyDescent="0.25">
      <c r="A17" s="26">
        <v>14</v>
      </c>
      <c r="B17" s="34" t="s">
        <v>82</v>
      </c>
      <c r="C17" s="24">
        <v>-6.1000000000000004E-3</v>
      </c>
      <c r="D17" s="173"/>
      <c r="E17" s="17"/>
      <c r="F17" s="38"/>
      <c r="G17" s="39"/>
      <c r="H17" s="172"/>
      <c r="I17" s="178"/>
      <c r="J17" s="178"/>
      <c r="K17" s="714"/>
      <c r="L17" s="172"/>
    </row>
    <row r="18" spans="1:12" ht="15.75" x14ac:dyDescent="0.25">
      <c r="A18" s="26">
        <v>15</v>
      </c>
      <c r="B18" s="34" t="s">
        <v>84</v>
      </c>
      <c r="C18" s="1315" t="s">
        <v>136</v>
      </c>
      <c r="D18" s="173"/>
      <c r="E18" s="13"/>
      <c r="F18" s="13"/>
      <c r="G18" s="12"/>
      <c r="H18" s="172"/>
      <c r="I18" s="178"/>
      <c r="J18" s="178"/>
      <c r="K18" s="714"/>
      <c r="L18" s="172"/>
    </row>
    <row r="19" spans="1:12" ht="15.75" x14ac:dyDescent="0.25">
      <c r="A19" s="26">
        <v>16</v>
      </c>
      <c r="B19" s="86" t="s">
        <v>221</v>
      </c>
      <c r="C19" s="21" t="s">
        <v>280</v>
      </c>
      <c r="D19" s="173"/>
      <c r="E19" s="1670" t="s">
        <v>95</v>
      </c>
      <c r="F19" s="1671"/>
      <c r="G19" s="19" t="s">
        <v>153</v>
      </c>
      <c r="H19" s="172"/>
      <c r="I19" s="178"/>
      <c r="J19" s="178"/>
      <c r="K19" s="714"/>
      <c r="L19" s="172"/>
    </row>
    <row r="20" spans="1:12" ht="15.75" x14ac:dyDescent="0.25">
      <c r="A20" s="40"/>
      <c r="B20" s="349"/>
      <c r="C20" s="42"/>
      <c r="D20" s="173"/>
      <c r="E20" s="350"/>
      <c r="F20" s="350"/>
      <c r="G20" s="39"/>
      <c r="H20" s="172"/>
      <c r="I20" s="178"/>
      <c r="J20" s="178"/>
      <c r="K20" s="714"/>
      <c r="L20" s="172"/>
    </row>
    <row r="21" spans="1:12" ht="15.75" x14ac:dyDescent="0.25">
      <c r="A21" s="40"/>
      <c r="B21" s="41"/>
      <c r="C21" s="42"/>
      <c r="D21" s="56"/>
      <c r="F21" s="1663" t="s">
        <v>834</v>
      </c>
      <c r="G21" s="1663"/>
      <c r="H21" s="1663"/>
      <c r="I21" s="1663"/>
      <c r="J21" s="1221"/>
      <c r="K21" s="714"/>
      <c r="L21" s="1583" t="s">
        <v>341</v>
      </c>
    </row>
    <row r="22" spans="1:12" ht="15.75" x14ac:dyDescent="0.25">
      <c r="A22" s="364" t="s">
        <v>133</v>
      </c>
      <c r="B22" s="412"/>
      <c r="C22" s="55"/>
      <c r="D22" s="55"/>
      <c r="E22" s="16"/>
      <c r="F22" s="1527" t="s">
        <v>133</v>
      </c>
      <c r="G22" s="1527"/>
      <c r="H22" s="16"/>
      <c r="I22" s="184"/>
      <c r="J22" s="184"/>
      <c r="K22" s="184"/>
      <c r="L22" s="1584"/>
    </row>
    <row r="23" spans="1:12" ht="15.75" x14ac:dyDescent="0.25">
      <c r="A23" s="2">
        <v>1</v>
      </c>
      <c r="B23" s="3" t="s">
        <v>0</v>
      </c>
      <c r="C23" s="1262" t="s">
        <v>816</v>
      </c>
      <c r="D23" s="1229" t="s">
        <v>130</v>
      </c>
      <c r="E23" s="596" t="s">
        <v>309</v>
      </c>
      <c r="F23" s="2">
        <v>1</v>
      </c>
      <c r="G23" s="138" t="s">
        <v>815</v>
      </c>
      <c r="H23" s="1311" t="s">
        <v>815</v>
      </c>
      <c r="I23" s="1312" t="s">
        <v>815</v>
      </c>
      <c r="J23" s="26" t="s">
        <v>130</v>
      </c>
      <c r="K23" s="342" t="s">
        <v>309</v>
      </c>
      <c r="L23" s="26"/>
    </row>
    <row r="24" spans="1:12" ht="15.75" x14ac:dyDescent="0.25">
      <c r="A24" s="2">
        <v>2</v>
      </c>
      <c r="B24" s="3" t="s">
        <v>1</v>
      </c>
      <c r="C24" s="45" t="str">
        <f>G5</f>
        <v>MP6I5ZYZBEU3UXPYFY54</v>
      </c>
      <c r="D24" s="1229" t="s">
        <v>130</v>
      </c>
      <c r="E24" s="355" t="s">
        <v>309</v>
      </c>
      <c r="F24" s="2">
        <v>2</v>
      </c>
      <c r="G24" s="19" t="str">
        <f>C24</f>
        <v>MP6I5ZYZBEU3UXPYFY54</v>
      </c>
      <c r="H24" s="1222" t="s">
        <v>93</v>
      </c>
      <c r="I24" s="1222" t="s">
        <v>93</v>
      </c>
      <c r="J24" s="26" t="s">
        <v>130</v>
      </c>
      <c r="K24" s="184"/>
      <c r="L24" s="329" t="s">
        <v>804</v>
      </c>
    </row>
    <row r="25" spans="1:12" ht="15.75" x14ac:dyDescent="0.25">
      <c r="A25" s="2">
        <v>3</v>
      </c>
      <c r="B25" s="3" t="s">
        <v>40</v>
      </c>
      <c r="C25" s="45" t="str">
        <f>G5</f>
        <v>MP6I5ZYZBEU3UXPYFY54</v>
      </c>
      <c r="D25" s="1229" t="s">
        <v>130</v>
      </c>
      <c r="E25" s="355"/>
      <c r="F25" s="2">
        <v>3</v>
      </c>
      <c r="G25" s="19" t="str">
        <f>C25</f>
        <v>MP6I5ZYZBEU3UXPYFY54</v>
      </c>
      <c r="H25" s="1222" t="s">
        <v>93</v>
      </c>
      <c r="I25" s="1222" t="s">
        <v>93</v>
      </c>
      <c r="J25" s="26" t="s">
        <v>130</v>
      </c>
      <c r="K25" s="184"/>
      <c r="L25" s="329" t="s">
        <v>807</v>
      </c>
    </row>
    <row r="26" spans="1:12" ht="15.75" x14ac:dyDescent="0.25">
      <c r="A26" s="2">
        <v>4</v>
      </c>
      <c r="B26" s="3" t="s">
        <v>12</v>
      </c>
      <c r="C26" s="45" t="s">
        <v>106</v>
      </c>
      <c r="D26" s="57" t="s">
        <v>130</v>
      </c>
      <c r="E26" s="355"/>
      <c r="F26" s="2">
        <v>4</v>
      </c>
      <c r="G26" s="48" t="s">
        <v>749</v>
      </c>
      <c r="H26" s="1222" t="s">
        <v>749</v>
      </c>
      <c r="I26" s="1222" t="s">
        <v>749</v>
      </c>
      <c r="J26" s="290"/>
      <c r="K26" s="184"/>
      <c r="L26" s="377"/>
    </row>
    <row r="27" spans="1:12" ht="15.75" x14ac:dyDescent="0.25">
      <c r="A27" s="4">
        <v>5</v>
      </c>
      <c r="B27" s="5" t="s">
        <v>2</v>
      </c>
      <c r="C27" s="45" t="s">
        <v>107</v>
      </c>
      <c r="D27" s="58" t="s">
        <v>130</v>
      </c>
      <c r="E27" s="355"/>
      <c r="F27" s="4">
        <v>5</v>
      </c>
      <c r="G27" s="48" t="s">
        <v>749</v>
      </c>
      <c r="H27" s="1222" t="s">
        <v>749</v>
      </c>
      <c r="I27" s="1222" t="s">
        <v>749</v>
      </c>
      <c r="J27" s="289"/>
      <c r="K27" s="184"/>
      <c r="L27" s="378"/>
    </row>
    <row r="28" spans="1:12" ht="15.75" x14ac:dyDescent="0.25">
      <c r="A28" s="2">
        <v>6</v>
      </c>
      <c r="B28" s="3" t="s">
        <v>534</v>
      </c>
      <c r="C28" s="46"/>
      <c r="D28" s="57" t="s">
        <v>44</v>
      </c>
      <c r="E28" s="356"/>
      <c r="F28" s="2">
        <v>6</v>
      </c>
      <c r="G28" s="48" t="s">
        <v>749</v>
      </c>
      <c r="H28" s="1222" t="s">
        <v>749</v>
      </c>
      <c r="I28" s="1222" t="s">
        <v>749</v>
      </c>
      <c r="J28" s="290"/>
      <c r="K28" s="184"/>
      <c r="L28" s="377"/>
    </row>
    <row r="29" spans="1:12" ht="15.75" x14ac:dyDescent="0.25">
      <c r="A29" s="2">
        <v>7</v>
      </c>
      <c r="B29" s="3" t="s">
        <v>535</v>
      </c>
      <c r="C29" s="46"/>
      <c r="D29" s="57" t="s">
        <v>43</v>
      </c>
      <c r="E29" s="356" t="s">
        <v>309</v>
      </c>
      <c r="F29" s="2">
        <v>7</v>
      </c>
      <c r="G29" s="46"/>
      <c r="H29" s="1010"/>
      <c r="I29" s="1010"/>
      <c r="J29" s="1301" t="s">
        <v>43</v>
      </c>
      <c r="K29" s="184"/>
      <c r="L29" s="368"/>
    </row>
    <row r="30" spans="1:12" ht="15.75" x14ac:dyDescent="0.25">
      <c r="A30" s="2">
        <v>8</v>
      </c>
      <c r="B30" s="3" t="s">
        <v>536</v>
      </c>
      <c r="C30" s="46"/>
      <c r="D30" s="57" t="s">
        <v>43</v>
      </c>
      <c r="E30" s="356" t="s">
        <v>309</v>
      </c>
      <c r="F30" s="2">
        <v>8</v>
      </c>
      <c r="G30" s="46"/>
      <c r="H30" s="1010"/>
      <c r="I30" s="1010"/>
      <c r="J30" s="1301" t="s">
        <v>43</v>
      </c>
      <c r="K30" s="184"/>
      <c r="L30" s="377"/>
    </row>
    <row r="31" spans="1:12" ht="15.75" x14ac:dyDescent="0.25">
      <c r="A31" s="2">
        <v>9</v>
      </c>
      <c r="B31" s="3" t="s">
        <v>5</v>
      </c>
      <c r="C31" s="45" t="s">
        <v>109</v>
      </c>
      <c r="D31" s="1229" t="s">
        <v>130</v>
      </c>
      <c r="E31" s="356"/>
      <c r="F31" s="2">
        <v>9</v>
      </c>
      <c r="G31" s="1008" t="s">
        <v>109</v>
      </c>
      <c r="H31" s="1008" t="s">
        <v>109</v>
      </c>
      <c r="I31" s="1008" t="s">
        <v>109</v>
      </c>
      <c r="J31" s="1296" t="s">
        <v>130</v>
      </c>
      <c r="K31" s="184"/>
      <c r="L31" s="329"/>
    </row>
    <row r="32" spans="1:12" ht="15.75" x14ac:dyDescent="0.25">
      <c r="A32" s="2">
        <v>10</v>
      </c>
      <c r="B32" s="3" t="s">
        <v>6</v>
      </c>
      <c r="C32" s="19" t="s">
        <v>93</v>
      </c>
      <c r="D32" s="59" t="s">
        <v>130</v>
      </c>
      <c r="E32" s="356" t="s">
        <v>309</v>
      </c>
      <c r="F32" s="2">
        <v>10</v>
      </c>
      <c r="G32" s="48" t="s">
        <v>749</v>
      </c>
      <c r="H32" s="1222" t="s">
        <v>749</v>
      </c>
      <c r="I32" s="1222" t="s">
        <v>749</v>
      </c>
      <c r="J32" s="291"/>
      <c r="K32" s="184"/>
      <c r="L32" s="66" t="s">
        <v>342</v>
      </c>
    </row>
    <row r="33" spans="1:12" ht="15.75" x14ac:dyDescent="0.25">
      <c r="A33" s="2">
        <v>11</v>
      </c>
      <c r="B33" s="3" t="s">
        <v>7</v>
      </c>
      <c r="C33" s="93" t="str">
        <f>G6</f>
        <v>549300WZRVQERM819Z90</v>
      </c>
      <c r="D33" s="59" t="s">
        <v>130</v>
      </c>
      <c r="E33" s="356"/>
      <c r="F33" s="2">
        <v>11</v>
      </c>
      <c r="G33" s="1069" t="str">
        <f>C33</f>
        <v>549300WZRVQERM819Z90</v>
      </c>
      <c r="H33" s="1222" t="s">
        <v>154</v>
      </c>
      <c r="I33" s="1222" t="s">
        <v>154</v>
      </c>
      <c r="J33" s="59" t="s">
        <v>130</v>
      </c>
      <c r="K33" s="184"/>
      <c r="L33" s="66"/>
    </row>
    <row r="34" spans="1:12" ht="15.75" x14ac:dyDescent="0.25">
      <c r="A34" s="2">
        <v>12</v>
      </c>
      <c r="B34" s="3" t="s">
        <v>46</v>
      </c>
      <c r="C34" s="48" t="s">
        <v>108</v>
      </c>
      <c r="D34" s="59" t="s">
        <v>130</v>
      </c>
      <c r="E34" s="356"/>
      <c r="F34" s="2">
        <v>12</v>
      </c>
      <c r="G34" s="48" t="s">
        <v>749</v>
      </c>
      <c r="H34" s="1222" t="s">
        <v>749</v>
      </c>
      <c r="I34" s="1222" t="s">
        <v>749</v>
      </c>
      <c r="J34" s="291"/>
      <c r="K34" s="184"/>
      <c r="L34" s="1230">
        <v>2</v>
      </c>
    </row>
    <row r="35" spans="1:12" ht="15.75" x14ac:dyDescent="0.25">
      <c r="A35" s="2">
        <v>13</v>
      </c>
      <c r="B35" s="3" t="s">
        <v>8</v>
      </c>
      <c r="C35" s="19" t="str">
        <f>C25</f>
        <v>MP6I5ZYZBEU3UXPYFY54</v>
      </c>
      <c r="D35" s="1296" t="s">
        <v>43</v>
      </c>
      <c r="E35" s="356" t="s">
        <v>309</v>
      </c>
      <c r="F35" s="2">
        <v>13</v>
      </c>
      <c r="G35" s="48" t="s">
        <v>749</v>
      </c>
      <c r="H35" s="1222" t="s">
        <v>749</v>
      </c>
      <c r="I35" s="1222" t="s">
        <v>749</v>
      </c>
      <c r="J35" s="288"/>
      <c r="K35" s="184"/>
      <c r="L35" s="329">
        <v>4</v>
      </c>
    </row>
    <row r="36" spans="1:12" ht="15.75" x14ac:dyDescent="0.25">
      <c r="A36" s="2">
        <v>14</v>
      </c>
      <c r="B36" s="3" t="s">
        <v>9</v>
      </c>
      <c r="C36" s="102" t="s">
        <v>153</v>
      </c>
      <c r="D36" s="60" t="s">
        <v>43</v>
      </c>
      <c r="E36" s="356"/>
      <c r="F36" s="2">
        <v>14</v>
      </c>
      <c r="G36" s="1322" t="s">
        <v>153</v>
      </c>
      <c r="H36" s="1322" t="s">
        <v>153</v>
      </c>
      <c r="I36" s="1322" t="s">
        <v>153</v>
      </c>
      <c r="J36" s="1302" t="s">
        <v>43</v>
      </c>
      <c r="K36" s="317"/>
      <c r="L36" s="379"/>
    </row>
    <row r="37" spans="1:12" ht="15.75" x14ac:dyDescent="0.25">
      <c r="A37" s="2">
        <v>15</v>
      </c>
      <c r="B37" s="3" t="s">
        <v>10</v>
      </c>
      <c r="C37" s="46"/>
      <c r="D37" s="59" t="s">
        <v>43</v>
      </c>
      <c r="E37" s="356"/>
      <c r="F37" s="2">
        <v>15</v>
      </c>
      <c r="G37" s="48" t="s">
        <v>749</v>
      </c>
      <c r="H37" s="1222" t="s">
        <v>749</v>
      </c>
      <c r="I37" s="1222" t="s">
        <v>749</v>
      </c>
      <c r="J37" s="291"/>
      <c r="K37" s="184"/>
      <c r="L37" s="405"/>
    </row>
    <row r="38" spans="1:12" ht="15.75" x14ac:dyDescent="0.25">
      <c r="A38" s="2">
        <v>16</v>
      </c>
      <c r="B38" s="3" t="s">
        <v>41</v>
      </c>
      <c r="C38" s="46"/>
      <c r="D38" s="59" t="s">
        <v>44</v>
      </c>
      <c r="E38" s="356"/>
      <c r="F38" s="2">
        <v>16</v>
      </c>
      <c r="G38" s="48" t="s">
        <v>749</v>
      </c>
      <c r="H38" s="1222" t="s">
        <v>749</v>
      </c>
      <c r="I38" s="1222" t="s">
        <v>749</v>
      </c>
      <c r="J38" s="291"/>
      <c r="K38" s="184"/>
      <c r="L38" s="66"/>
    </row>
    <row r="39" spans="1:12" ht="15.75" x14ac:dyDescent="0.25">
      <c r="A39" s="2">
        <v>17</v>
      </c>
      <c r="B39" s="3" t="s">
        <v>11</v>
      </c>
      <c r="C39" s="331" t="str">
        <f>C25</f>
        <v>MP6I5ZYZBEU3UXPYFY54</v>
      </c>
      <c r="D39" s="1229" t="s">
        <v>43</v>
      </c>
      <c r="E39" s="356" t="s">
        <v>309</v>
      </c>
      <c r="F39" s="2">
        <v>17</v>
      </c>
      <c r="G39" s="48" t="s">
        <v>749</v>
      </c>
      <c r="H39" s="123" t="s">
        <v>749</v>
      </c>
      <c r="I39" s="123" t="s">
        <v>749</v>
      </c>
      <c r="J39" s="288"/>
      <c r="K39" s="236"/>
      <c r="L39" s="329">
        <v>6</v>
      </c>
    </row>
    <row r="40" spans="1:12" ht="15.75" x14ac:dyDescent="0.25">
      <c r="A40" s="2">
        <v>18</v>
      </c>
      <c r="B40" s="3" t="s">
        <v>156</v>
      </c>
      <c r="C40" s="91"/>
      <c r="D40" s="1229" t="s">
        <v>43</v>
      </c>
      <c r="E40" s="76"/>
      <c r="F40" s="2">
        <v>18</v>
      </c>
      <c r="G40" s="48" t="s">
        <v>749</v>
      </c>
      <c r="H40" s="1222" t="s">
        <v>749</v>
      </c>
      <c r="I40" s="1222" t="s">
        <v>749</v>
      </c>
      <c r="J40" s="288"/>
      <c r="K40" s="184"/>
      <c r="L40" s="329"/>
    </row>
    <row r="41" spans="1:12" ht="15.75" x14ac:dyDescent="0.25">
      <c r="A41" s="35" t="s">
        <v>134</v>
      </c>
      <c r="B41" s="174"/>
      <c r="C41" s="16"/>
      <c r="D41" s="114"/>
      <c r="E41" s="73"/>
      <c r="F41" s="35" t="s">
        <v>134</v>
      </c>
      <c r="G41" s="126"/>
      <c r="H41" s="184"/>
      <c r="I41" s="184"/>
      <c r="J41" s="114"/>
      <c r="K41" s="184"/>
      <c r="L41" s="249"/>
    </row>
    <row r="42" spans="1:12" ht="15.75" x14ac:dyDescent="0.25">
      <c r="A42" s="2">
        <v>1</v>
      </c>
      <c r="B42" s="3" t="s">
        <v>49</v>
      </c>
      <c r="C42" s="45" t="s">
        <v>120</v>
      </c>
      <c r="D42" s="1227" t="s">
        <v>130</v>
      </c>
      <c r="E42" s="354" t="s">
        <v>309</v>
      </c>
      <c r="F42" s="2">
        <v>1</v>
      </c>
      <c r="G42" s="19" t="s">
        <v>120</v>
      </c>
      <c r="H42" s="1224" t="s">
        <v>120</v>
      </c>
      <c r="I42" s="1224" t="s">
        <v>120</v>
      </c>
      <c r="J42" s="1296" t="s">
        <v>44</v>
      </c>
      <c r="K42" s="184"/>
      <c r="L42" s="329">
        <v>14</v>
      </c>
    </row>
    <row r="43" spans="1:12" ht="15.75" x14ac:dyDescent="0.25">
      <c r="A43" s="2">
        <v>2</v>
      </c>
      <c r="B43" s="3" t="s">
        <v>15</v>
      </c>
      <c r="C43" s="46"/>
      <c r="D43" s="1227" t="s">
        <v>44</v>
      </c>
      <c r="E43" s="73"/>
      <c r="F43" s="2">
        <v>2</v>
      </c>
      <c r="G43" s="48" t="s">
        <v>749</v>
      </c>
      <c r="H43" s="1224" t="s">
        <v>749</v>
      </c>
      <c r="I43" s="1224" t="s">
        <v>749</v>
      </c>
      <c r="J43" s="288"/>
      <c r="K43" s="184"/>
      <c r="L43" s="329"/>
    </row>
    <row r="44" spans="1:12" ht="15.75" x14ac:dyDescent="0.25">
      <c r="A44" s="2">
        <v>3</v>
      </c>
      <c r="B44" s="3" t="s">
        <v>79</v>
      </c>
      <c r="C44" s="1265" t="s">
        <v>689</v>
      </c>
      <c r="D44" s="153" t="s">
        <v>130</v>
      </c>
      <c r="E44" s="150"/>
      <c r="F44" s="2">
        <v>3</v>
      </c>
      <c r="G44" s="137" t="s">
        <v>779</v>
      </c>
      <c r="H44" s="1311" t="s">
        <v>779</v>
      </c>
      <c r="I44" s="1313" t="s">
        <v>779</v>
      </c>
      <c r="J44" s="153" t="s">
        <v>130</v>
      </c>
      <c r="K44" s="342" t="s">
        <v>309</v>
      </c>
      <c r="L44" s="380">
        <v>25</v>
      </c>
    </row>
    <row r="45" spans="1:12" ht="15.75" x14ac:dyDescent="0.25">
      <c r="A45" s="2">
        <v>4</v>
      </c>
      <c r="B45" s="3" t="s">
        <v>34</v>
      </c>
      <c r="C45" s="45" t="s">
        <v>110</v>
      </c>
      <c r="D45" s="1227" t="s">
        <v>130</v>
      </c>
      <c r="E45" s="73"/>
      <c r="F45" s="2">
        <v>4</v>
      </c>
      <c r="G45" s="48" t="s">
        <v>749</v>
      </c>
      <c r="H45" s="1224" t="s">
        <v>749</v>
      </c>
      <c r="I45" s="1224" t="s">
        <v>749</v>
      </c>
      <c r="J45" s="288"/>
      <c r="K45" s="184"/>
      <c r="L45" s="329">
        <v>8</v>
      </c>
    </row>
    <row r="46" spans="1:12" ht="15.75" x14ac:dyDescent="0.25">
      <c r="A46" s="2">
        <v>5</v>
      </c>
      <c r="B46" s="3" t="s">
        <v>16</v>
      </c>
      <c r="C46" s="45" t="b">
        <v>0</v>
      </c>
      <c r="D46" s="1227" t="s">
        <v>130</v>
      </c>
      <c r="E46" s="73"/>
      <c r="F46" s="2">
        <v>5</v>
      </c>
      <c r="G46" s="48" t="s">
        <v>749</v>
      </c>
      <c r="H46" s="1224" t="s">
        <v>749</v>
      </c>
      <c r="I46" s="1224" t="s">
        <v>749</v>
      </c>
      <c r="J46" s="288"/>
      <c r="K46" s="184"/>
      <c r="L46" s="329"/>
    </row>
    <row r="47" spans="1:12" ht="15.75" x14ac:dyDescent="0.25">
      <c r="A47" s="2">
        <v>6</v>
      </c>
      <c r="B47" s="3" t="s">
        <v>50</v>
      </c>
      <c r="C47" s="46"/>
      <c r="D47" s="1227" t="s">
        <v>44</v>
      </c>
      <c r="E47" s="73"/>
      <c r="F47" s="2">
        <v>6</v>
      </c>
      <c r="G47" s="48" t="s">
        <v>749</v>
      </c>
      <c r="H47" s="1224" t="s">
        <v>749</v>
      </c>
      <c r="I47" s="1224" t="s">
        <v>749</v>
      </c>
      <c r="J47" s="288"/>
      <c r="K47" s="184"/>
      <c r="L47" s="329"/>
    </row>
    <row r="48" spans="1:12" ht="15.75" x14ac:dyDescent="0.25">
      <c r="A48" s="2">
        <v>7</v>
      </c>
      <c r="B48" s="3" t="s">
        <v>13</v>
      </c>
      <c r="C48" s="46"/>
      <c r="D48" s="1227" t="s">
        <v>44</v>
      </c>
      <c r="E48" s="73"/>
      <c r="F48" s="2">
        <v>7</v>
      </c>
      <c r="G48" s="48" t="s">
        <v>749</v>
      </c>
      <c r="H48" s="1224" t="s">
        <v>749</v>
      </c>
      <c r="I48" s="1224" t="s">
        <v>749</v>
      </c>
      <c r="J48" s="288"/>
      <c r="K48" s="184"/>
      <c r="L48" s="329"/>
    </row>
    <row r="49" spans="1:12" ht="15.75" x14ac:dyDescent="0.25">
      <c r="A49" s="2">
        <v>8</v>
      </c>
      <c r="B49" s="3" t="s">
        <v>14</v>
      </c>
      <c r="C49" s="393" t="s">
        <v>173</v>
      </c>
      <c r="D49" s="1231" t="s">
        <v>130</v>
      </c>
      <c r="E49" s="356" t="s">
        <v>309</v>
      </c>
      <c r="F49" s="2">
        <v>8</v>
      </c>
      <c r="G49" s="48" t="s">
        <v>749</v>
      </c>
      <c r="H49" s="1224" t="s">
        <v>749</v>
      </c>
      <c r="I49" s="1224" t="s">
        <v>749</v>
      </c>
      <c r="J49" s="293"/>
      <c r="K49" s="184"/>
      <c r="L49" s="152" t="s">
        <v>355</v>
      </c>
    </row>
    <row r="50" spans="1:12" ht="15.75" x14ac:dyDescent="0.25">
      <c r="A50" s="2">
        <v>9</v>
      </c>
      <c r="B50" s="3" t="s">
        <v>51</v>
      </c>
      <c r="C50" s="45" t="s">
        <v>104</v>
      </c>
      <c r="D50" s="1296" t="s">
        <v>130</v>
      </c>
      <c r="E50" s="73"/>
      <c r="F50" s="2">
        <v>9</v>
      </c>
      <c r="G50" s="1008" t="s">
        <v>104</v>
      </c>
      <c r="H50" s="1008" t="s">
        <v>104</v>
      </c>
      <c r="I50" s="1008" t="s">
        <v>104</v>
      </c>
      <c r="J50" s="1296" t="s">
        <v>130</v>
      </c>
      <c r="K50" s="184"/>
      <c r="L50" s="329" t="s">
        <v>787</v>
      </c>
    </row>
    <row r="51" spans="1:12" ht="15.75" x14ac:dyDescent="0.25">
      <c r="A51" s="2">
        <v>10</v>
      </c>
      <c r="B51" s="3" t="s">
        <v>35</v>
      </c>
      <c r="C51" s="46"/>
      <c r="D51" s="1296" t="s">
        <v>44</v>
      </c>
      <c r="E51" s="73"/>
      <c r="F51" s="2">
        <v>10</v>
      </c>
      <c r="G51" s="46"/>
      <c r="H51" s="46"/>
      <c r="I51" s="46"/>
      <c r="J51" s="1296" t="s">
        <v>44</v>
      </c>
      <c r="K51" s="184"/>
      <c r="L51" s="329"/>
    </row>
    <row r="52" spans="1:12" ht="15.75" x14ac:dyDescent="0.25">
      <c r="A52" s="2">
        <v>11</v>
      </c>
      <c r="B52" s="3" t="s">
        <v>52</v>
      </c>
      <c r="C52" s="45">
        <v>2011</v>
      </c>
      <c r="D52" s="1296" t="s">
        <v>44</v>
      </c>
      <c r="E52" s="12"/>
      <c r="F52" s="2">
        <v>11</v>
      </c>
      <c r="G52" s="1008">
        <v>2011</v>
      </c>
      <c r="H52" s="1008">
        <v>2011</v>
      </c>
      <c r="I52" s="1008">
        <v>2011</v>
      </c>
      <c r="J52" s="1296" t="s">
        <v>44</v>
      </c>
      <c r="K52" s="184"/>
      <c r="L52" s="329"/>
    </row>
    <row r="53" spans="1:12" ht="15.75" x14ac:dyDescent="0.25">
      <c r="A53" s="2">
        <v>12</v>
      </c>
      <c r="B53" s="3" t="s">
        <v>53</v>
      </c>
      <c r="C53" s="1262" t="s">
        <v>811</v>
      </c>
      <c r="D53" s="63" t="s">
        <v>130</v>
      </c>
      <c r="E53" s="73"/>
      <c r="F53" s="2">
        <v>12</v>
      </c>
      <c r="G53" s="48" t="s">
        <v>749</v>
      </c>
      <c r="H53" s="1306" t="s">
        <v>749</v>
      </c>
      <c r="I53" s="1306" t="s">
        <v>749</v>
      </c>
      <c r="J53" s="294"/>
      <c r="K53" s="241"/>
      <c r="L53" s="63"/>
    </row>
    <row r="54" spans="1:12" ht="15.75" x14ac:dyDescent="0.25">
      <c r="A54" s="2">
        <v>13</v>
      </c>
      <c r="B54" s="3" t="s">
        <v>54</v>
      </c>
      <c r="C54" s="1265" t="s">
        <v>779</v>
      </c>
      <c r="D54" s="1297" t="s">
        <v>130</v>
      </c>
      <c r="E54" s="73"/>
      <c r="F54" s="2">
        <v>13</v>
      </c>
      <c r="G54" s="48" t="s">
        <v>749</v>
      </c>
      <c r="H54" s="411" t="s">
        <v>749</v>
      </c>
      <c r="I54" s="411" t="s">
        <v>749</v>
      </c>
      <c r="J54" s="295"/>
      <c r="K54" s="235"/>
      <c r="L54" s="62"/>
    </row>
    <row r="55" spans="1:12" ht="15.75" x14ac:dyDescent="0.25">
      <c r="A55" s="2">
        <v>14</v>
      </c>
      <c r="B55" s="3" t="s">
        <v>37</v>
      </c>
      <c r="C55" s="197"/>
      <c r="D55" s="1232" t="s">
        <v>44</v>
      </c>
      <c r="E55" s="356" t="s">
        <v>309</v>
      </c>
      <c r="F55" s="2">
        <v>14</v>
      </c>
      <c r="G55" s="48" t="s">
        <v>749</v>
      </c>
      <c r="H55" s="411" t="s">
        <v>749</v>
      </c>
      <c r="I55" s="411" t="s">
        <v>749</v>
      </c>
      <c r="J55" s="295"/>
      <c r="K55" s="235"/>
      <c r="L55" s="62"/>
    </row>
    <row r="56" spans="1:12" ht="15.75" x14ac:dyDescent="0.25">
      <c r="A56" s="2">
        <v>15</v>
      </c>
      <c r="B56" s="3" t="s">
        <v>55</v>
      </c>
      <c r="C56" s="46"/>
      <c r="D56" s="288"/>
      <c r="E56" s="73"/>
      <c r="F56" s="2">
        <v>15</v>
      </c>
      <c r="G56" s="48" t="s">
        <v>749</v>
      </c>
      <c r="H56" s="1224" t="s">
        <v>749</v>
      </c>
      <c r="I56" s="1224" t="s">
        <v>749</v>
      </c>
      <c r="J56" s="288"/>
      <c r="K56" s="184"/>
      <c r="L56" s="329"/>
    </row>
    <row r="57" spans="1:12" ht="15.75" x14ac:dyDescent="0.25">
      <c r="A57" s="2">
        <v>16</v>
      </c>
      <c r="B57" s="3" t="s">
        <v>56</v>
      </c>
      <c r="C57" s="151" t="s">
        <v>367</v>
      </c>
      <c r="D57" s="1296" t="s">
        <v>44</v>
      </c>
      <c r="E57" s="356" t="s">
        <v>309</v>
      </c>
      <c r="F57" s="2">
        <v>16</v>
      </c>
      <c r="G57" s="48" t="s">
        <v>749</v>
      </c>
      <c r="H57" s="157" t="s">
        <v>749</v>
      </c>
      <c r="I57" s="157" t="s">
        <v>749</v>
      </c>
      <c r="J57" s="288"/>
      <c r="K57" s="318"/>
      <c r="L57" s="329">
        <v>26</v>
      </c>
    </row>
    <row r="58" spans="1:12" ht="15.75" x14ac:dyDescent="0.25">
      <c r="A58" s="2">
        <v>17</v>
      </c>
      <c r="B58" s="3" t="s">
        <v>57</v>
      </c>
      <c r="C58" s="1265" t="s">
        <v>199</v>
      </c>
      <c r="D58" s="1298" t="s">
        <v>44</v>
      </c>
      <c r="E58" s="356" t="s">
        <v>309</v>
      </c>
      <c r="F58" s="2">
        <v>17</v>
      </c>
      <c r="G58" s="48" t="s">
        <v>749</v>
      </c>
      <c r="H58" s="157" t="s">
        <v>749</v>
      </c>
      <c r="I58" s="157" t="s">
        <v>749</v>
      </c>
      <c r="J58" s="296"/>
      <c r="K58" s="318"/>
      <c r="L58" s="64">
        <v>27</v>
      </c>
    </row>
    <row r="59" spans="1:12" ht="15.75" x14ac:dyDescent="0.25">
      <c r="A59" s="2">
        <v>18</v>
      </c>
      <c r="B59" s="3" t="s">
        <v>129</v>
      </c>
      <c r="C59" s="129" t="s">
        <v>137</v>
      </c>
      <c r="D59" s="1227" t="s">
        <v>130</v>
      </c>
      <c r="E59" s="342" t="s">
        <v>309</v>
      </c>
      <c r="F59" s="2">
        <v>18</v>
      </c>
      <c r="G59" s="48" t="s">
        <v>749</v>
      </c>
      <c r="H59" s="1224" t="s">
        <v>749</v>
      </c>
      <c r="I59" s="1224" t="s">
        <v>749</v>
      </c>
      <c r="J59" s="288"/>
      <c r="K59" s="319"/>
      <c r="L59" s="329">
        <v>15</v>
      </c>
    </row>
    <row r="60" spans="1:12" ht="15.75" x14ac:dyDescent="0.25">
      <c r="A60" s="2">
        <v>19</v>
      </c>
      <c r="B60" s="3" t="s">
        <v>17</v>
      </c>
      <c r="C60" s="45" t="b">
        <v>0</v>
      </c>
      <c r="D60" s="1227" t="s">
        <v>130</v>
      </c>
      <c r="E60" s="73"/>
      <c r="F60" s="2">
        <v>19</v>
      </c>
      <c r="G60" s="48" t="s">
        <v>749</v>
      </c>
      <c r="H60" s="1224" t="s">
        <v>749</v>
      </c>
      <c r="I60" s="1224" t="s">
        <v>749</v>
      </c>
      <c r="J60" s="288"/>
      <c r="K60" s="184"/>
      <c r="L60" s="329"/>
    </row>
    <row r="61" spans="1:12" ht="15.75" x14ac:dyDescent="0.25">
      <c r="A61" s="2">
        <v>20</v>
      </c>
      <c r="B61" s="3" t="s">
        <v>18</v>
      </c>
      <c r="C61" s="45" t="s">
        <v>111</v>
      </c>
      <c r="D61" s="1227" t="s">
        <v>130</v>
      </c>
      <c r="E61" s="356" t="s">
        <v>309</v>
      </c>
      <c r="F61" s="2">
        <v>20</v>
      </c>
      <c r="G61" s="48" t="s">
        <v>749</v>
      </c>
      <c r="H61" s="1224" t="s">
        <v>749</v>
      </c>
      <c r="I61" s="1224" t="s">
        <v>749</v>
      </c>
      <c r="J61" s="288"/>
      <c r="K61" s="184"/>
      <c r="L61" s="329" t="s">
        <v>106</v>
      </c>
    </row>
    <row r="62" spans="1:12" ht="15.75" x14ac:dyDescent="0.25">
      <c r="A62" s="2">
        <v>21</v>
      </c>
      <c r="B62" s="3" t="s">
        <v>58</v>
      </c>
      <c r="C62" s="129" t="b">
        <v>1</v>
      </c>
      <c r="D62" s="1227" t="s">
        <v>130</v>
      </c>
      <c r="E62" s="595"/>
      <c r="F62" s="2">
        <v>21</v>
      </c>
      <c r="G62" s="48" t="s">
        <v>749</v>
      </c>
      <c r="H62" s="1224" t="s">
        <v>749</v>
      </c>
      <c r="I62" s="1224" t="s">
        <v>749</v>
      </c>
      <c r="J62" s="288"/>
      <c r="K62" s="319"/>
      <c r="L62" s="329"/>
    </row>
    <row r="63" spans="1:12" ht="15.75" x14ac:dyDescent="0.25">
      <c r="A63" s="2">
        <v>22</v>
      </c>
      <c r="B63" s="3" t="s">
        <v>785</v>
      </c>
      <c r="C63" s="1008" t="s">
        <v>205</v>
      </c>
      <c r="D63" s="1296" t="s">
        <v>130</v>
      </c>
      <c r="E63" s="356" t="s">
        <v>309</v>
      </c>
      <c r="F63" s="2">
        <v>22</v>
      </c>
      <c r="G63" s="48" t="s">
        <v>749</v>
      </c>
      <c r="H63" s="1224" t="s">
        <v>749</v>
      </c>
      <c r="I63" s="1224" t="s">
        <v>749</v>
      </c>
      <c r="J63" s="288"/>
      <c r="K63" s="184"/>
      <c r="L63" s="329"/>
    </row>
    <row r="64" spans="1:12" ht="15.75" x14ac:dyDescent="0.25">
      <c r="A64" s="2">
        <v>23</v>
      </c>
      <c r="B64" s="3" t="s">
        <v>59</v>
      </c>
      <c r="C64" s="49">
        <f>C17</f>
        <v>-6.1000000000000004E-3</v>
      </c>
      <c r="D64" s="65" t="s">
        <v>44</v>
      </c>
      <c r="E64" s="356" t="s">
        <v>309</v>
      </c>
      <c r="F64" s="2">
        <v>23</v>
      </c>
      <c r="G64" s="48" t="s">
        <v>749</v>
      </c>
      <c r="H64" s="1307" t="s">
        <v>749</v>
      </c>
      <c r="I64" s="1307" t="s">
        <v>749</v>
      </c>
      <c r="J64" s="297"/>
      <c r="K64" s="242"/>
      <c r="L64" s="368">
        <v>21</v>
      </c>
    </row>
    <row r="65" spans="1:12" ht="15.75" x14ac:dyDescent="0.25">
      <c r="A65" s="2">
        <v>24</v>
      </c>
      <c r="B65" s="3" t="s">
        <v>60</v>
      </c>
      <c r="C65" s="45" t="s">
        <v>112</v>
      </c>
      <c r="D65" s="1227" t="s">
        <v>44</v>
      </c>
      <c r="E65" s="73"/>
      <c r="F65" s="2">
        <v>24</v>
      </c>
      <c r="G65" s="48" t="s">
        <v>749</v>
      </c>
      <c r="H65" s="1224" t="s">
        <v>749</v>
      </c>
      <c r="I65" s="1224" t="s">
        <v>749</v>
      </c>
      <c r="J65" s="288"/>
      <c r="K65" s="184"/>
      <c r="L65" s="329"/>
    </row>
    <row r="66" spans="1:12" ht="15.75" x14ac:dyDescent="0.25">
      <c r="A66" s="2">
        <v>25</v>
      </c>
      <c r="B66" s="3" t="s">
        <v>61</v>
      </c>
      <c r="C66" s="46"/>
      <c r="D66" s="1227" t="s">
        <v>44</v>
      </c>
      <c r="E66" s="73"/>
      <c r="F66" s="2">
        <v>25</v>
      </c>
      <c r="G66" s="48" t="s">
        <v>749</v>
      </c>
      <c r="H66" s="1224" t="s">
        <v>749</v>
      </c>
      <c r="I66" s="1224" t="s">
        <v>749</v>
      </c>
      <c r="J66" s="288"/>
      <c r="K66" s="184"/>
      <c r="L66" s="329"/>
    </row>
    <row r="67" spans="1:12" ht="15.75" x14ac:dyDescent="0.25">
      <c r="A67" s="2">
        <v>26</v>
      </c>
      <c r="B67" s="3" t="s">
        <v>62</v>
      </c>
      <c r="C67" s="46"/>
      <c r="D67" s="1227" t="s">
        <v>44</v>
      </c>
      <c r="E67" s="73"/>
      <c r="F67" s="2">
        <v>26</v>
      </c>
      <c r="G67" s="48" t="s">
        <v>749</v>
      </c>
      <c r="H67" s="1224" t="s">
        <v>749</v>
      </c>
      <c r="I67" s="1224" t="s">
        <v>749</v>
      </c>
      <c r="J67" s="288"/>
      <c r="K67" s="184"/>
      <c r="L67" s="329"/>
    </row>
    <row r="68" spans="1:12" ht="15.75" x14ac:dyDescent="0.25">
      <c r="A68" s="2">
        <v>27</v>
      </c>
      <c r="B68" s="3" t="s">
        <v>63</v>
      </c>
      <c r="C68" s="46"/>
      <c r="D68" s="1227" t="s">
        <v>44</v>
      </c>
      <c r="E68" s="73"/>
      <c r="F68" s="2">
        <v>27</v>
      </c>
      <c r="G68" s="48" t="s">
        <v>749</v>
      </c>
      <c r="H68" s="1224" t="s">
        <v>749</v>
      </c>
      <c r="I68" s="1224" t="s">
        <v>749</v>
      </c>
      <c r="J68" s="288"/>
      <c r="K68" s="184"/>
      <c r="L68" s="329"/>
    </row>
    <row r="69" spans="1:12" ht="15.75" x14ac:dyDescent="0.25">
      <c r="A69" s="2">
        <v>28</v>
      </c>
      <c r="B69" s="3" t="s">
        <v>64</v>
      </c>
      <c r="C69" s="46"/>
      <c r="D69" s="1227" t="s">
        <v>44</v>
      </c>
      <c r="E69" s="73"/>
      <c r="F69" s="2">
        <v>28</v>
      </c>
      <c r="G69" s="48" t="s">
        <v>749</v>
      </c>
      <c r="H69" s="1224" t="s">
        <v>749</v>
      </c>
      <c r="I69" s="1224" t="s">
        <v>749</v>
      </c>
      <c r="J69" s="288"/>
      <c r="K69" s="184"/>
      <c r="L69" s="329"/>
    </row>
    <row r="70" spans="1:12" ht="15.75" x14ac:dyDescent="0.25">
      <c r="A70" s="2">
        <v>29</v>
      </c>
      <c r="B70" s="3" t="s">
        <v>65</v>
      </c>
      <c r="C70" s="46"/>
      <c r="D70" s="1227" t="s">
        <v>44</v>
      </c>
      <c r="E70" s="73"/>
      <c r="F70" s="2">
        <v>29</v>
      </c>
      <c r="G70" s="48" t="s">
        <v>749</v>
      </c>
      <c r="H70" s="1224" t="s">
        <v>749</v>
      </c>
      <c r="I70" s="1224" t="s">
        <v>749</v>
      </c>
      <c r="J70" s="288"/>
      <c r="K70" s="184"/>
      <c r="L70" s="329"/>
    </row>
    <row r="71" spans="1:12" ht="15.75" x14ac:dyDescent="0.25">
      <c r="A71" s="2">
        <v>30</v>
      </c>
      <c r="B71" s="3" t="s">
        <v>66</v>
      </c>
      <c r="C71" s="46"/>
      <c r="D71" s="1227" t="s">
        <v>44</v>
      </c>
      <c r="E71" s="73"/>
      <c r="F71" s="2">
        <v>30</v>
      </c>
      <c r="G71" s="48" t="s">
        <v>749</v>
      </c>
      <c r="H71" s="1224" t="s">
        <v>749</v>
      </c>
      <c r="I71" s="1224" t="s">
        <v>749</v>
      </c>
      <c r="J71" s="288"/>
      <c r="K71" s="184"/>
      <c r="L71" s="329"/>
    </row>
    <row r="72" spans="1:12" ht="15.75" x14ac:dyDescent="0.25">
      <c r="A72" s="2">
        <v>31</v>
      </c>
      <c r="B72" s="3" t="s">
        <v>67</v>
      </c>
      <c r="C72" s="46"/>
      <c r="D72" s="1227" t="s">
        <v>44</v>
      </c>
      <c r="E72" s="73"/>
      <c r="F72" s="2">
        <v>31</v>
      </c>
      <c r="G72" s="48" t="s">
        <v>749</v>
      </c>
      <c r="H72" s="1224" t="s">
        <v>749</v>
      </c>
      <c r="I72" s="1224" t="s">
        <v>749</v>
      </c>
      <c r="J72" s="288"/>
      <c r="K72" s="184"/>
      <c r="L72" s="329"/>
    </row>
    <row r="73" spans="1:12" ht="15.75" x14ac:dyDescent="0.25">
      <c r="A73" s="2">
        <v>32</v>
      </c>
      <c r="B73" s="3" t="s">
        <v>68</v>
      </c>
      <c r="C73" s="46"/>
      <c r="D73" s="1227" t="s">
        <v>44</v>
      </c>
      <c r="E73" s="73"/>
      <c r="F73" s="2">
        <v>32</v>
      </c>
      <c r="G73" s="48" t="s">
        <v>749</v>
      </c>
      <c r="H73" s="1224" t="s">
        <v>749</v>
      </c>
      <c r="I73" s="1224" t="s">
        <v>749</v>
      </c>
      <c r="J73" s="288"/>
      <c r="K73" s="184"/>
      <c r="L73" s="329"/>
    </row>
    <row r="74" spans="1:12" ht="15.75" x14ac:dyDescent="0.25">
      <c r="A74" s="2">
        <v>35</v>
      </c>
      <c r="B74" s="3" t="s">
        <v>72</v>
      </c>
      <c r="C74" s="46"/>
      <c r="D74" s="1227" t="s">
        <v>43</v>
      </c>
      <c r="E74" s="73"/>
      <c r="F74" s="2">
        <v>35</v>
      </c>
      <c r="G74" s="48" t="s">
        <v>749</v>
      </c>
      <c r="H74" s="1224" t="s">
        <v>749</v>
      </c>
      <c r="I74" s="1224" t="s">
        <v>749</v>
      </c>
      <c r="J74" s="288"/>
      <c r="K74" s="184"/>
      <c r="L74" s="329"/>
    </row>
    <row r="75" spans="1:12" ht="15.75" x14ac:dyDescent="0.25">
      <c r="A75" s="2">
        <v>36</v>
      </c>
      <c r="B75" s="3" t="s">
        <v>73</v>
      </c>
      <c r="C75" s="46"/>
      <c r="D75" s="1227" t="s">
        <v>44</v>
      </c>
      <c r="E75" s="73"/>
      <c r="F75" s="2">
        <v>36</v>
      </c>
      <c r="G75" s="48" t="s">
        <v>749</v>
      </c>
      <c r="H75" s="1224" t="s">
        <v>749</v>
      </c>
      <c r="I75" s="1224" t="s">
        <v>749</v>
      </c>
      <c r="J75" s="288"/>
      <c r="K75" s="184"/>
      <c r="L75" s="329"/>
    </row>
    <row r="76" spans="1:12" ht="15.75" x14ac:dyDescent="0.25">
      <c r="A76" s="2">
        <v>37</v>
      </c>
      <c r="B76" s="3" t="s">
        <v>69</v>
      </c>
      <c r="C76" s="50">
        <f>C15</f>
        <v>200000000</v>
      </c>
      <c r="D76" s="1228" t="s">
        <v>130</v>
      </c>
      <c r="E76" s="73"/>
      <c r="F76" s="2">
        <v>37</v>
      </c>
      <c r="G76" s="48" t="s">
        <v>749</v>
      </c>
      <c r="H76" s="1236" t="s">
        <v>749</v>
      </c>
      <c r="I76" s="1236" t="s">
        <v>749</v>
      </c>
      <c r="J76" s="291"/>
      <c r="K76" s="239"/>
      <c r="L76" s="66"/>
    </row>
    <row r="77" spans="1:12" ht="15.75" x14ac:dyDescent="0.25">
      <c r="A77" s="2">
        <v>38</v>
      </c>
      <c r="B77" s="3" t="s">
        <v>70</v>
      </c>
      <c r="C77" s="169"/>
      <c r="D77" s="1294" t="s">
        <v>44</v>
      </c>
      <c r="E77" s="356" t="s">
        <v>309</v>
      </c>
      <c r="F77" s="2">
        <v>38</v>
      </c>
      <c r="G77" s="48" t="s">
        <v>749</v>
      </c>
      <c r="H77" s="1236" t="s">
        <v>749</v>
      </c>
      <c r="I77" s="1236" t="s">
        <v>749</v>
      </c>
      <c r="J77" s="291"/>
      <c r="K77" s="239"/>
      <c r="L77" s="66"/>
    </row>
    <row r="78" spans="1:12" ht="15.75" x14ac:dyDescent="0.25">
      <c r="A78" s="2">
        <v>39</v>
      </c>
      <c r="B78" s="3" t="s">
        <v>71</v>
      </c>
      <c r="C78" s="45" t="str">
        <f>C16</f>
        <v>EUR</v>
      </c>
      <c r="D78" s="1227" t="s">
        <v>130</v>
      </c>
      <c r="E78" s="73"/>
      <c r="F78" s="2">
        <v>39</v>
      </c>
      <c r="G78" s="48" t="s">
        <v>749</v>
      </c>
      <c r="H78" s="1224" t="s">
        <v>749</v>
      </c>
      <c r="I78" s="1224" t="s">
        <v>749</v>
      </c>
      <c r="J78" s="288"/>
      <c r="K78" s="184"/>
      <c r="L78" s="329"/>
    </row>
    <row r="79" spans="1:12" ht="15.75" x14ac:dyDescent="0.25">
      <c r="A79" s="2">
        <v>73</v>
      </c>
      <c r="B79" s="3" t="s">
        <v>81</v>
      </c>
      <c r="C79" s="45" t="b">
        <v>0</v>
      </c>
      <c r="D79" s="1227" t="s">
        <v>130</v>
      </c>
      <c r="E79" s="73"/>
      <c r="F79" s="2">
        <v>73</v>
      </c>
      <c r="G79" s="19" t="b">
        <v>0</v>
      </c>
      <c r="H79" s="1224" t="b">
        <v>0</v>
      </c>
      <c r="I79" s="1224" t="b">
        <v>0</v>
      </c>
      <c r="J79" s="311" t="s">
        <v>130</v>
      </c>
      <c r="K79" s="184"/>
      <c r="L79" s="329">
        <v>12</v>
      </c>
    </row>
    <row r="80" spans="1:12" ht="15.75" x14ac:dyDescent="0.25">
      <c r="A80" s="2">
        <v>74</v>
      </c>
      <c r="B80" s="3" t="s">
        <v>78</v>
      </c>
      <c r="C80" s="84"/>
      <c r="D80" s="1232" t="s">
        <v>44</v>
      </c>
      <c r="E80" s="73"/>
      <c r="F80" s="2">
        <v>74</v>
      </c>
      <c r="G80" s="101"/>
      <c r="H80" s="1308"/>
      <c r="I80" s="1308"/>
      <c r="J80" s="62" t="s">
        <v>44</v>
      </c>
      <c r="K80" s="235"/>
      <c r="L80" s="62"/>
    </row>
    <row r="81" spans="1:12" ht="15.75" x14ac:dyDescent="0.25">
      <c r="A81" s="2">
        <v>75</v>
      </c>
      <c r="B81" s="3" t="s">
        <v>19</v>
      </c>
      <c r="C81" s="46"/>
      <c r="D81" s="1227" t="s">
        <v>44</v>
      </c>
      <c r="E81" s="356" t="s">
        <v>309</v>
      </c>
      <c r="F81" s="2">
        <v>75</v>
      </c>
      <c r="G81" s="141" t="s">
        <v>113</v>
      </c>
      <c r="H81" s="1225" t="s">
        <v>113</v>
      </c>
      <c r="I81" s="1225" t="s">
        <v>113</v>
      </c>
      <c r="J81" s="311" t="s">
        <v>44</v>
      </c>
      <c r="K81" s="184"/>
      <c r="L81" s="329"/>
    </row>
    <row r="82" spans="1:12" ht="15.75" x14ac:dyDescent="0.25">
      <c r="A82" s="2">
        <v>76</v>
      </c>
      <c r="B82" s="9" t="s">
        <v>30</v>
      </c>
      <c r="C82" s="46"/>
      <c r="D82" s="1227" t="s">
        <v>44</v>
      </c>
      <c r="E82" s="73"/>
      <c r="F82" s="2">
        <v>76</v>
      </c>
      <c r="G82" s="90"/>
      <c r="H82" s="159"/>
      <c r="I82" s="159"/>
      <c r="J82" s="311" t="s">
        <v>44</v>
      </c>
      <c r="K82" s="184"/>
      <c r="L82" s="329"/>
    </row>
    <row r="83" spans="1:12" ht="15.75" x14ac:dyDescent="0.25">
      <c r="A83" s="2">
        <v>77</v>
      </c>
      <c r="B83" s="9" t="s">
        <v>31</v>
      </c>
      <c r="C83" s="46"/>
      <c r="D83" s="1227" t="s">
        <v>44</v>
      </c>
      <c r="E83" s="73"/>
      <c r="F83" s="2">
        <v>77</v>
      </c>
      <c r="G83" s="90"/>
      <c r="H83" s="159"/>
      <c r="I83" s="159"/>
      <c r="J83" s="311" t="s">
        <v>44</v>
      </c>
      <c r="K83" s="184"/>
      <c r="L83" s="329"/>
    </row>
    <row r="84" spans="1:12" ht="15.75" x14ac:dyDescent="0.25">
      <c r="A84" s="2">
        <v>78</v>
      </c>
      <c r="B84" s="9" t="s">
        <v>77</v>
      </c>
      <c r="C84" s="87"/>
      <c r="D84" s="1227" t="s">
        <v>44</v>
      </c>
      <c r="E84" s="73"/>
      <c r="F84" s="2">
        <v>78</v>
      </c>
      <c r="G84" s="131" t="s">
        <v>186</v>
      </c>
      <c r="H84" s="131" t="s">
        <v>187</v>
      </c>
      <c r="I84" s="131" t="s">
        <v>188</v>
      </c>
      <c r="J84" s="311" t="s">
        <v>44</v>
      </c>
      <c r="K84" s="661"/>
      <c r="L84" s="329"/>
    </row>
    <row r="85" spans="1:12" ht="15.75" x14ac:dyDescent="0.25">
      <c r="A85" s="2">
        <v>79</v>
      </c>
      <c r="B85" s="9" t="s">
        <v>76</v>
      </c>
      <c r="C85" s="87"/>
      <c r="D85" s="1227" t="s">
        <v>44</v>
      </c>
      <c r="E85" s="73"/>
      <c r="F85" s="2">
        <v>79</v>
      </c>
      <c r="G85" s="131" t="s">
        <v>189</v>
      </c>
      <c r="H85" s="131" t="s">
        <v>190</v>
      </c>
      <c r="I85" s="131" t="s">
        <v>190</v>
      </c>
      <c r="J85" s="311" t="s">
        <v>44</v>
      </c>
      <c r="K85" s="661"/>
      <c r="L85" s="329" t="s">
        <v>573</v>
      </c>
    </row>
    <row r="86" spans="1:12" ht="15.75" x14ac:dyDescent="0.25">
      <c r="A86" s="2">
        <v>83</v>
      </c>
      <c r="B86" s="9" t="s">
        <v>20</v>
      </c>
      <c r="C86" s="169"/>
      <c r="D86" s="1228" t="s">
        <v>44</v>
      </c>
      <c r="E86" s="73"/>
      <c r="F86" s="2">
        <v>83</v>
      </c>
      <c r="G86" s="132">
        <v>50000000</v>
      </c>
      <c r="H86" s="132">
        <v>67377000</v>
      </c>
      <c r="I86" s="132">
        <v>100000000</v>
      </c>
      <c r="J86" s="66" t="s">
        <v>44</v>
      </c>
      <c r="K86" s="671"/>
      <c r="L86" s="471"/>
    </row>
    <row r="87" spans="1:12" ht="15.75" x14ac:dyDescent="0.25">
      <c r="A87" s="2">
        <v>85</v>
      </c>
      <c r="B87" s="3" t="s">
        <v>21</v>
      </c>
      <c r="C87" s="87"/>
      <c r="D87" s="1227" t="s">
        <v>43</v>
      </c>
      <c r="E87" s="73"/>
      <c r="F87" s="2">
        <v>85</v>
      </c>
      <c r="G87" s="131" t="s">
        <v>164</v>
      </c>
      <c r="H87" s="131" t="s">
        <v>164</v>
      </c>
      <c r="I87" s="131" t="s">
        <v>164</v>
      </c>
      <c r="J87" s="311" t="s">
        <v>43</v>
      </c>
      <c r="K87" s="661"/>
      <c r="L87" s="329" t="s">
        <v>346</v>
      </c>
    </row>
    <row r="88" spans="1:12" ht="15.75" x14ac:dyDescent="0.25">
      <c r="A88" s="2">
        <v>86</v>
      </c>
      <c r="B88" s="3" t="s">
        <v>22</v>
      </c>
      <c r="C88" s="87"/>
      <c r="D88" s="1227" t="s">
        <v>44</v>
      </c>
      <c r="E88" s="73"/>
      <c r="F88" s="2">
        <v>86</v>
      </c>
      <c r="G88" s="131" t="s">
        <v>164</v>
      </c>
      <c r="H88" s="131" t="s">
        <v>164</v>
      </c>
      <c r="I88" s="131" t="s">
        <v>164</v>
      </c>
      <c r="J88" s="311" t="s">
        <v>44</v>
      </c>
      <c r="K88" s="661"/>
      <c r="L88" s="329" t="s">
        <v>44</v>
      </c>
    </row>
    <row r="89" spans="1:12" ht="15.75" x14ac:dyDescent="0.25">
      <c r="A89" s="2">
        <v>87</v>
      </c>
      <c r="B89" s="3" t="s">
        <v>23</v>
      </c>
      <c r="C89" s="167"/>
      <c r="D89" s="1233" t="s">
        <v>44</v>
      </c>
      <c r="E89" s="356"/>
      <c r="F89" s="2">
        <v>87</v>
      </c>
      <c r="G89" s="131">
        <f>(G90/G86)*100</f>
        <v>108.29881944444443</v>
      </c>
      <c r="H89" s="131">
        <f>(H90/H86)*100</f>
        <v>100.20813888888888</v>
      </c>
      <c r="I89" s="131">
        <f>(I90/I86)*100</f>
        <v>100.55569444444443</v>
      </c>
      <c r="J89" s="163" t="s">
        <v>44</v>
      </c>
      <c r="K89" s="661"/>
      <c r="L89" s="163" t="s">
        <v>271</v>
      </c>
    </row>
    <row r="90" spans="1:12" ht="15.75" x14ac:dyDescent="0.25">
      <c r="A90" s="2">
        <v>88</v>
      </c>
      <c r="B90" s="3" t="s">
        <v>24</v>
      </c>
      <c r="C90" s="78"/>
      <c r="D90" s="1228" t="s">
        <v>44</v>
      </c>
      <c r="E90" s="356"/>
      <c r="F90" s="2">
        <v>88</v>
      </c>
      <c r="G90" s="132">
        <f>G86*((107.87/100)+((2.375*65)/(100*360)))</f>
        <v>54149409.722222216</v>
      </c>
      <c r="H90" s="132">
        <f>H86*((100.113/100)+((0.25*137)/(100*360)))</f>
        <v>67517237.739166662</v>
      </c>
      <c r="I90" s="132">
        <f>I86*((100.08/100)+((1.25*137)/(100*360)))</f>
        <v>100555694.44444443</v>
      </c>
      <c r="J90" s="66" t="s">
        <v>44</v>
      </c>
      <c r="K90" s="671"/>
      <c r="L90" s="471"/>
    </row>
    <row r="91" spans="1:12" ht="15.75" x14ac:dyDescent="0.25">
      <c r="A91" s="2">
        <v>89</v>
      </c>
      <c r="B91" s="3" t="s">
        <v>25</v>
      </c>
      <c r="C91" s="168"/>
      <c r="D91" s="67" t="s">
        <v>44</v>
      </c>
      <c r="E91" s="595"/>
      <c r="F91" s="2">
        <v>89</v>
      </c>
      <c r="G91" s="134">
        <v>10</v>
      </c>
      <c r="H91" s="134">
        <v>10</v>
      </c>
      <c r="I91" s="134">
        <v>10</v>
      </c>
      <c r="J91" s="67" t="s">
        <v>44</v>
      </c>
      <c r="K91" s="715"/>
      <c r="L91" s="468">
        <v>18</v>
      </c>
    </row>
    <row r="92" spans="1:12" ht="15.75" x14ac:dyDescent="0.25">
      <c r="A92" s="2">
        <v>90</v>
      </c>
      <c r="B92" s="3" t="s">
        <v>26</v>
      </c>
      <c r="C92" s="87"/>
      <c r="D92" s="1227" t="s">
        <v>43</v>
      </c>
      <c r="E92" s="595"/>
      <c r="F92" s="2">
        <v>90</v>
      </c>
      <c r="G92" s="131" t="s">
        <v>191</v>
      </c>
      <c r="H92" s="131" t="s">
        <v>191</v>
      </c>
      <c r="I92" s="131" t="s">
        <v>191</v>
      </c>
      <c r="J92" s="311" t="s">
        <v>43</v>
      </c>
      <c r="K92" s="661"/>
      <c r="L92" s="329" t="s">
        <v>347</v>
      </c>
    </row>
    <row r="93" spans="1:12" ht="15.75" x14ac:dyDescent="0.25">
      <c r="A93" s="2">
        <v>91</v>
      </c>
      <c r="B93" s="3" t="s">
        <v>27</v>
      </c>
      <c r="C93" s="118"/>
      <c r="D93" s="1295" t="s">
        <v>130</v>
      </c>
      <c r="E93" s="356"/>
      <c r="F93" s="2">
        <v>91</v>
      </c>
      <c r="G93" s="221">
        <v>44635</v>
      </c>
      <c r="H93" s="221">
        <v>43525</v>
      </c>
      <c r="I93" s="221">
        <v>44256</v>
      </c>
      <c r="J93" s="1295" t="s">
        <v>130</v>
      </c>
      <c r="K93" s="716"/>
      <c r="L93" s="470"/>
    </row>
    <row r="94" spans="1:12" ht="15.75" x14ac:dyDescent="0.25">
      <c r="A94" s="2">
        <v>92</v>
      </c>
      <c r="B94" s="3" t="s">
        <v>28</v>
      </c>
      <c r="C94" s="87"/>
      <c r="D94" s="1227" t="s">
        <v>44</v>
      </c>
      <c r="E94" s="595"/>
      <c r="F94" s="2">
        <v>92</v>
      </c>
      <c r="G94" s="131" t="s">
        <v>166</v>
      </c>
      <c r="H94" s="131" t="s">
        <v>166</v>
      </c>
      <c r="I94" s="131" t="s">
        <v>166</v>
      </c>
      <c r="J94" s="311" t="s">
        <v>44</v>
      </c>
      <c r="K94" s="356" t="s">
        <v>309</v>
      </c>
      <c r="L94" s="329" t="s">
        <v>560</v>
      </c>
    </row>
    <row r="95" spans="1:12" ht="15.75" x14ac:dyDescent="0.25">
      <c r="A95" s="2">
        <v>93</v>
      </c>
      <c r="B95" s="3" t="s">
        <v>75</v>
      </c>
      <c r="C95" s="119"/>
      <c r="D95" s="1227" t="s">
        <v>44</v>
      </c>
      <c r="E95" s="595"/>
      <c r="F95" s="2">
        <v>93</v>
      </c>
      <c r="G95" s="131" t="s">
        <v>192</v>
      </c>
      <c r="H95" s="131" t="s">
        <v>192</v>
      </c>
      <c r="I95" s="131" t="s">
        <v>192</v>
      </c>
      <c r="J95" s="311" t="s">
        <v>44</v>
      </c>
      <c r="K95" s="661"/>
      <c r="L95" s="329"/>
    </row>
    <row r="96" spans="1:12" ht="15.75" x14ac:dyDescent="0.25">
      <c r="A96" s="2">
        <v>94</v>
      </c>
      <c r="B96" s="3" t="s">
        <v>74</v>
      </c>
      <c r="C96" s="87"/>
      <c r="D96" s="1227" t="s">
        <v>44</v>
      </c>
      <c r="E96" s="595"/>
      <c r="F96" s="2">
        <v>94</v>
      </c>
      <c r="G96" s="131" t="s">
        <v>168</v>
      </c>
      <c r="H96" s="131" t="s">
        <v>168</v>
      </c>
      <c r="I96" s="131" t="s">
        <v>168</v>
      </c>
      <c r="J96" s="311" t="s">
        <v>44</v>
      </c>
      <c r="K96" s="661"/>
      <c r="L96" s="329" t="s">
        <v>550</v>
      </c>
    </row>
    <row r="97" spans="1:12" ht="15.75" x14ac:dyDescent="0.25">
      <c r="A97" s="2">
        <v>95</v>
      </c>
      <c r="B97" s="9" t="s">
        <v>38</v>
      </c>
      <c r="C97" s="45" t="b">
        <v>1</v>
      </c>
      <c r="D97" s="1227" t="s">
        <v>44</v>
      </c>
      <c r="E97" s="356" t="s">
        <v>309</v>
      </c>
      <c r="F97" s="2">
        <v>95</v>
      </c>
      <c r="G97" s="908" t="b">
        <v>1</v>
      </c>
      <c r="H97" s="930" t="b">
        <v>1</v>
      </c>
      <c r="I97" s="930" t="b">
        <v>1</v>
      </c>
      <c r="J97" s="311" t="s">
        <v>44</v>
      </c>
      <c r="K97" s="661"/>
      <c r="L97" s="329" t="s">
        <v>106</v>
      </c>
    </row>
    <row r="98" spans="1:12" ht="15.75" x14ac:dyDescent="0.25">
      <c r="A98" s="18">
        <v>96</v>
      </c>
      <c r="B98" s="10" t="s">
        <v>36</v>
      </c>
      <c r="C98" s="130" t="s">
        <v>291</v>
      </c>
      <c r="D98" s="1227" t="s">
        <v>44</v>
      </c>
      <c r="E98" s="342" t="s">
        <v>309</v>
      </c>
      <c r="F98" s="18">
        <v>96</v>
      </c>
      <c r="G98" s="219"/>
      <c r="H98" s="180"/>
      <c r="I98" s="180"/>
      <c r="J98" s="935" t="s">
        <v>44</v>
      </c>
      <c r="K98" s="936"/>
      <c r="L98" s="329">
        <v>16</v>
      </c>
    </row>
    <row r="99" spans="1:12" ht="15.75" x14ac:dyDescent="0.25">
      <c r="A99" s="18">
        <v>97</v>
      </c>
      <c r="B99" s="10" t="s">
        <v>32</v>
      </c>
      <c r="C99" s="46"/>
      <c r="D99" s="1227" t="s">
        <v>44</v>
      </c>
      <c r="E99" s="12"/>
      <c r="F99" s="18">
        <v>97</v>
      </c>
      <c r="G99" s="48" t="s">
        <v>749</v>
      </c>
      <c r="H99" s="1314" t="s">
        <v>749</v>
      </c>
      <c r="I99" s="1314" t="s">
        <v>749</v>
      </c>
      <c r="J99" s="288"/>
      <c r="K99" s="937"/>
      <c r="L99" s="329"/>
    </row>
    <row r="100" spans="1:12" ht="15.75" x14ac:dyDescent="0.25">
      <c r="A100" s="18">
        <v>98</v>
      </c>
      <c r="B100" s="10" t="s">
        <v>39</v>
      </c>
      <c r="C100" s="45" t="s">
        <v>47</v>
      </c>
      <c r="D100" s="1227" t="s">
        <v>130</v>
      </c>
      <c r="E100" s="12"/>
      <c r="F100" s="18">
        <v>98</v>
      </c>
      <c r="G100" s="141" t="s">
        <v>45</v>
      </c>
      <c r="H100" s="1225" t="s">
        <v>45</v>
      </c>
      <c r="I100" s="1225" t="s">
        <v>45</v>
      </c>
      <c r="J100" s="935" t="s">
        <v>130</v>
      </c>
      <c r="K100" s="938"/>
      <c r="L100" s="329"/>
    </row>
    <row r="101" spans="1:12" ht="15.75" x14ac:dyDescent="0.25">
      <c r="A101" s="18">
        <v>99</v>
      </c>
      <c r="B101" s="10" t="s">
        <v>29</v>
      </c>
      <c r="C101" s="45" t="s">
        <v>117</v>
      </c>
      <c r="D101" s="1227" t="s">
        <v>130</v>
      </c>
      <c r="E101" s="73"/>
      <c r="F101" s="18">
        <v>99</v>
      </c>
      <c r="G101" s="48" t="s">
        <v>749</v>
      </c>
      <c r="H101" s="1222" t="s">
        <v>749</v>
      </c>
      <c r="I101" s="1222" t="s">
        <v>749</v>
      </c>
      <c r="J101" s="288"/>
      <c r="K101" s="939"/>
      <c r="L101" s="395"/>
    </row>
    <row r="102" spans="1:12" ht="15.75" x14ac:dyDescent="0.25">
      <c r="A102" s="12" t="s">
        <v>122</v>
      </c>
      <c r="B102" s="172"/>
      <c r="C102" s="16">
        <f>COUNTA(C23:C101)</f>
        <v>37</v>
      </c>
      <c r="D102" s="69"/>
      <c r="E102" s="12"/>
      <c r="F102" s="12"/>
      <c r="G102" s="16">
        <v>27</v>
      </c>
      <c r="H102" s="16">
        <v>27</v>
      </c>
      <c r="I102" s="16">
        <v>27</v>
      </c>
      <c r="J102" s="16"/>
      <c r="K102" s="184"/>
    </row>
    <row r="103" spans="1:12" ht="15.75" x14ac:dyDescent="0.25">
      <c r="A103" s="172"/>
      <c r="B103" s="172"/>
      <c r="C103" s="12"/>
      <c r="D103" s="69"/>
      <c r="E103" s="12"/>
      <c r="F103" s="172"/>
      <c r="G103" s="172"/>
      <c r="H103" s="172"/>
      <c r="I103" s="172"/>
      <c r="J103" s="172"/>
      <c r="K103" s="714"/>
    </row>
    <row r="104" spans="1:12" ht="15.75" x14ac:dyDescent="0.25">
      <c r="A104" s="1267">
        <v>1.1000000000000001</v>
      </c>
      <c r="B104" s="1567" t="s">
        <v>162</v>
      </c>
      <c r="C104" s="1567"/>
      <c r="D104" s="1567"/>
      <c r="E104" s="1567"/>
      <c r="F104" s="1672">
        <v>1.1000000000000001</v>
      </c>
      <c r="G104" s="1565" t="s">
        <v>835</v>
      </c>
      <c r="H104" s="1565"/>
      <c r="I104" s="1565"/>
      <c r="J104" s="1309"/>
      <c r="K104" s="717"/>
    </row>
    <row r="105" spans="1:12" ht="15.75" x14ac:dyDescent="0.25">
      <c r="A105" s="1267">
        <v>1.2</v>
      </c>
      <c r="B105" s="1556" t="s">
        <v>345</v>
      </c>
      <c r="C105" s="1556"/>
      <c r="D105" s="1556"/>
      <c r="E105" s="1556"/>
      <c r="F105" s="1672"/>
      <c r="G105" s="1565"/>
      <c r="H105" s="1565"/>
      <c r="I105" s="1565"/>
      <c r="J105" s="1309"/>
      <c r="K105" s="717"/>
    </row>
    <row r="106" spans="1:12" ht="15.75" x14ac:dyDescent="0.25">
      <c r="A106" s="1267">
        <v>1.7</v>
      </c>
      <c r="B106" s="1556" t="s">
        <v>646</v>
      </c>
      <c r="C106" s="1556"/>
      <c r="D106" s="1556"/>
      <c r="E106" s="1556"/>
      <c r="F106" s="1305">
        <v>2.2999999999999998</v>
      </c>
      <c r="G106" s="1534" t="s">
        <v>362</v>
      </c>
      <c r="H106" s="1534"/>
      <c r="I106" s="1534"/>
      <c r="J106" s="388"/>
      <c r="K106" s="714"/>
      <c r="L106" s="172"/>
    </row>
    <row r="107" spans="1:12" ht="15.75" x14ac:dyDescent="0.25">
      <c r="A107" s="1267">
        <v>1.8</v>
      </c>
      <c r="B107" s="1556" t="s">
        <v>647</v>
      </c>
      <c r="C107" s="1556"/>
      <c r="D107" s="1556"/>
      <c r="E107" s="1556"/>
      <c r="F107" s="1271">
        <v>2.91</v>
      </c>
      <c r="G107" s="1638" t="s">
        <v>755</v>
      </c>
      <c r="H107" s="1638"/>
      <c r="I107" s="1638"/>
      <c r="J107" s="1310"/>
      <c r="K107" s="714"/>
      <c r="L107" s="172"/>
    </row>
    <row r="108" spans="1:12" ht="15.75" x14ac:dyDescent="0.25">
      <c r="A108" s="1268">
        <v>1.1000000000000001</v>
      </c>
      <c r="B108" s="1556" t="s">
        <v>471</v>
      </c>
      <c r="C108" s="1556"/>
      <c r="D108" s="1556"/>
      <c r="E108" s="1556"/>
      <c r="F108" s="595"/>
      <c r="G108" s="172"/>
      <c r="H108" s="172"/>
      <c r="I108" s="172"/>
      <c r="J108" s="172"/>
      <c r="K108" s="714"/>
      <c r="L108" s="172"/>
    </row>
    <row r="109" spans="1:12" ht="15.75" x14ac:dyDescent="0.25">
      <c r="A109" s="1267">
        <v>1.1299999999999999</v>
      </c>
      <c r="B109" s="1556" t="s">
        <v>472</v>
      </c>
      <c r="C109" s="1556"/>
      <c r="D109" s="1556"/>
      <c r="E109" s="1556"/>
      <c r="F109" s="595"/>
      <c r="G109" s="172"/>
      <c r="H109" s="172"/>
      <c r="I109" s="172"/>
      <c r="J109" s="172"/>
      <c r="K109" s="714"/>
      <c r="L109" s="172"/>
    </row>
    <row r="110" spans="1:12" ht="15.75" customHeight="1" x14ac:dyDescent="0.25">
      <c r="A110" s="1555">
        <v>1.17</v>
      </c>
      <c r="B110" s="1574" t="s">
        <v>806</v>
      </c>
      <c r="C110" s="1574"/>
      <c r="D110" s="1574"/>
      <c r="E110" s="1574"/>
      <c r="F110" s="627"/>
      <c r="G110" s="627"/>
      <c r="H110" s="172"/>
      <c r="I110" s="172"/>
      <c r="J110" s="172"/>
      <c r="K110" s="714"/>
      <c r="L110" s="172"/>
    </row>
    <row r="111" spans="1:12" ht="15.75" x14ac:dyDescent="0.25">
      <c r="A111" s="1555"/>
      <c r="B111" s="1574"/>
      <c r="C111" s="1574"/>
      <c r="D111" s="1574"/>
      <c r="E111" s="1574"/>
      <c r="F111" s="627"/>
      <c r="G111" s="627"/>
      <c r="H111" s="172"/>
      <c r="I111" s="172"/>
      <c r="J111" s="172"/>
      <c r="K111" s="714"/>
      <c r="L111" s="172"/>
    </row>
    <row r="112" spans="1:12" ht="15.75" x14ac:dyDescent="0.25">
      <c r="A112" s="1267">
        <v>2.1</v>
      </c>
      <c r="B112" s="1556" t="s">
        <v>343</v>
      </c>
      <c r="C112" s="1556"/>
      <c r="D112" s="1556"/>
      <c r="E112" s="1556"/>
      <c r="F112" s="595"/>
      <c r="G112" s="172"/>
      <c r="H112" s="172"/>
      <c r="I112" s="172"/>
      <c r="J112" s="172"/>
      <c r="K112" s="714"/>
      <c r="L112" s="172"/>
    </row>
    <row r="113" spans="1:12" ht="15.75" customHeight="1" x14ac:dyDescent="0.25">
      <c r="A113" s="1555">
        <v>2.8</v>
      </c>
      <c r="B113" s="1638" t="s">
        <v>827</v>
      </c>
      <c r="C113" s="1638"/>
      <c r="D113" s="1638"/>
      <c r="E113" s="1638"/>
      <c r="F113" s="627"/>
      <c r="G113" s="627"/>
      <c r="H113" s="172"/>
      <c r="I113" s="172"/>
      <c r="J113" s="172"/>
      <c r="K113" s="714"/>
      <c r="L113" s="172"/>
    </row>
    <row r="114" spans="1:12" ht="15.75" x14ac:dyDescent="0.25">
      <c r="A114" s="1555"/>
      <c r="B114" s="1638"/>
      <c r="C114" s="1638"/>
      <c r="D114" s="1638"/>
      <c r="E114" s="1638"/>
      <c r="F114" s="627"/>
      <c r="G114" s="627"/>
      <c r="H114" s="172"/>
      <c r="I114" s="172"/>
      <c r="J114" s="172"/>
      <c r="K114" s="714"/>
      <c r="L114" s="172"/>
    </row>
    <row r="115" spans="1:12" ht="15.75" x14ac:dyDescent="0.25">
      <c r="A115" s="1267">
        <v>2.14</v>
      </c>
      <c r="B115" s="1564" t="s">
        <v>449</v>
      </c>
      <c r="C115" s="1564"/>
      <c r="D115" s="1564"/>
      <c r="E115" s="1564"/>
      <c r="F115" s="595"/>
      <c r="G115" s="172"/>
      <c r="H115" s="172"/>
      <c r="I115" s="172"/>
      <c r="J115" s="172"/>
      <c r="K115" s="714"/>
      <c r="L115" s="172"/>
    </row>
    <row r="116" spans="1:12" ht="15.75" customHeight="1" x14ac:dyDescent="0.25">
      <c r="A116" s="1267">
        <v>2.16</v>
      </c>
      <c r="B116" s="1636" t="s">
        <v>360</v>
      </c>
      <c r="C116" s="1636"/>
      <c r="D116" s="1636"/>
      <c r="E116" s="1636"/>
      <c r="F116" s="154"/>
      <c r="G116" s="172"/>
      <c r="H116" s="172"/>
      <c r="I116" s="172"/>
      <c r="J116" s="172"/>
      <c r="K116" s="714"/>
      <c r="L116" s="172"/>
    </row>
    <row r="117" spans="1:12" ht="15.75" x14ac:dyDescent="0.25">
      <c r="A117" s="1675">
        <v>2.17</v>
      </c>
      <c r="B117" s="1674" t="s">
        <v>833</v>
      </c>
      <c r="C117" s="1674"/>
      <c r="D117" s="1674"/>
      <c r="E117" s="1674"/>
      <c r="F117" s="595"/>
      <c r="G117" s="172"/>
      <c r="H117" s="172"/>
      <c r="I117" s="172"/>
      <c r="J117" s="172"/>
      <c r="K117" s="714"/>
      <c r="L117" s="172"/>
    </row>
    <row r="118" spans="1:12" ht="15.75" x14ac:dyDescent="0.25">
      <c r="A118" s="1676"/>
      <c r="B118" s="1674"/>
      <c r="C118" s="1674"/>
      <c r="D118" s="1674"/>
      <c r="E118" s="1674"/>
      <c r="F118" s="595"/>
      <c r="G118" s="172"/>
      <c r="H118" s="172"/>
      <c r="I118" s="172"/>
      <c r="J118" s="172"/>
      <c r="K118" s="714"/>
      <c r="L118" s="172"/>
    </row>
    <row r="119" spans="1:12" ht="15.75" customHeight="1" x14ac:dyDescent="0.25">
      <c r="A119" s="1269">
        <v>2.1800000000000002</v>
      </c>
      <c r="B119" s="1534" t="s">
        <v>361</v>
      </c>
      <c r="C119" s="1534"/>
      <c r="D119" s="1534"/>
      <c r="E119" s="1534"/>
      <c r="F119" s="595"/>
      <c r="G119" s="172"/>
      <c r="H119" s="172"/>
      <c r="I119" s="172"/>
      <c r="J119" s="172"/>
      <c r="K119" s="714"/>
      <c r="L119" s="172"/>
    </row>
    <row r="120" spans="1:12" ht="15.75" x14ac:dyDescent="0.25">
      <c r="A120" s="1268">
        <v>2.2000000000000002</v>
      </c>
      <c r="B120" s="1556" t="s">
        <v>284</v>
      </c>
      <c r="C120" s="1556"/>
      <c r="D120" s="1556"/>
      <c r="E120" s="1556"/>
      <c r="F120" s="595"/>
      <c r="G120" s="172"/>
      <c r="H120" s="172"/>
      <c r="I120" s="172"/>
      <c r="J120" s="172"/>
      <c r="K120" s="714"/>
      <c r="L120" s="172"/>
    </row>
    <row r="121" spans="1:12" ht="15.75" x14ac:dyDescent="0.25">
      <c r="A121" s="1555">
        <v>2.2200000000000002</v>
      </c>
      <c r="B121" s="1638" t="s">
        <v>830</v>
      </c>
      <c r="C121" s="1638"/>
      <c r="D121" s="1638"/>
      <c r="E121" s="1638"/>
      <c r="F121" s="627"/>
      <c r="G121" s="627"/>
      <c r="H121" s="172"/>
      <c r="I121" s="172"/>
      <c r="J121" s="172"/>
      <c r="K121" s="714"/>
      <c r="L121" s="172"/>
    </row>
    <row r="122" spans="1:12" ht="15.75" x14ac:dyDescent="0.25">
      <c r="A122" s="1555"/>
      <c r="B122" s="1638"/>
      <c r="C122" s="1638"/>
      <c r="D122" s="1638"/>
      <c r="E122" s="1638"/>
      <c r="F122" s="627"/>
      <c r="G122" s="627"/>
      <c r="H122" s="172"/>
      <c r="I122" s="172"/>
      <c r="J122" s="172"/>
      <c r="K122" s="714"/>
      <c r="L122" s="172"/>
    </row>
    <row r="123" spans="1:12" ht="15.75" customHeight="1" x14ac:dyDescent="0.25">
      <c r="A123" s="1267">
        <v>2.23</v>
      </c>
      <c r="B123" s="1556" t="s">
        <v>479</v>
      </c>
      <c r="C123" s="1556"/>
      <c r="D123" s="1556"/>
      <c r="E123" s="1556"/>
      <c r="F123" s="595"/>
      <c r="G123" s="172"/>
      <c r="H123" s="172"/>
      <c r="I123" s="172"/>
      <c r="J123" s="172"/>
      <c r="K123" s="714"/>
      <c r="L123" s="172"/>
    </row>
    <row r="124" spans="1:12" ht="15.75" customHeight="1" x14ac:dyDescent="0.25">
      <c r="A124" s="912">
        <v>2.38</v>
      </c>
      <c r="B124" s="1638" t="s">
        <v>832</v>
      </c>
      <c r="C124" s="1638"/>
      <c r="D124" s="1638"/>
      <c r="E124" s="1638"/>
      <c r="F124" s="595"/>
      <c r="G124" s="172"/>
      <c r="H124" s="172"/>
      <c r="I124" s="172"/>
      <c r="J124" s="172"/>
      <c r="K124" s="714"/>
      <c r="L124" s="172"/>
    </row>
    <row r="125" spans="1:12" ht="15.75" x14ac:dyDescent="0.25">
      <c r="A125" s="1280">
        <v>2.75</v>
      </c>
      <c r="B125" s="1677" t="s">
        <v>741</v>
      </c>
      <c r="C125" s="1678"/>
      <c r="D125" s="1678"/>
      <c r="E125" s="1679"/>
      <c r="F125" s="595"/>
      <c r="G125" s="172"/>
      <c r="H125" s="172"/>
      <c r="I125" s="172"/>
      <c r="J125" s="172"/>
      <c r="K125" s="714"/>
      <c r="L125" s="172"/>
    </row>
    <row r="126" spans="1:12" ht="15.75" customHeight="1" x14ac:dyDescent="0.25">
      <c r="A126" s="1555">
        <v>2.95</v>
      </c>
      <c r="B126" s="1574" t="s">
        <v>476</v>
      </c>
      <c r="C126" s="1574"/>
      <c r="D126" s="1574"/>
      <c r="E126" s="1574"/>
      <c r="F126" s="951"/>
      <c r="G126" s="172"/>
      <c r="H126" s="172"/>
      <c r="I126" s="172"/>
      <c r="J126" s="172"/>
      <c r="K126" s="714"/>
      <c r="L126" s="172"/>
    </row>
    <row r="127" spans="1:12" ht="15.75" customHeight="1" x14ac:dyDescent="0.25">
      <c r="A127" s="1555"/>
      <c r="B127" s="1574"/>
      <c r="C127" s="1574"/>
      <c r="D127" s="1574"/>
      <c r="E127" s="1574"/>
      <c r="F127" s="1261"/>
      <c r="G127" s="1261"/>
    </row>
    <row r="128" spans="1:12" ht="15.75" customHeight="1" x14ac:dyDescent="0.25">
      <c r="A128" s="1269">
        <v>2.96</v>
      </c>
      <c r="B128" s="1534" t="s">
        <v>836</v>
      </c>
      <c r="C128" s="1534"/>
      <c r="D128" s="1534"/>
      <c r="E128" s="1534"/>
      <c r="F128" s="1217"/>
      <c r="G128" s="1217"/>
    </row>
    <row r="129" spans="6:7" ht="15.75" x14ac:dyDescent="0.25">
      <c r="F129" s="646"/>
      <c r="G129" s="646"/>
    </row>
    <row r="130" spans="6:7" ht="15" customHeight="1" x14ac:dyDescent="0.25"/>
    <row r="131" spans="6:7" ht="15" customHeight="1" x14ac:dyDescent="0.25"/>
  </sheetData>
  <mergeCells count="38">
    <mergeCell ref="A126:A127"/>
    <mergeCell ref="B128:E128"/>
    <mergeCell ref="A110:A111"/>
    <mergeCell ref="B113:E114"/>
    <mergeCell ref="A113:A114"/>
    <mergeCell ref="B121:E122"/>
    <mergeCell ref="A121:A122"/>
    <mergeCell ref="A117:A118"/>
    <mergeCell ref="B115:E115"/>
    <mergeCell ref="B116:E116"/>
    <mergeCell ref="B119:E119"/>
    <mergeCell ref="B120:E120"/>
    <mergeCell ref="B126:E127"/>
    <mergeCell ref="B123:E123"/>
    <mergeCell ref="B124:E124"/>
    <mergeCell ref="B125:E125"/>
    <mergeCell ref="E5:F5"/>
    <mergeCell ref="E6:F6"/>
    <mergeCell ref="E12:F12"/>
    <mergeCell ref="E14:F14"/>
    <mergeCell ref="B117:E118"/>
    <mergeCell ref="F21:I21"/>
    <mergeCell ref="B106:E106"/>
    <mergeCell ref="B112:E112"/>
    <mergeCell ref="B107:E107"/>
    <mergeCell ref="B108:E108"/>
    <mergeCell ref="B110:E111"/>
    <mergeCell ref="G107:I107"/>
    <mergeCell ref="B109:E109"/>
    <mergeCell ref="G106:I106"/>
    <mergeCell ref="L21:L22"/>
    <mergeCell ref="F22:G22"/>
    <mergeCell ref="B104:E104"/>
    <mergeCell ref="B105:E105"/>
    <mergeCell ref="E13:F13"/>
    <mergeCell ref="E19:F19"/>
    <mergeCell ref="G104:I105"/>
    <mergeCell ref="F104:F105"/>
  </mergeCells>
  <pageMargins left="0.23622047244094491" right="0.23622047244094491" top="0.35433070866141736" bottom="0.35433070866141736" header="0.31496062992125984" footer="0.31496062992125984"/>
  <pageSetup paperSize="9" scale="5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B0F0"/>
    <pageSetUpPr fitToPage="1"/>
  </sheetPr>
  <dimension ref="A1:W136"/>
  <sheetViews>
    <sheetView zoomScale="70" zoomScaleNormal="70" workbookViewId="0"/>
  </sheetViews>
  <sheetFormatPr defaultRowHeight="15" x14ac:dyDescent="0.25"/>
  <cols>
    <col min="1" max="1" width="9.28515625" bestFit="1" customWidth="1"/>
    <col min="2" max="2" width="54.85546875" customWidth="1"/>
    <col min="3" max="3" width="62.42578125" customWidth="1"/>
    <col min="4" max="4" width="3.140625" bestFit="1" customWidth="1"/>
    <col min="5" max="5" width="9.28515625" customWidth="1"/>
    <col min="6" max="6" width="10.28515625" customWidth="1"/>
    <col min="7" max="7" width="54.7109375" customWidth="1"/>
    <col min="8" max="8" width="3" style="7" customWidth="1"/>
    <col min="9" max="9" width="3.140625" style="7" bestFit="1" customWidth="1"/>
    <col min="10" max="10" width="8.42578125" customWidth="1"/>
    <col min="11" max="11" width="54.7109375" customWidth="1"/>
    <col min="12" max="12" width="5.7109375" customWidth="1"/>
    <col min="13" max="13" width="7.7109375" customWidth="1"/>
    <col min="14" max="14" width="54.7109375" customWidth="1"/>
    <col min="15" max="15" width="3.140625" bestFit="1" customWidth="1"/>
    <col min="16" max="16" width="8.85546875" bestFit="1" customWidth="1"/>
    <col min="17" max="17" width="7.7109375" customWidth="1"/>
    <col min="18" max="18" width="54.7109375" customWidth="1"/>
    <col min="19" max="19" width="5.42578125" customWidth="1"/>
    <col min="20" max="20" width="7.7109375" customWidth="1"/>
    <col min="21" max="21" width="54.7109375" customWidth="1"/>
    <col min="22" max="22" width="4" style="268" customWidth="1"/>
    <col min="23" max="23" width="20.5703125" customWidth="1"/>
  </cols>
  <sheetData>
    <row r="1" spans="1:13" ht="18" customHeight="1" x14ac:dyDescent="0.25">
      <c r="A1" s="37" t="s">
        <v>680</v>
      </c>
      <c r="B1" s="172"/>
      <c r="C1" s="172"/>
      <c r="D1" s="173"/>
      <c r="E1" s="12"/>
      <c r="F1" s="172"/>
      <c r="G1" s="172"/>
      <c r="H1" s="178"/>
      <c r="I1" s="178"/>
      <c r="J1" s="172"/>
      <c r="K1" s="1607" t="s">
        <v>661</v>
      </c>
      <c r="L1" s="1608"/>
      <c r="M1" s="1609"/>
    </row>
    <row r="2" spans="1:13" ht="15.75" x14ac:dyDescent="0.25">
      <c r="A2" s="172"/>
      <c r="B2" s="172"/>
      <c r="C2" s="172"/>
      <c r="D2" s="173"/>
      <c r="E2" s="12"/>
      <c r="F2" s="172"/>
      <c r="G2" s="172"/>
      <c r="H2" s="178"/>
      <c r="I2" s="178"/>
      <c r="J2" s="172"/>
      <c r="K2" s="1610"/>
      <c r="L2" s="1611"/>
      <c r="M2" s="1612"/>
    </row>
    <row r="3" spans="1:13" ht="15.75" x14ac:dyDescent="0.25">
      <c r="A3" s="36" t="s">
        <v>131</v>
      </c>
      <c r="B3" s="12"/>
      <c r="C3" s="12"/>
      <c r="D3" s="55"/>
      <c r="E3" s="36" t="s">
        <v>132</v>
      </c>
      <c r="F3" s="36"/>
      <c r="G3" s="12"/>
      <c r="H3" s="223"/>
      <c r="I3" s="223"/>
      <c r="J3" s="12"/>
      <c r="K3" s="1610"/>
      <c r="L3" s="1611"/>
      <c r="M3" s="1612"/>
    </row>
    <row r="4" spans="1:13" ht="15.75" x14ac:dyDescent="0.25">
      <c r="A4" s="26">
        <v>1</v>
      </c>
      <c r="B4" s="34" t="s">
        <v>127</v>
      </c>
      <c r="C4" s="117" t="s">
        <v>128</v>
      </c>
      <c r="D4" s="55"/>
      <c r="E4" s="36"/>
      <c r="F4" s="36"/>
      <c r="G4" s="12"/>
      <c r="H4" s="223"/>
      <c r="I4" s="223"/>
      <c r="J4" s="12"/>
      <c r="K4" s="1610"/>
      <c r="L4" s="1611"/>
      <c r="M4" s="1612"/>
    </row>
    <row r="5" spans="1:13" ht="15.75" x14ac:dyDescent="0.25">
      <c r="A5" s="26">
        <v>2</v>
      </c>
      <c r="B5" s="34" t="s">
        <v>91</v>
      </c>
      <c r="C5" s="158" t="s">
        <v>237</v>
      </c>
      <c r="D5" s="54"/>
      <c r="E5" s="227" t="s">
        <v>95</v>
      </c>
      <c r="F5" s="228"/>
      <c r="G5" s="313" t="s">
        <v>239</v>
      </c>
      <c r="H5" s="184"/>
      <c r="I5" s="184"/>
      <c r="J5" s="72"/>
      <c r="K5" s="1610"/>
      <c r="L5" s="1611"/>
      <c r="M5" s="1612"/>
    </row>
    <row r="6" spans="1:13" ht="15.75" x14ac:dyDescent="0.25">
      <c r="A6" s="26">
        <v>3</v>
      </c>
      <c r="B6" s="34" t="s">
        <v>241</v>
      </c>
      <c r="C6" s="158" t="s">
        <v>242</v>
      </c>
      <c r="D6" s="54"/>
      <c r="E6" s="229"/>
      <c r="F6" s="229"/>
      <c r="G6" s="126"/>
      <c r="H6" s="184"/>
      <c r="I6" s="184"/>
      <c r="J6" s="72"/>
      <c r="K6" s="1610"/>
      <c r="L6" s="1611"/>
      <c r="M6" s="1612"/>
    </row>
    <row r="7" spans="1:13" ht="15.75" x14ac:dyDescent="0.25">
      <c r="A7" s="26">
        <v>4</v>
      </c>
      <c r="B7" s="34" t="s">
        <v>90</v>
      </c>
      <c r="C7" s="1069" t="s">
        <v>662</v>
      </c>
      <c r="D7" s="526"/>
      <c r="E7" s="924" t="s">
        <v>95</v>
      </c>
      <c r="F7" s="925"/>
      <c r="G7" s="915" t="s">
        <v>238</v>
      </c>
      <c r="H7" s="184"/>
      <c r="I7" s="184"/>
      <c r="J7" s="72"/>
      <c r="K7" s="1610"/>
      <c r="L7" s="1611"/>
      <c r="M7" s="1612"/>
    </row>
    <row r="8" spans="1:13" ht="15.75" x14ac:dyDescent="0.25">
      <c r="A8" s="26">
        <v>5</v>
      </c>
      <c r="B8" s="34" t="s">
        <v>677</v>
      </c>
      <c r="C8" s="1069" t="s">
        <v>663</v>
      </c>
      <c r="D8" s="526"/>
      <c r="E8" s="924" t="s">
        <v>95</v>
      </c>
      <c r="F8" s="925"/>
      <c r="G8" s="915" t="s">
        <v>651</v>
      </c>
      <c r="H8" s="184"/>
      <c r="I8" s="184"/>
      <c r="J8" s="72"/>
      <c r="K8" s="1610"/>
      <c r="L8" s="1611"/>
      <c r="M8" s="1612"/>
    </row>
    <row r="9" spans="1:13" ht="15.75" x14ac:dyDescent="0.25">
      <c r="A9" s="26">
        <v>6</v>
      </c>
      <c r="B9" s="34" t="s">
        <v>243</v>
      </c>
      <c r="C9" s="313" t="s">
        <v>253</v>
      </c>
      <c r="D9" s="54"/>
      <c r="E9" s="227" t="s">
        <v>95</v>
      </c>
      <c r="F9" s="228"/>
      <c r="G9" s="313" t="s">
        <v>248</v>
      </c>
      <c r="H9" s="184"/>
      <c r="I9" s="184"/>
      <c r="J9" s="72"/>
      <c r="K9" s="1610"/>
      <c r="L9" s="1611"/>
      <c r="M9" s="1612"/>
    </row>
    <row r="10" spans="1:13" ht="15.75" x14ac:dyDescent="0.25">
      <c r="A10" s="26">
        <v>7</v>
      </c>
      <c r="B10" s="34" t="s">
        <v>244</v>
      </c>
      <c r="C10" s="313" t="s">
        <v>254</v>
      </c>
      <c r="D10" s="54"/>
      <c r="E10" s="227" t="s">
        <v>95</v>
      </c>
      <c r="F10" s="228"/>
      <c r="G10" s="313" t="s">
        <v>249</v>
      </c>
      <c r="H10" s="184"/>
      <c r="I10" s="184"/>
      <c r="J10" s="72"/>
      <c r="K10" s="1610"/>
      <c r="L10" s="1611"/>
      <c r="M10" s="1612"/>
    </row>
    <row r="11" spans="1:13" ht="15.75" x14ac:dyDescent="0.25">
      <c r="A11" s="26">
        <v>8</v>
      </c>
      <c r="B11" s="34" t="s">
        <v>245</v>
      </c>
      <c r="C11" s="313" t="s">
        <v>255</v>
      </c>
      <c r="D11" s="54"/>
      <c r="E11" s="227" t="s">
        <v>95</v>
      </c>
      <c r="F11" s="228"/>
      <c r="G11" s="313" t="s">
        <v>250</v>
      </c>
      <c r="H11" s="184"/>
      <c r="I11" s="184"/>
      <c r="J11" s="72"/>
      <c r="K11" s="1610"/>
      <c r="L11" s="1611"/>
      <c r="M11" s="1612"/>
    </row>
    <row r="12" spans="1:13" ht="15.75" x14ac:dyDescent="0.25">
      <c r="A12" s="26">
        <v>9</v>
      </c>
      <c r="B12" s="34" t="s">
        <v>101</v>
      </c>
      <c r="C12" s="1144">
        <v>43938</v>
      </c>
      <c r="D12" s="54"/>
      <c r="E12" s="30"/>
      <c r="F12" s="30"/>
      <c r="G12" s="12"/>
      <c r="H12" s="223"/>
      <c r="I12" s="223"/>
      <c r="J12" s="73"/>
      <c r="K12" s="1613"/>
      <c r="L12" s="1614"/>
      <c r="M12" s="1615"/>
    </row>
    <row r="13" spans="1:13" ht="15.75" x14ac:dyDescent="0.25">
      <c r="A13" s="26">
        <v>10</v>
      </c>
      <c r="B13" s="34" t="s">
        <v>123</v>
      </c>
      <c r="C13" s="28">
        <v>0.45520833333333338</v>
      </c>
      <c r="D13" s="54"/>
      <c r="E13" s="30"/>
      <c r="F13" s="30"/>
      <c r="G13" s="12"/>
      <c r="H13" s="223"/>
      <c r="I13" s="223"/>
      <c r="J13" s="73"/>
      <c r="K13" s="73"/>
      <c r="M13" s="172"/>
    </row>
    <row r="14" spans="1:13" ht="15.75" x14ac:dyDescent="0.25">
      <c r="A14" s="26">
        <v>11</v>
      </c>
      <c r="B14" s="34" t="s">
        <v>124</v>
      </c>
      <c r="C14" s="260" t="s">
        <v>125</v>
      </c>
      <c r="D14" s="54"/>
      <c r="E14" s="1616"/>
      <c r="F14" s="1616"/>
      <c r="G14" s="261"/>
      <c r="H14" s="344"/>
      <c r="I14" s="344"/>
      <c r="J14" s="73"/>
      <c r="K14" s="73"/>
      <c r="M14" s="172"/>
    </row>
    <row r="15" spans="1:13" ht="15.75" x14ac:dyDescent="0.25">
      <c r="A15" s="26">
        <v>12</v>
      </c>
      <c r="B15" s="34" t="s">
        <v>102</v>
      </c>
      <c r="C15" s="1144">
        <v>43941</v>
      </c>
      <c r="D15" s="54"/>
      <c r="E15" s="30"/>
      <c r="F15" s="30"/>
      <c r="G15" s="12"/>
      <c r="H15" s="223"/>
      <c r="I15" s="223"/>
      <c r="J15" s="73"/>
      <c r="K15" s="73"/>
      <c r="M15" s="172"/>
    </row>
    <row r="16" spans="1:13" ht="15.75" x14ac:dyDescent="0.25">
      <c r="A16" s="26">
        <v>13</v>
      </c>
      <c r="B16" s="34" t="s">
        <v>103</v>
      </c>
      <c r="C16" s="27" t="s">
        <v>136</v>
      </c>
      <c r="D16" s="54"/>
      <c r="E16" s="30"/>
      <c r="F16" s="30"/>
      <c r="G16" s="12"/>
      <c r="H16" s="223"/>
      <c r="I16" s="223"/>
      <c r="J16" s="73"/>
      <c r="K16" s="73"/>
      <c r="M16" s="172"/>
    </row>
    <row r="17" spans="1:23" ht="15.75" x14ac:dyDescent="0.25">
      <c r="A17" s="606">
        <v>9</v>
      </c>
      <c r="B17" s="607" t="s">
        <v>85</v>
      </c>
      <c r="C17" s="565" t="s">
        <v>466</v>
      </c>
      <c r="D17" s="639"/>
      <c r="E17" s="1606" t="s">
        <v>95</v>
      </c>
      <c r="F17" s="1606"/>
      <c r="G17" s="641" t="s">
        <v>466</v>
      </c>
      <c r="H17" s="345"/>
      <c r="I17" s="1616"/>
      <c r="J17" s="1616"/>
      <c r="K17" s="598"/>
      <c r="L17" s="172"/>
    </row>
    <row r="18" spans="1:23" ht="15.75" x14ac:dyDescent="0.25">
      <c r="A18" s="26">
        <v>15</v>
      </c>
      <c r="B18" s="34" t="s">
        <v>86</v>
      </c>
      <c r="C18" s="565" t="s">
        <v>466</v>
      </c>
      <c r="D18" s="639"/>
      <c r="E18" s="1669"/>
      <c r="F18" s="1669"/>
      <c r="G18" s="638"/>
      <c r="H18" s="223"/>
      <c r="I18" s="223"/>
      <c r="J18" s="73"/>
      <c r="K18" s="73"/>
      <c r="M18" s="172"/>
    </row>
    <row r="19" spans="1:23" ht="15.75" x14ac:dyDescent="0.25">
      <c r="A19" s="26">
        <v>16</v>
      </c>
      <c r="B19" s="34" t="s">
        <v>87</v>
      </c>
      <c r="C19" s="922" t="s">
        <v>676</v>
      </c>
      <c r="D19" s="639"/>
      <c r="E19" s="1673" t="s">
        <v>100</v>
      </c>
      <c r="F19" s="1673"/>
      <c r="G19" s="641" t="s">
        <v>466</v>
      </c>
      <c r="H19" s="282"/>
      <c r="I19" s="282"/>
      <c r="J19" s="72"/>
      <c r="K19" s="72"/>
      <c r="M19" s="172"/>
    </row>
    <row r="20" spans="1:23" ht="15.75" x14ac:dyDescent="0.25">
      <c r="A20" s="26">
        <v>17</v>
      </c>
      <c r="B20" s="34" t="s">
        <v>83</v>
      </c>
      <c r="C20" s="626">
        <v>30488270.691780817</v>
      </c>
      <c r="D20" s="639"/>
      <c r="E20" s="622" t="s">
        <v>148</v>
      </c>
      <c r="F20" s="622"/>
      <c r="G20" s="641" t="s">
        <v>466</v>
      </c>
      <c r="H20" s="346"/>
      <c r="I20" s="346"/>
      <c r="J20" s="75"/>
      <c r="K20" s="75"/>
      <c r="M20" s="172"/>
    </row>
    <row r="21" spans="1:23" ht="15.75" x14ac:dyDescent="0.25">
      <c r="A21" s="26">
        <v>18</v>
      </c>
      <c r="B21" s="34" t="s">
        <v>88</v>
      </c>
      <c r="C21" s="313" t="s">
        <v>99</v>
      </c>
      <c r="D21" s="54"/>
      <c r="E21" s="33"/>
      <c r="F21" s="33"/>
      <c r="G21" s="12"/>
      <c r="H21" s="223"/>
      <c r="I21" s="223"/>
      <c r="J21" s="73"/>
      <c r="K21" s="73"/>
      <c r="M21" s="172"/>
    </row>
    <row r="22" spans="1:23" ht="15.75" x14ac:dyDescent="0.25">
      <c r="A22" s="26">
        <v>19</v>
      </c>
      <c r="B22" s="34" t="s">
        <v>82</v>
      </c>
      <c r="C22" s="24">
        <v>-6.1000000000000004E-3</v>
      </c>
      <c r="D22" s="54"/>
      <c r="E22" s="38"/>
      <c r="F22" s="38"/>
      <c r="G22" s="39"/>
      <c r="H22" s="184"/>
      <c r="I22" s="184"/>
      <c r="J22" s="76"/>
      <c r="K22" s="76"/>
      <c r="M22" s="172"/>
    </row>
    <row r="23" spans="1:23" ht="15.75" x14ac:dyDescent="0.25">
      <c r="A23" s="26">
        <v>20</v>
      </c>
      <c r="B23" s="34" t="s">
        <v>84</v>
      </c>
      <c r="C23" s="1315" t="s">
        <v>136</v>
      </c>
      <c r="D23" s="54"/>
      <c r="E23" s="13"/>
      <c r="F23" s="13"/>
      <c r="G23" s="12"/>
      <c r="H23" s="223"/>
      <c r="I23" s="223"/>
      <c r="J23" s="73"/>
      <c r="K23" s="73"/>
      <c r="M23" s="172"/>
    </row>
    <row r="24" spans="1:23" ht="15.75" x14ac:dyDescent="0.25">
      <c r="A24" s="26">
        <v>21</v>
      </c>
      <c r="B24" s="86" t="s">
        <v>221</v>
      </c>
      <c r="C24" s="21" t="s">
        <v>280</v>
      </c>
      <c r="D24" s="54"/>
      <c r="E24" s="1617" t="s">
        <v>95</v>
      </c>
      <c r="F24" s="1618"/>
      <c r="G24" s="25" t="s">
        <v>215</v>
      </c>
      <c r="H24" s="344"/>
      <c r="I24" s="344"/>
      <c r="J24" s="72"/>
      <c r="K24" s="72"/>
      <c r="M24" s="172"/>
    </row>
    <row r="25" spans="1:23" ht="15.75" x14ac:dyDescent="0.25">
      <c r="A25" s="40"/>
      <c r="B25" s="349"/>
      <c r="C25" s="42"/>
      <c r="D25" s="54"/>
      <c r="E25" s="341"/>
      <c r="F25" s="341"/>
      <c r="G25" s="261"/>
      <c r="H25" s="344"/>
      <c r="I25" s="344"/>
      <c r="J25" s="72"/>
      <c r="K25" s="72"/>
      <c r="M25" s="172"/>
    </row>
    <row r="26" spans="1:23" ht="15.75" x14ac:dyDescent="0.25">
      <c r="A26" s="1663" t="s">
        <v>668</v>
      </c>
      <c r="B26" s="1663"/>
      <c r="C26" s="1663"/>
      <c r="D26" s="1663"/>
      <c r="E26" s="178"/>
      <c r="F26" s="178"/>
      <c r="G26" s="172"/>
      <c r="H26" s="178"/>
      <c r="I26" s="178"/>
      <c r="J26" s="178"/>
      <c r="K26" s="172"/>
      <c r="L26" s="1663" t="s">
        <v>844</v>
      </c>
      <c r="M26" s="1663"/>
      <c r="N26" s="1663"/>
      <c r="O26" s="1663"/>
      <c r="P26" s="1663"/>
      <c r="Q26" s="178"/>
      <c r="R26" s="172"/>
      <c r="S26" s="178"/>
      <c r="T26" s="178"/>
      <c r="U26" s="172"/>
      <c r="V26" s="714"/>
      <c r="W26" s="1583" t="s">
        <v>341</v>
      </c>
    </row>
    <row r="27" spans="1:23" ht="15.75" x14ac:dyDescent="0.25">
      <c r="A27" s="1527" t="s">
        <v>363</v>
      </c>
      <c r="B27" s="1527"/>
      <c r="C27" s="1527"/>
      <c r="D27" s="1527"/>
      <c r="E27" s="55"/>
      <c r="F27" s="1527" t="s">
        <v>358</v>
      </c>
      <c r="G27" s="1527"/>
      <c r="H27" s="410"/>
      <c r="I27" s="410"/>
      <c r="J27" s="1527" t="s">
        <v>364</v>
      </c>
      <c r="K27" s="1527"/>
      <c r="L27" s="406"/>
      <c r="M27" s="1527" t="s">
        <v>365</v>
      </c>
      <c r="N27" s="1527"/>
      <c r="O27" s="1527"/>
      <c r="P27" s="55"/>
      <c r="Q27" s="1527" t="s">
        <v>358</v>
      </c>
      <c r="R27" s="1527"/>
      <c r="S27" s="410"/>
      <c r="T27" s="1527" t="s">
        <v>359</v>
      </c>
      <c r="U27" s="1527"/>
      <c r="V27" s="656"/>
      <c r="W27" s="1584"/>
    </row>
    <row r="28" spans="1:23" ht="15.75" x14ac:dyDescent="0.25">
      <c r="A28" s="2">
        <v>1</v>
      </c>
      <c r="B28" s="3" t="s">
        <v>0</v>
      </c>
      <c r="C28" s="1262" t="s">
        <v>816</v>
      </c>
      <c r="D28" s="1229" t="s">
        <v>130</v>
      </c>
      <c r="E28" s="596" t="s">
        <v>309</v>
      </c>
      <c r="F28" s="2">
        <v>1</v>
      </c>
      <c r="G28" s="1262" t="s">
        <v>816</v>
      </c>
      <c r="H28" s="241"/>
      <c r="I28" s="241"/>
      <c r="J28" s="2">
        <v>1</v>
      </c>
      <c r="K28" s="1262" t="s">
        <v>816</v>
      </c>
      <c r="M28" s="2">
        <v>1</v>
      </c>
      <c r="N28" s="1262" t="s">
        <v>815</v>
      </c>
      <c r="O28" s="1229" t="s">
        <v>130</v>
      </c>
      <c r="P28" s="596" t="s">
        <v>309</v>
      </c>
      <c r="Q28" s="2">
        <v>1</v>
      </c>
      <c r="R28" s="1262" t="s">
        <v>815</v>
      </c>
      <c r="S28" s="241"/>
      <c r="T28" s="2">
        <v>1</v>
      </c>
      <c r="U28" s="1262" t="s">
        <v>815</v>
      </c>
      <c r="V28" s="435"/>
      <c r="W28" s="26"/>
    </row>
    <row r="29" spans="1:23" ht="15.75" x14ac:dyDescent="0.25">
      <c r="A29" s="2">
        <v>2</v>
      </c>
      <c r="B29" s="3" t="s">
        <v>1</v>
      </c>
      <c r="C29" s="48" t="str">
        <f>G7</f>
        <v>549300RM34L56MA11M54</v>
      </c>
      <c r="D29" s="1229" t="s">
        <v>130</v>
      </c>
      <c r="E29" s="355" t="s">
        <v>309</v>
      </c>
      <c r="F29" s="2">
        <v>2</v>
      </c>
      <c r="G29" s="158" t="str">
        <f>C29</f>
        <v>549300RM34L56MA11M54</v>
      </c>
      <c r="H29" s="234"/>
      <c r="I29" s="234"/>
      <c r="J29" s="2">
        <v>2</v>
      </c>
      <c r="K29" s="158" t="str">
        <f>C29</f>
        <v>549300RM34L56MA11M54</v>
      </c>
      <c r="M29" s="2">
        <v>2</v>
      </c>
      <c r="N29" s="45" t="str">
        <f>C29</f>
        <v>549300RM34L56MA11M54</v>
      </c>
      <c r="O29" s="1229" t="s">
        <v>130</v>
      </c>
      <c r="Q29" s="2">
        <v>2</v>
      </c>
      <c r="R29" s="1065" t="str">
        <f>N29</f>
        <v>549300RM34L56MA11M54</v>
      </c>
      <c r="S29" s="234"/>
      <c r="T29" s="2">
        <v>2</v>
      </c>
      <c r="U29" s="158" t="str">
        <f>N29</f>
        <v>549300RM34L56MA11M54</v>
      </c>
      <c r="V29" s="438"/>
      <c r="W29" s="329" t="s">
        <v>804</v>
      </c>
    </row>
    <row r="30" spans="1:23" ht="15.75" x14ac:dyDescent="0.25">
      <c r="A30" s="2">
        <v>3</v>
      </c>
      <c r="B30" s="3" t="s">
        <v>40</v>
      </c>
      <c r="C30" s="735" t="s">
        <v>248</v>
      </c>
      <c r="D30" s="1229" t="s">
        <v>130</v>
      </c>
      <c r="E30" s="355"/>
      <c r="F30" s="2">
        <v>3</v>
      </c>
      <c r="G30" s="158" t="str">
        <f>G10</f>
        <v>549300091MND56LQ2L89</v>
      </c>
      <c r="H30" s="234"/>
      <c r="I30" s="234"/>
      <c r="J30" s="2">
        <v>3</v>
      </c>
      <c r="K30" s="158" t="str">
        <f>G11</f>
        <v>549300077NBE657MLP47</v>
      </c>
      <c r="M30" s="2">
        <v>3</v>
      </c>
      <c r="N30" s="45" t="str">
        <f>C30</f>
        <v>549300KM1L458YNTN211</v>
      </c>
      <c r="O30" s="1229" t="s">
        <v>130</v>
      </c>
      <c r="Q30" s="2">
        <v>3</v>
      </c>
      <c r="R30" s="1062" t="s">
        <v>249</v>
      </c>
      <c r="S30" s="234"/>
      <c r="T30" s="2">
        <v>3</v>
      </c>
      <c r="U30" s="735" t="s">
        <v>250</v>
      </c>
      <c r="V30" s="438"/>
      <c r="W30" s="329" t="s">
        <v>590</v>
      </c>
    </row>
    <row r="31" spans="1:23" ht="15.75" x14ac:dyDescent="0.25">
      <c r="A31" s="2">
        <v>4</v>
      </c>
      <c r="B31" s="3" t="s">
        <v>12</v>
      </c>
      <c r="C31" s="45" t="s">
        <v>106</v>
      </c>
      <c r="D31" s="57" t="s">
        <v>130</v>
      </c>
      <c r="E31" s="355"/>
      <c r="F31" s="2">
        <v>4</v>
      </c>
      <c r="G31" s="327" t="s">
        <v>106</v>
      </c>
      <c r="H31" s="184"/>
      <c r="I31" s="234"/>
      <c r="J31" s="2">
        <v>4</v>
      </c>
      <c r="K31" s="327" t="s">
        <v>106</v>
      </c>
      <c r="M31" s="2">
        <v>4</v>
      </c>
      <c r="N31" s="48" t="s">
        <v>749</v>
      </c>
      <c r="O31" s="290"/>
      <c r="Q31" s="2">
        <v>4</v>
      </c>
      <c r="R31" s="1069" t="s">
        <v>749</v>
      </c>
      <c r="S31" s="234"/>
      <c r="T31" s="823">
        <v>4</v>
      </c>
      <c r="U31" s="48" t="s">
        <v>749</v>
      </c>
      <c r="V31" s="718"/>
      <c r="W31" s="377"/>
    </row>
    <row r="32" spans="1:23" ht="15.75" x14ac:dyDescent="0.25">
      <c r="A32" s="4">
        <v>5</v>
      </c>
      <c r="B32" s="5" t="s">
        <v>2</v>
      </c>
      <c r="C32" s="45" t="s">
        <v>251</v>
      </c>
      <c r="D32" s="58" t="s">
        <v>130</v>
      </c>
      <c r="E32" s="355"/>
      <c r="F32" s="4">
        <v>5</v>
      </c>
      <c r="G32" s="327" t="s">
        <v>251</v>
      </c>
      <c r="H32" s="184"/>
      <c r="I32" s="234"/>
      <c r="J32" s="4">
        <v>5</v>
      </c>
      <c r="K32" s="327" t="s">
        <v>251</v>
      </c>
      <c r="M32" s="4">
        <v>5</v>
      </c>
      <c r="N32" s="48" t="s">
        <v>749</v>
      </c>
      <c r="O32" s="289"/>
      <c r="Q32" s="4">
        <v>5</v>
      </c>
      <c r="R32" s="1069" t="s">
        <v>749</v>
      </c>
      <c r="S32" s="234"/>
      <c r="T32" s="823">
        <v>5</v>
      </c>
      <c r="U32" s="48" t="s">
        <v>749</v>
      </c>
      <c r="V32" s="718"/>
      <c r="W32" s="378"/>
    </row>
    <row r="33" spans="1:23" ht="15.75" x14ac:dyDescent="0.25">
      <c r="A33" s="2">
        <v>6</v>
      </c>
      <c r="B33" s="3" t="s">
        <v>534</v>
      </c>
      <c r="C33" s="48" t="s">
        <v>252</v>
      </c>
      <c r="D33" s="57" t="s">
        <v>44</v>
      </c>
      <c r="E33" s="356"/>
      <c r="F33" s="2">
        <v>6</v>
      </c>
      <c r="G33" s="93" t="s">
        <v>252</v>
      </c>
      <c r="H33" s="184"/>
      <c r="I33" s="234"/>
      <c r="J33" s="2">
        <v>6</v>
      </c>
      <c r="K33" s="93" t="s">
        <v>252</v>
      </c>
      <c r="M33" s="2">
        <v>6</v>
      </c>
      <c r="N33" s="48" t="s">
        <v>749</v>
      </c>
      <c r="O33" s="290"/>
      <c r="Q33" s="2">
        <v>6</v>
      </c>
      <c r="R33" s="1069" t="s">
        <v>749</v>
      </c>
      <c r="S33" s="234"/>
      <c r="T33" s="823">
        <v>6</v>
      </c>
      <c r="U33" s="48" t="s">
        <v>749</v>
      </c>
      <c r="V33" s="718"/>
      <c r="W33" s="377"/>
    </row>
    <row r="34" spans="1:23" ht="15.75" x14ac:dyDescent="0.25">
      <c r="A34" s="2">
        <v>7</v>
      </c>
      <c r="B34" s="3" t="s">
        <v>535</v>
      </c>
      <c r="C34" s="46"/>
      <c r="D34" s="57" t="s">
        <v>43</v>
      </c>
      <c r="E34" s="356" t="s">
        <v>309</v>
      </c>
      <c r="F34" s="2">
        <v>7</v>
      </c>
      <c r="G34" s="90"/>
      <c r="H34" s="184"/>
      <c r="I34" s="234"/>
      <c r="J34" s="2">
        <v>7</v>
      </c>
      <c r="K34" s="90"/>
      <c r="M34" s="2">
        <v>7</v>
      </c>
      <c r="N34" s="1010"/>
      <c r="O34" s="1301" t="s">
        <v>43</v>
      </c>
      <c r="Q34" s="2">
        <v>7</v>
      </c>
      <c r="R34" s="1010"/>
      <c r="S34" s="234"/>
      <c r="T34" s="823">
        <v>7</v>
      </c>
      <c r="U34" s="1010"/>
      <c r="V34" s="438"/>
      <c r="W34" s="368"/>
    </row>
    <row r="35" spans="1:23" ht="15.75" x14ac:dyDescent="0.25">
      <c r="A35" s="2">
        <v>8</v>
      </c>
      <c r="B35" s="3" t="s">
        <v>536</v>
      </c>
      <c r="C35" s="46"/>
      <c r="D35" s="57" t="s">
        <v>43</v>
      </c>
      <c r="E35" s="356" t="s">
        <v>309</v>
      </c>
      <c r="F35" s="2">
        <v>8</v>
      </c>
      <c r="G35" s="90"/>
      <c r="H35" s="184"/>
      <c r="I35" s="234"/>
      <c r="J35" s="2">
        <v>8</v>
      </c>
      <c r="K35" s="90"/>
      <c r="M35" s="2">
        <v>8</v>
      </c>
      <c r="N35" s="1010"/>
      <c r="O35" s="1301" t="s">
        <v>43</v>
      </c>
      <c r="Q35" s="2">
        <v>8</v>
      </c>
      <c r="R35" s="1010"/>
      <c r="S35" s="234"/>
      <c r="T35" s="823">
        <v>8</v>
      </c>
      <c r="U35" s="1010"/>
      <c r="V35" s="438"/>
      <c r="W35" s="377"/>
    </row>
    <row r="36" spans="1:23" ht="15.75" x14ac:dyDescent="0.25">
      <c r="A36" s="2">
        <v>9</v>
      </c>
      <c r="B36" s="3" t="s">
        <v>5</v>
      </c>
      <c r="C36" s="45" t="s">
        <v>109</v>
      </c>
      <c r="D36" s="1229" t="s">
        <v>130</v>
      </c>
      <c r="E36" s="356"/>
      <c r="F36" s="2">
        <v>9</v>
      </c>
      <c r="G36" s="327" t="s">
        <v>109</v>
      </c>
      <c r="H36" s="184"/>
      <c r="I36" s="234"/>
      <c r="J36" s="2">
        <v>9</v>
      </c>
      <c r="K36" s="327" t="s">
        <v>109</v>
      </c>
      <c r="M36" s="2">
        <v>9</v>
      </c>
      <c r="N36" s="1035" t="s">
        <v>109</v>
      </c>
      <c r="O36" s="1296" t="s">
        <v>130</v>
      </c>
      <c r="Q36" s="2">
        <v>9</v>
      </c>
      <c r="R36" s="1035" t="s">
        <v>109</v>
      </c>
      <c r="S36" s="234"/>
      <c r="T36" s="823">
        <v>9</v>
      </c>
      <c r="U36" s="1035" t="s">
        <v>109</v>
      </c>
      <c r="V36" s="718"/>
      <c r="W36" s="329"/>
    </row>
    <row r="37" spans="1:23" ht="15.75" x14ac:dyDescent="0.25">
      <c r="A37" s="2">
        <v>10</v>
      </c>
      <c r="B37" s="3" t="s">
        <v>6</v>
      </c>
      <c r="C37" s="1069" t="str">
        <f>G8</f>
        <v>549300RM34X92OB23P19</v>
      </c>
      <c r="D37" s="59" t="s">
        <v>130</v>
      </c>
      <c r="E37" s="356" t="s">
        <v>309</v>
      </c>
      <c r="F37" s="2">
        <v>10</v>
      </c>
      <c r="G37" s="327" t="str">
        <f>C37</f>
        <v>549300RM34X92OB23P19</v>
      </c>
      <c r="H37" s="184"/>
      <c r="I37" s="234"/>
      <c r="J37" s="2">
        <v>10</v>
      </c>
      <c r="K37" s="327" t="str">
        <f>C37</f>
        <v>549300RM34X92OB23P19</v>
      </c>
      <c r="M37" s="2">
        <v>10</v>
      </c>
      <c r="N37" s="48" t="s">
        <v>749</v>
      </c>
      <c r="O37" s="291"/>
      <c r="Q37" s="2">
        <v>10</v>
      </c>
      <c r="R37" s="1069" t="s">
        <v>749</v>
      </c>
      <c r="S37" s="234"/>
      <c r="T37" s="823">
        <v>10</v>
      </c>
      <c r="U37" s="48" t="s">
        <v>749</v>
      </c>
      <c r="V37" s="436"/>
      <c r="W37" s="66" t="s">
        <v>342</v>
      </c>
    </row>
    <row r="38" spans="1:23" ht="15.75" x14ac:dyDescent="0.25">
      <c r="A38" s="2">
        <v>11</v>
      </c>
      <c r="B38" s="3" t="s">
        <v>7</v>
      </c>
      <c r="C38" s="45" t="str">
        <f>G5</f>
        <v>AL61GG34LM12CV28I911</v>
      </c>
      <c r="D38" s="59" t="s">
        <v>130</v>
      </c>
      <c r="E38" s="356"/>
      <c r="F38" s="2">
        <v>11</v>
      </c>
      <c r="G38" s="327" t="str">
        <f>C38</f>
        <v>AL61GG34LM12CV28I911</v>
      </c>
      <c r="H38" s="184"/>
      <c r="I38" s="234"/>
      <c r="J38" s="2">
        <v>11</v>
      </c>
      <c r="K38" s="327" t="str">
        <f>C38</f>
        <v>AL61GG34LM12CV28I911</v>
      </c>
      <c r="M38" s="2">
        <v>11</v>
      </c>
      <c r="N38" s="48" t="str">
        <f>C38</f>
        <v>AL61GG34LM12CV28I911</v>
      </c>
      <c r="O38" s="59" t="s">
        <v>130</v>
      </c>
      <c r="Q38" s="2">
        <v>11</v>
      </c>
      <c r="R38" s="1071" t="str">
        <f>N38</f>
        <v>AL61GG34LM12CV28I911</v>
      </c>
      <c r="S38" s="234"/>
      <c r="T38" s="823">
        <v>11</v>
      </c>
      <c r="U38" s="1071" t="str">
        <f>N38</f>
        <v>AL61GG34LM12CV28I911</v>
      </c>
      <c r="V38" s="438"/>
      <c r="W38" s="66"/>
    </row>
    <row r="39" spans="1:23" ht="15.75" x14ac:dyDescent="0.25">
      <c r="A39" s="2">
        <v>12</v>
      </c>
      <c r="B39" s="3" t="s">
        <v>46</v>
      </c>
      <c r="C39" s="45" t="s">
        <v>108</v>
      </c>
      <c r="D39" s="59" t="s">
        <v>130</v>
      </c>
      <c r="E39" s="356"/>
      <c r="F39" s="2">
        <v>12</v>
      </c>
      <c r="G39" s="327" t="str">
        <f>C39</f>
        <v>GB</v>
      </c>
      <c r="H39" s="184"/>
      <c r="I39" s="234"/>
      <c r="J39" s="2">
        <v>12</v>
      </c>
      <c r="K39" s="327" t="str">
        <f>C39</f>
        <v>GB</v>
      </c>
      <c r="M39" s="2">
        <v>12</v>
      </c>
      <c r="N39" s="48" t="s">
        <v>749</v>
      </c>
      <c r="O39" s="291"/>
      <c r="Q39" s="2">
        <v>12</v>
      </c>
      <c r="R39" s="1069" t="s">
        <v>749</v>
      </c>
      <c r="S39" s="234"/>
      <c r="T39" s="823">
        <v>12</v>
      </c>
      <c r="U39" s="48" t="s">
        <v>749</v>
      </c>
      <c r="V39" s="718"/>
      <c r="W39" s="1230">
        <v>2</v>
      </c>
    </row>
    <row r="40" spans="1:23" ht="15.75" x14ac:dyDescent="0.25">
      <c r="A40" s="2">
        <v>13</v>
      </c>
      <c r="B40" s="3" t="s">
        <v>8</v>
      </c>
      <c r="C40" s="45" t="str">
        <f>G9</f>
        <v>549300KM1L458YNTN211</v>
      </c>
      <c r="D40" s="1296" t="s">
        <v>43</v>
      </c>
      <c r="E40" s="356" t="s">
        <v>309</v>
      </c>
      <c r="F40" s="2">
        <v>13</v>
      </c>
      <c r="G40" s="327" t="str">
        <f>G10</f>
        <v>549300091MND56LQ2L89</v>
      </c>
      <c r="H40" s="184"/>
      <c r="I40" s="234"/>
      <c r="J40" s="2">
        <v>13</v>
      </c>
      <c r="K40" s="327" t="str">
        <f>G11</f>
        <v>549300077NBE657MLP47</v>
      </c>
      <c r="M40" s="2">
        <v>13</v>
      </c>
      <c r="N40" s="48" t="s">
        <v>749</v>
      </c>
      <c r="O40" s="288"/>
      <c r="Q40" s="2">
        <v>13</v>
      </c>
      <c r="R40" s="1069" t="s">
        <v>749</v>
      </c>
      <c r="S40" s="234"/>
      <c r="T40" s="823">
        <v>13</v>
      </c>
      <c r="U40" s="48" t="s">
        <v>749</v>
      </c>
      <c r="V40" s="718"/>
      <c r="W40" s="329">
        <v>4</v>
      </c>
    </row>
    <row r="41" spans="1:23" ht="15.75" x14ac:dyDescent="0.25">
      <c r="A41" s="2">
        <v>14</v>
      </c>
      <c r="B41" s="3" t="s">
        <v>9</v>
      </c>
      <c r="C41" s="1323" t="s">
        <v>215</v>
      </c>
      <c r="D41" s="60" t="s">
        <v>43</v>
      </c>
      <c r="E41" s="356"/>
      <c r="F41" s="2">
        <v>14</v>
      </c>
      <c r="G41" s="1323" t="s">
        <v>215</v>
      </c>
      <c r="H41" s="184"/>
      <c r="I41" s="234"/>
      <c r="J41" s="2">
        <v>14</v>
      </c>
      <c r="K41" s="1323" t="s">
        <v>215</v>
      </c>
      <c r="M41" s="2">
        <v>14</v>
      </c>
      <c r="N41" s="1323" t="s">
        <v>215</v>
      </c>
      <c r="O41" s="1302" t="s">
        <v>43</v>
      </c>
      <c r="Q41" s="2">
        <v>14</v>
      </c>
      <c r="R41" s="1323" t="s">
        <v>215</v>
      </c>
      <c r="S41" s="234"/>
      <c r="T41" s="823">
        <v>14</v>
      </c>
      <c r="U41" s="1323" t="s">
        <v>215</v>
      </c>
      <c r="V41" s="438"/>
      <c r="W41" s="379"/>
    </row>
    <row r="42" spans="1:23" ht="15.75" x14ac:dyDescent="0.25">
      <c r="A42" s="2">
        <v>15</v>
      </c>
      <c r="B42" s="3" t="s">
        <v>10</v>
      </c>
      <c r="C42" s="46"/>
      <c r="D42" s="59" t="s">
        <v>43</v>
      </c>
      <c r="E42" s="356"/>
      <c r="F42" s="2">
        <v>15</v>
      </c>
      <c r="G42" s="90"/>
      <c r="H42" s="184"/>
      <c r="I42" s="234"/>
      <c r="J42" s="2">
        <v>15</v>
      </c>
      <c r="K42" s="90"/>
      <c r="M42" s="2">
        <v>15</v>
      </c>
      <c r="N42" s="48" t="s">
        <v>749</v>
      </c>
      <c r="O42" s="291"/>
      <c r="Q42" s="2">
        <v>15</v>
      </c>
      <c r="R42" s="1069" t="s">
        <v>749</v>
      </c>
      <c r="S42" s="234"/>
      <c r="T42" s="823">
        <v>15</v>
      </c>
      <c r="U42" s="48" t="s">
        <v>749</v>
      </c>
      <c r="V42" s="438"/>
      <c r="W42" s="405"/>
    </row>
    <row r="43" spans="1:23" ht="15.75" x14ac:dyDescent="0.25">
      <c r="A43" s="2">
        <v>16</v>
      </c>
      <c r="B43" s="3" t="s">
        <v>41</v>
      </c>
      <c r="C43" s="46"/>
      <c r="D43" s="59" t="s">
        <v>44</v>
      </c>
      <c r="E43" s="356"/>
      <c r="F43" s="2">
        <v>16</v>
      </c>
      <c r="G43" s="90"/>
      <c r="H43" s="184"/>
      <c r="I43" s="234"/>
      <c r="J43" s="2">
        <v>16</v>
      </c>
      <c r="K43" s="90"/>
      <c r="M43" s="2">
        <v>16</v>
      </c>
      <c r="N43" s="48" t="s">
        <v>749</v>
      </c>
      <c r="O43" s="291"/>
      <c r="Q43" s="2">
        <v>16</v>
      </c>
      <c r="R43" s="1069" t="s">
        <v>749</v>
      </c>
      <c r="S43" s="234"/>
      <c r="T43" s="823">
        <v>16</v>
      </c>
      <c r="U43" s="48" t="s">
        <v>749</v>
      </c>
      <c r="V43" s="438"/>
      <c r="W43" s="66"/>
    </row>
    <row r="44" spans="1:23" ht="15.75" x14ac:dyDescent="0.25">
      <c r="A44" s="2">
        <v>17</v>
      </c>
      <c r="B44" s="3" t="s">
        <v>11</v>
      </c>
      <c r="C44" s="45" t="str">
        <f>G24</f>
        <v>549300WCGB70D06XZS54</v>
      </c>
      <c r="D44" s="1229" t="s">
        <v>43</v>
      </c>
      <c r="E44" s="356" t="s">
        <v>309</v>
      </c>
      <c r="F44" s="2">
        <v>17</v>
      </c>
      <c r="G44" s="327" t="str">
        <f>C44</f>
        <v>549300WCGB70D06XZS54</v>
      </c>
      <c r="H44" s="184"/>
      <c r="I44" s="234"/>
      <c r="J44" s="2">
        <v>17</v>
      </c>
      <c r="K44" s="327" t="str">
        <f>C44</f>
        <v>549300WCGB70D06XZS54</v>
      </c>
      <c r="M44" s="2">
        <v>17</v>
      </c>
      <c r="N44" s="48" t="s">
        <v>749</v>
      </c>
      <c r="O44" s="288"/>
      <c r="Q44" s="2">
        <v>17</v>
      </c>
      <c r="R44" s="1069" t="s">
        <v>749</v>
      </c>
      <c r="S44" s="234"/>
      <c r="T44" s="823">
        <v>17</v>
      </c>
      <c r="U44" s="48" t="s">
        <v>749</v>
      </c>
      <c r="V44" s="718"/>
      <c r="W44" s="329">
        <v>6</v>
      </c>
    </row>
    <row r="45" spans="1:23" ht="15.75" x14ac:dyDescent="0.25">
      <c r="A45" s="2">
        <v>18</v>
      </c>
      <c r="B45" s="3" t="s">
        <v>156</v>
      </c>
      <c r="C45" s="917" t="str">
        <f>G7</f>
        <v>549300RM34L56MA11M54</v>
      </c>
      <c r="D45" s="1229" t="s">
        <v>43</v>
      </c>
      <c r="E45" s="356"/>
      <c r="F45" s="2">
        <v>18</v>
      </c>
      <c r="G45" s="327" t="str">
        <f>C45</f>
        <v>549300RM34L56MA11M54</v>
      </c>
      <c r="H45" s="184"/>
      <c r="I45" s="234"/>
      <c r="J45" s="2">
        <v>18</v>
      </c>
      <c r="K45" s="327" t="str">
        <f>C45</f>
        <v>549300RM34L56MA11M54</v>
      </c>
      <c r="M45" s="2">
        <v>18</v>
      </c>
      <c r="N45" s="48" t="s">
        <v>749</v>
      </c>
      <c r="O45" s="288"/>
      <c r="Q45" s="2">
        <v>18</v>
      </c>
      <c r="R45" s="1069" t="s">
        <v>749</v>
      </c>
      <c r="S45" s="234"/>
      <c r="T45" s="823">
        <v>18</v>
      </c>
      <c r="U45" s="48" t="s">
        <v>749</v>
      </c>
      <c r="V45" s="718"/>
      <c r="W45" s="329">
        <v>5</v>
      </c>
    </row>
    <row r="46" spans="1:23" ht="15.75" x14ac:dyDescent="0.25">
      <c r="A46" s="35" t="s">
        <v>134</v>
      </c>
      <c r="B46" s="1"/>
      <c r="C46" s="16"/>
      <c r="D46" s="114"/>
      <c r="E46" s="595"/>
      <c r="F46" s="35" t="s">
        <v>134</v>
      </c>
      <c r="G46" s="16"/>
      <c r="H46" s="80"/>
      <c r="I46" s="80"/>
      <c r="J46" s="35" t="s">
        <v>134</v>
      </c>
      <c r="K46" s="16"/>
      <c r="M46" s="35" t="s">
        <v>134</v>
      </c>
      <c r="N46" s="16"/>
      <c r="O46" s="114"/>
      <c r="Q46" s="35" t="s">
        <v>134</v>
      </c>
      <c r="R46" s="80"/>
      <c r="S46" s="80"/>
      <c r="T46" s="1082" t="s">
        <v>134</v>
      </c>
      <c r="U46" s="80"/>
      <c r="V46" s="184"/>
      <c r="W46" s="249"/>
    </row>
    <row r="47" spans="1:23" ht="15.75" x14ac:dyDescent="0.25">
      <c r="A47" s="2">
        <v>1</v>
      </c>
      <c r="B47" s="3" t="s">
        <v>49</v>
      </c>
      <c r="C47" s="313" t="s">
        <v>120</v>
      </c>
      <c r="D47" s="1227" t="s">
        <v>130</v>
      </c>
      <c r="E47" s="356" t="s">
        <v>309</v>
      </c>
      <c r="F47" s="2">
        <v>1</v>
      </c>
      <c r="G47" s="313" t="s">
        <v>246</v>
      </c>
      <c r="H47" s="184"/>
      <c r="I47" s="184"/>
      <c r="J47" s="2">
        <v>1</v>
      </c>
      <c r="K47" s="313" t="s">
        <v>247</v>
      </c>
      <c r="M47" s="2">
        <v>1</v>
      </c>
      <c r="N47" s="327" t="s">
        <v>120</v>
      </c>
      <c r="O47" s="1296" t="s">
        <v>44</v>
      </c>
      <c r="Q47" s="2">
        <v>1</v>
      </c>
      <c r="R47" s="1069" t="s">
        <v>246</v>
      </c>
      <c r="S47" s="184"/>
      <c r="T47" s="823">
        <v>1</v>
      </c>
      <c r="U47" s="1069" t="s">
        <v>247</v>
      </c>
      <c r="V47" s="436"/>
      <c r="W47" s="329">
        <v>14</v>
      </c>
    </row>
    <row r="48" spans="1:23" ht="15.75" x14ac:dyDescent="0.25">
      <c r="A48" s="2">
        <v>2</v>
      </c>
      <c r="B48" s="3" t="s">
        <v>15</v>
      </c>
      <c r="C48" s="90"/>
      <c r="D48" s="1227" t="s">
        <v>44</v>
      </c>
      <c r="E48" s="595"/>
      <c r="F48" s="2">
        <v>2</v>
      </c>
      <c r="G48" s="90"/>
      <c r="H48" s="184"/>
      <c r="I48" s="184"/>
      <c r="J48" s="2">
        <v>2</v>
      </c>
      <c r="K48" s="90"/>
      <c r="M48" s="2">
        <v>2</v>
      </c>
      <c r="N48" s="48" t="s">
        <v>749</v>
      </c>
      <c r="O48" s="288"/>
      <c r="Q48" s="2">
        <v>2</v>
      </c>
      <c r="R48" s="1069" t="s">
        <v>749</v>
      </c>
      <c r="S48" s="184"/>
      <c r="T48" s="823">
        <v>2</v>
      </c>
      <c r="U48" s="48" t="s">
        <v>749</v>
      </c>
      <c r="V48" s="436"/>
      <c r="W48" s="329"/>
    </row>
    <row r="49" spans="1:23" ht="15.75" x14ac:dyDescent="0.25">
      <c r="A49" s="2">
        <v>3</v>
      </c>
      <c r="B49" s="3" t="s">
        <v>79</v>
      </c>
      <c r="C49" s="1145" t="s">
        <v>689</v>
      </c>
      <c r="D49" s="153" t="s">
        <v>130</v>
      </c>
      <c r="E49" s="595"/>
      <c r="F49" s="2">
        <v>3</v>
      </c>
      <c r="G49" s="1145" t="s">
        <v>689</v>
      </c>
      <c r="H49" s="347"/>
      <c r="I49" s="347"/>
      <c r="J49" s="2">
        <v>3</v>
      </c>
      <c r="K49" s="1145" t="s">
        <v>689</v>
      </c>
      <c r="M49" s="2">
        <v>3</v>
      </c>
      <c r="N49" s="1145" t="s">
        <v>779</v>
      </c>
      <c r="O49" s="153" t="s">
        <v>130</v>
      </c>
      <c r="P49" s="596" t="s">
        <v>309</v>
      </c>
      <c r="Q49" s="2">
        <v>3</v>
      </c>
      <c r="R49" s="1145" t="s">
        <v>779</v>
      </c>
      <c r="S49" s="347"/>
      <c r="T49" s="823">
        <v>3</v>
      </c>
      <c r="U49" s="1145" t="s">
        <v>779</v>
      </c>
      <c r="V49" s="437"/>
      <c r="W49" s="380">
        <v>25</v>
      </c>
    </row>
    <row r="50" spans="1:23" ht="15.75" x14ac:dyDescent="0.25">
      <c r="A50" s="2">
        <v>4</v>
      </c>
      <c r="B50" s="3" t="s">
        <v>34</v>
      </c>
      <c r="C50" s="158" t="s">
        <v>110</v>
      </c>
      <c r="D50" s="1227" t="s">
        <v>130</v>
      </c>
      <c r="E50" s="595"/>
      <c r="F50" s="230">
        <v>4</v>
      </c>
      <c r="G50" s="158" t="s">
        <v>110</v>
      </c>
      <c r="H50" s="234"/>
      <c r="I50" s="234"/>
      <c r="J50" s="230">
        <v>4</v>
      </c>
      <c r="K50" s="158" t="s">
        <v>110</v>
      </c>
      <c r="M50" s="230">
        <v>4</v>
      </c>
      <c r="N50" s="48" t="s">
        <v>749</v>
      </c>
      <c r="O50" s="288"/>
      <c r="Q50" s="230">
        <v>4</v>
      </c>
      <c r="R50" s="1069" t="s">
        <v>749</v>
      </c>
      <c r="S50" s="234"/>
      <c r="T50" s="1083">
        <v>4</v>
      </c>
      <c r="U50" s="48" t="s">
        <v>749</v>
      </c>
      <c r="V50" s="718"/>
      <c r="W50" s="329">
        <v>8</v>
      </c>
    </row>
    <row r="51" spans="1:23" ht="15.75" x14ac:dyDescent="0.25">
      <c r="A51" s="2">
        <v>5</v>
      </c>
      <c r="B51" s="3" t="s">
        <v>16</v>
      </c>
      <c r="C51" s="327" t="b">
        <v>0</v>
      </c>
      <c r="D51" s="1227" t="s">
        <v>130</v>
      </c>
      <c r="E51" s="595"/>
      <c r="F51" s="2">
        <v>5</v>
      </c>
      <c r="G51" s="327" t="b">
        <v>0</v>
      </c>
      <c r="H51" s="184"/>
      <c r="I51" s="184"/>
      <c r="J51" s="2">
        <v>5</v>
      </c>
      <c r="K51" s="327" t="b">
        <v>0</v>
      </c>
      <c r="M51" s="2">
        <v>5</v>
      </c>
      <c r="N51" s="48" t="s">
        <v>749</v>
      </c>
      <c r="O51" s="288"/>
      <c r="Q51" s="2">
        <v>5</v>
      </c>
      <c r="R51" s="1069" t="s">
        <v>749</v>
      </c>
      <c r="S51" s="184"/>
      <c r="T51" s="823">
        <v>5</v>
      </c>
      <c r="U51" s="48" t="s">
        <v>749</v>
      </c>
      <c r="V51" s="718"/>
      <c r="W51" s="329"/>
    </row>
    <row r="52" spans="1:23" ht="15.75" x14ac:dyDescent="0.25">
      <c r="A52" s="2">
        <v>6</v>
      </c>
      <c r="B52" s="3" t="s">
        <v>50</v>
      </c>
      <c r="C52" s="90"/>
      <c r="D52" s="1227" t="s">
        <v>44</v>
      </c>
      <c r="E52" s="595"/>
      <c r="F52" s="2">
        <v>6</v>
      </c>
      <c r="G52" s="90"/>
      <c r="H52" s="184"/>
      <c r="I52" s="184"/>
      <c r="J52" s="2">
        <v>6</v>
      </c>
      <c r="K52" s="90"/>
      <c r="M52" s="2">
        <v>6</v>
      </c>
      <c r="N52" s="48" t="s">
        <v>749</v>
      </c>
      <c r="O52" s="288"/>
      <c r="Q52" s="2">
        <v>6</v>
      </c>
      <c r="R52" s="1069" t="s">
        <v>749</v>
      </c>
      <c r="S52" s="184"/>
      <c r="T52" s="823">
        <v>6</v>
      </c>
      <c r="U52" s="48" t="s">
        <v>749</v>
      </c>
      <c r="V52" s="436"/>
      <c r="W52" s="329"/>
    </row>
    <row r="53" spans="1:23" ht="15.75" x14ac:dyDescent="0.25">
      <c r="A53" s="2">
        <v>7</v>
      </c>
      <c r="B53" s="3" t="s">
        <v>13</v>
      </c>
      <c r="C53" s="90"/>
      <c r="D53" s="1227" t="s">
        <v>44</v>
      </c>
      <c r="E53" s="595"/>
      <c r="F53" s="2">
        <v>7</v>
      </c>
      <c r="G53" s="90"/>
      <c r="H53" s="184"/>
      <c r="I53" s="184"/>
      <c r="J53" s="2">
        <v>7</v>
      </c>
      <c r="K53" s="90"/>
      <c r="M53" s="2">
        <v>7</v>
      </c>
      <c r="N53" s="48" t="s">
        <v>749</v>
      </c>
      <c r="O53" s="288"/>
      <c r="Q53" s="2">
        <v>7</v>
      </c>
      <c r="R53" s="1069" t="s">
        <v>749</v>
      </c>
      <c r="S53" s="184"/>
      <c r="T53" s="823">
        <v>7</v>
      </c>
      <c r="U53" s="48" t="s">
        <v>749</v>
      </c>
      <c r="V53" s="436"/>
      <c r="W53" s="329"/>
    </row>
    <row r="54" spans="1:23" ht="15.75" x14ac:dyDescent="0.25">
      <c r="A54" s="2">
        <v>8</v>
      </c>
      <c r="B54" s="3" t="s">
        <v>14</v>
      </c>
      <c r="C54" s="155" t="s">
        <v>173</v>
      </c>
      <c r="D54" s="1231" t="s">
        <v>130</v>
      </c>
      <c r="E54" s="356" t="s">
        <v>309</v>
      </c>
      <c r="F54" s="2">
        <v>8</v>
      </c>
      <c r="G54" s="393" t="s">
        <v>173</v>
      </c>
      <c r="H54" s="234"/>
      <c r="I54" s="234"/>
      <c r="J54" s="2">
        <v>8</v>
      </c>
      <c r="K54" s="393" t="s">
        <v>173</v>
      </c>
      <c r="M54" s="2">
        <v>8</v>
      </c>
      <c r="N54" s="48" t="s">
        <v>749</v>
      </c>
      <c r="O54" s="293"/>
      <c r="Q54" s="2">
        <v>8</v>
      </c>
      <c r="R54" s="1069" t="s">
        <v>749</v>
      </c>
      <c r="S54" s="234"/>
      <c r="T54" s="823">
        <v>8</v>
      </c>
      <c r="U54" s="48" t="s">
        <v>749</v>
      </c>
      <c r="V54" s="438"/>
      <c r="W54" s="152" t="s">
        <v>355</v>
      </c>
    </row>
    <row r="55" spans="1:23" ht="15.75" x14ac:dyDescent="0.25">
      <c r="A55" s="2">
        <v>9</v>
      </c>
      <c r="B55" s="3" t="s">
        <v>51</v>
      </c>
      <c r="C55" s="158" t="s">
        <v>104</v>
      </c>
      <c r="D55" s="1296" t="s">
        <v>130</v>
      </c>
      <c r="E55" s="595"/>
      <c r="F55" s="230">
        <v>9</v>
      </c>
      <c r="G55" s="158" t="s">
        <v>104</v>
      </c>
      <c r="H55" s="234"/>
      <c r="I55" s="234"/>
      <c r="J55" s="230">
        <v>9</v>
      </c>
      <c r="K55" s="158" t="s">
        <v>104</v>
      </c>
      <c r="M55" s="230">
        <v>9</v>
      </c>
      <c r="N55" s="1003" t="s">
        <v>104</v>
      </c>
      <c r="O55" s="1296" t="s">
        <v>130</v>
      </c>
      <c r="Q55" s="230">
        <v>9</v>
      </c>
      <c r="R55" s="1003" t="s">
        <v>104</v>
      </c>
      <c r="S55" s="234"/>
      <c r="T55" s="230">
        <v>9</v>
      </c>
      <c r="U55" s="1003" t="s">
        <v>104</v>
      </c>
      <c r="V55" s="438"/>
      <c r="W55" s="329" t="s">
        <v>787</v>
      </c>
    </row>
    <row r="56" spans="1:23" ht="15.75" x14ac:dyDescent="0.25">
      <c r="A56" s="2">
        <v>10</v>
      </c>
      <c r="B56" s="3" t="s">
        <v>35</v>
      </c>
      <c r="C56" s="159"/>
      <c r="D56" s="1296" t="s">
        <v>44</v>
      </c>
      <c r="E56" s="595"/>
      <c r="F56" s="230">
        <v>10</v>
      </c>
      <c r="G56" s="159"/>
      <c r="H56" s="234"/>
      <c r="I56" s="234"/>
      <c r="J56" s="230">
        <v>10</v>
      </c>
      <c r="K56" s="159"/>
      <c r="M56" s="230">
        <v>10</v>
      </c>
      <c r="N56" s="159"/>
      <c r="O56" s="1296" t="s">
        <v>44</v>
      </c>
      <c r="Q56" s="230">
        <v>10</v>
      </c>
      <c r="R56" s="159"/>
      <c r="S56" s="234"/>
      <c r="T56" s="230">
        <v>10</v>
      </c>
      <c r="U56" s="159"/>
      <c r="V56" s="438"/>
      <c r="W56" s="329"/>
    </row>
    <row r="57" spans="1:23" ht="15.75" x14ac:dyDescent="0.25">
      <c r="A57" s="2">
        <v>11</v>
      </c>
      <c r="B57" s="3" t="s">
        <v>52</v>
      </c>
      <c r="C57" s="158">
        <v>2011</v>
      </c>
      <c r="D57" s="1296" t="s">
        <v>44</v>
      </c>
      <c r="E57" s="595"/>
      <c r="F57" s="230">
        <v>11</v>
      </c>
      <c r="G57" s="158">
        <v>2011</v>
      </c>
      <c r="H57" s="234"/>
      <c r="I57" s="234"/>
      <c r="J57" s="230">
        <v>11</v>
      </c>
      <c r="K57" s="158">
        <v>2011</v>
      </c>
      <c r="M57" s="230">
        <v>11</v>
      </c>
      <c r="N57" s="1003">
        <v>2011</v>
      </c>
      <c r="O57" s="1296" t="s">
        <v>44</v>
      </c>
      <c r="Q57" s="230">
        <v>11</v>
      </c>
      <c r="R57" s="1003">
        <v>2011</v>
      </c>
      <c r="S57" s="234"/>
      <c r="T57" s="1083">
        <v>11</v>
      </c>
      <c r="U57" s="1003">
        <v>2011</v>
      </c>
      <c r="V57" s="438"/>
      <c r="W57" s="329"/>
    </row>
    <row r="58" spans="1:23" ht="15.75" x14ac:dyDescent="0.25">
      <c r="A58" s="2">
        <v>12</v>
      </c>
      <c r="B58" s="3" t="s">
        <v>53</v>
      </c>
      <c r="C58" s="1223" t="s">
        <v>811</v>
      </c>
      <c r="D58" s="63" t="s">
        <v>130</v>
      </c>
      <c r="E58" s="595"/>
      <c r="F58" s="2">
        <v>12</v>
      </c>
      <c r="G58" s="1223" t="s">
        <v>811</v>
      </c>
      <c r="H58" s="241"/>
      <c r="I58" s="241"/>
      <c r="J58" s="2">
        <v>12</v>
      </c>
      <c r="K58" s="1223" t="s">
        <v>811</v>
      </c>
      <c r="M58" s="2">
        <v>12</v>
      </c>
      <c r="N58" s="48" t="s">
        <v>749</v>
      </c>
      <c r="O58" s="294"/>
      <c r="Q58" s="2">
        <v>12</v>
      </c>
      <c r="R58" s="1069" t="s">
        <v>749</v>
      </c>
      <c r="S58" s="241"/>
      <c r="T58" s="823">
        <v>12</v>
      </c>
      <c r="U58" s="48" t="s">
        <v>749</v>
      </c>
      <c r="V58" s="435"/>
      <c r="W58" s="63"/>
    </row>
    <row r="59" spans="1:23" ht="15.75" x14ac:dyDescent="0.25">
      <c r="A59" s="2">
        <v>13</v>
      </c>
      <c r="B59" s="3" t="s">
        <v>54</v>
      </c>
      <c r="C59" s="1146" t="s">
        <v>779</v>
      </c>
      <c r="D59" s="1297" t="s">
        <v>130</v>
      </c>
      <c r="E59" s="595"/>
      <c r="F59" s="2">
        <v>13</v>
      </c>
      <c r="G59" s="1146" t="s">
        <v>779</v>
      </c>
      <c r="H59" s="235"/>
      <c r="I59" s="235"/>
      <c r="J59" s="2">
        <v>13</v>
      </c>
      <c r="K59" s="1146" t="s">
        <v>779</v>
      </c>
      <c r="M59" s="2">
        <v>13</v>
      </c>
      <c r="N59" s="48" t="s">
        <v>749</v>
      </c>
      <c r="O59" s="295"/>
      <c r="Q59" s="2">
        <v>13</v>
      </c>
      <c r="R59" s="1069" t="s">
        <v>749</v>
      </c>
      <c r="S59" s="235"/>
      <c r="T59" s="823">
        <v>13</v>
      </c>
      <c r="U59" s="48" t="s">
        <v>749</v>
      </c>
      <c r="V59" s="664"/>
      <c r="W59" s="62"/>
    </row>
    <row r="60" spans="1:23" ht="15.75" x14ac:dyDescent="0.25">
      <c r="A60" s="2">
        <v>14</v>
      </c>
      <c r="B60" s="3" t="s">
        <v>37</v>
      </c>
      <c r="C60" s="101"/>
      <c r="D60" s="1232" t="s">
        <v>44</v>
      </c>
      <c r="E60" s="356" t="s">
        <v>309</v>
      </c>
      <c r="F60" s="2">
        <v>14</v>
      </c>
      <c r="G60" s="101"/>
      <c r="H60" s="235"/>
      <c r="I60" s="235"/>
      <c r="J60" s="2">
        <v>14</v>
      </c>
      <c r="K60" s="101"/>
      <c r="M60" s="2">
        <v>14</v>
      </c>
      <c r="N60" s="48" t="s">
        <v>749</v>
      </c>
      <c r="O60" s="295"/>
      <c r="Q60" s="2">
        <v>14</v>
      </c>
      <c r="R60" s="1069" t="s">
        <v>749</v>
      </c>
      <c r="S60" s="235"/>
      <c r="T60" s="823">
        <v>14</v>
      </c>
      <c r="U60" s="48" t="s">
        <v>749</v>
      </c>
      <c r="V60" s="664"/>
      <c r="W60" s="62"/>
    </row>
    <row r="61" spans="1:23" ht="15.75" x14ac:dyDescent="0.25">
      <c r="A61" s="2">
        <v>15</v>
      </c>
      <c r="B61" s="3" t="s">
        <v>55</v>
      </c>
      <c r="C61" s="46"/>
      <c r="D61" s="288"/>
      <c r="E61" s="356"/>
      <c r="F61" s="2">
        <v>15</v>
      </c>
      <c r="G61" s="1010"/>
      <c r="H61" s="184"/>
      <c r="I61" s="184"/>
      <c r="J61" s="823">
        <v>15</v>
      </c>
      <c r="K61" s="46"/>
      <c r="M61" s="2">
        <v>15</v>
      </c>
      <c r="N61" s="48" t="s">
        <v>749</v>
      </c>
      <c r="O61" s="288"/>
      <c r="Q61" s="2">
        <v>15</v>
      </c>
      <c r="R61" s="1069" t="s">
        <v>749</v>
      </c>
      <c r="S61" s="184"/>
      <c r="T61" s="823">
        <v>15</v>
      </c>
      <c r="U61" s="48" t="s">
        <v>749</v>
      </c>
      <c r="V61" s="436"/>
      <c r="W61" s="329"/>
    </row>
    <row r="62" spans="1:23" ht="15.75" x14ac:dyDescent="0.25">
      <c r="A62" s="2">
        <v>16</v>
      </c>
      <c r="B62" s="3" t="s">
        <v>56</v>
      </c>
      <c r="C62" s="155">
        <v>1</v>
      </c>
      <c r="D62" s="1296" t="s">
        <v>44</v>
      </c>
      <c r="E62" s="356" t="s">
        <v>309</v>
      </c>
      <c r="F62" s="2">
        <v>16</v>
      </c>
      <c r="G62" s="155">
        <v>1</v>
      </c>
      <c r="H62" s="234"/>
      <c r="I62" s="234"/>
      <c r="J62" s="2">
        <v>16</v>
      </c>
      <c r="K62" s="155">
        <v>1</v>
      </c>
      <c r="M62" s="2">
        <v>16</v>
      </c>
      <c r="N62" s="48" t="s">
        <v>749</v>
      </c>
      <c r="O62" s="288"/>
      <c r="Q62" s="2">
        <v>16</v>
      </c>
      <c r="R62" s="1069" t="s">
        <v>749</v>
      </c>
      <c r="S62" s="234"/>
      <c r="T62" s="823">
        <v>16</v>
      </c>
      <c r="U62" s="48" t="s">
        <v>749</v>
      </c>
      <c r="V62" s="438"/>
      <c r="W62" s="329">
        <v>26</v>
      </c>
    </row>
    <row r="63" spans="1:23" ht="15.75" x14ac:dyDescent="0.25">
      <c r="A63" s="2">
        <v>17</v>
      </c>
      <c r="B63" s="3" t="s">
        <v>57</v>
      </c>
      <c r="C63" s="1304" t="s">
        <v>779</v>
      </c>
      <c r="D63" s="1298" t="s">
        <v>44</v>
      </c>
      <c r="E63" s="356" t="s">
        <v>309</v>
      </c>
      <c r="F63" s="2">
        <v>17</v>
      </c>
      <c r="G63" s="1304" t="s">
        <v>779</v>
      </c>
      <c r="H63" s="343"/>
      <c r="I63" s="343"/>
      <c r="J63" s="2">
        <v>17</v>
      </c>
      <c r="K63" s="1304" t="s">
        <v>779</v>
      </c>
      <c r="M63" s="2">
        <v>17</v>
      </c>
      <c r="N63" s="48" t="s">
        <v>749</v>
      </c>
      <c r="O63" s="296"/>
      <c r="Q63" s="2">
        <v>17</v>
      </c>
      <c r="R63" s="1069" t="s">
        <v>749</v>
      </c>
      <c r="S63" s="343"/>
      <c r="T63" s="823">
        <v>17</v>
      </c>
      <c r="U63" s="48" t="s">
        <v>749</v>
      </c>
      <c r="V63" s="440"/>
      <c r="W63" s="64">
        <v>27</v>
      </c>
    </row>
    <row r="64" spans="1:23" ht="15.75" x14ac:dyDescent="0.25">
      <c r="A64" s="2">
        <v>18</v>
      </c>
      <c r="B64" s="3" t="s">
        <v>129</v>
      </c>
      <c r="C64" s="592" t="s">
        <v>137</v>
      </c>
      <c r="D64" s="1227" t="s">
        <v>130</v>
      </c>
      <c r="E64" s="356" t="s">
        <v>309</v>
      </c>
      <c r="F64" s="230">
        <v>18</v>
      </c>
      <c r="G64" s="592" t="s">
        <v>137</v>
      </c>
      <c r="H64" s="316"/>
      <c r="I64" s="316"/>
      <c r="J64" s="230">
        <v>18</v>
      </c>
      <c r="K64" s="592" t="s">
        <v>137</v>
      </c>
      <c r="M64" s="230">
        <v>18</v>
      </c>
      <c r="N64" s="48" t="s">
        <v>749</v>
      </c>
      <c r="O64" s="288"/>
      <c r="Q64" s="230">
        <v>18</v>
      </c>
      <c r="R64" s="1069" t="s">
        <v>749</v>
      </c>
      <c r="S64" s="316"/>
      <c r="T64" s="1083">
        <v>18</v>
      </c>
      <c r="U64" s="48" t="s">
        <v>749</v>
      </c>
      <c r="V64" s="661"/>
      <c r="W64" s="329">
        <v>15</v>
      </c>
    </row>
    <row r="65" spans="1:23" ht="15.75" x14ac:dyDescent="0.25">
      <c r="A65" s="2">
        <v>19</v>
      </c>
      <c r="B65" s="3" t="s">
        <v>17</v>
      </c>
      <c r="C65" s="327" t="b">
        <v>0</v>
      </c>
      <c r="D65" s="1227" t="s">
        <v>130</v>
      </c>
      <c r="E65" s="595"/>
      <c r="F65" s="2">
        <v>19</v>
      </c>
      <c r="G65" s="327" t="b">
        <v>0</v>
      </c>
      <c r="H65" s="184"/>
      <c r="I65" s="184"/>
      <c r="J65" s="2">
        <v>19</v>
      </c>
      <c r="K65" s="327" t="b">
        <v>0</v>
      </c>
      <c r="M65" s="2">
        <v>19</v>
      </c>
      <c r="N65" s="48" t="s">
        <v>749</v>
      </c>
      <c r="O65" s="288"/>
      <c r="Q65" s="2">
        <v>19</v>
      </c>
      <c r="R65" s="1069" t="s">
        <v>749</v>
      </c>
      <c r="S65" s="184"/>
      <c r="T65" s="823">
        <v>19</v>
      </c>
      <c r="U65" s="48" t="s">
        <v>749</v>
      </c>
      <c r="V65" s="436"/>
      <c r="W65" s="329"/>
    </row>
    <row r="66" spans="1:23" ht="15.75" x14ac:dyDescent="0.25">
      <c r="A66" s="2">
        <v>20</v>
      </c>
      <c r="B66" s="3" t="s">
        <v>18</v>
      </c>
      <c r="C66" s="327" t="s">
        <v>111</v>
      </c>
      <c r="D66" s="1227" t="s">
        <v>130</v>
      </c>
      <c r="E66" s="356" t="s">
        <v>309</v>
      </c>
      <c r="F66" s="2">
        <v>20</v>
      </c>
      <c r="G66" s="327" t="s">
        <v>111</v>
      </c>
      <c r="H66" s="184"/>
      <c r="I66" s="184"/>
      <c r="J66" s="2">
        <v>20</v>
      </c>
      <c r="K66" s="327" t="s">
        <v>111</v>
      </c>
      <c r="M66" s="2">
        <v>20</v>
      </c>
      <c r="N66" s="48" t="s">
        <v>749</v>
      </c>
      <c r="O66" s="288"/>
      <c r="Q66" s="2">
        <v>20</v>
      </c>
      <c r="R66" s="1069" t="s">
        <v>749</v>
      </c>
      <c r="S66" s="184"/>
      <c r="T66" s="823">
        <v>20</v>
      </c>
      <c r="U66" s="48" t="s">
        <v>749</v>
      </c>
      <c r="V66" s="436"/>
      <c r="W66" s="329" t="s">
        <v>106</v>
      </c>
    </row>
    <row r="67" spans="1:23" ht="15.75" x14ac:dyDescent="0.25">
      <c r="A67" s="2">
        <v>21</v>
      </c>
      <c r="B67" s="3" t="s">
        <v>58</v>
      </c>
      <c r="C67" s="327" t="b">
        <v>0</v>
      </c>
      <c r="D67" s="1227" t="s">
        <v>130</v>
      </c>
      <c r="E67" s="595"/>
      <c r="F67" s="2">
        <v>21</v>
      </c>
      <c r="G67" s="327" t="b">
        <v>0</v>
      </c>
      <c r="H67" s="184"/>
      <c r="I67" s="184"/>
      <c r="J67" s="2">
        <v>21</v>
      </c>
      <c r="K67" s="327" t="b">
        <v>0</v>
      </c>
      <c r="M67" s="2">
        <v>21</v>
      </c>
      <c r="N67" s="48" t="s">
        <v>749</v>
      </c>
      <c r="O67" s="288"/>
      <c r="Q67" s="2">
        <v>21</v>
      </c>
      <c r="R67" s="1069" t="s">
        <v>749</v>
      </c>
      <c r="S67" s="184"/>
      <c r="T67" s="823">
        <v>21</v>
      </c>
      <c r="U67" s="48" t="s">
        <v>749</v>
      </c>
      <c r="V67" s="436"/>
      <c r="W67" s="329"/>
    </row>
    <row r="68" spans="1:23" ht="15.75" x14ac:dyDescent="0.25">
      <c r="A68" s="2">
        <v>22</v>
      </c>
      <c r="B68" s="3" t="s">
        <v>785</v>
      </c>
      <c r="C68" s="93" t="s">
        <v>205</v>
      </c>
      <c r="D68" s="1296" t="s">
        <v>130</v>
      </c>
      <c r="E68" s="356" t="s">
        <v>309</v>
      </c>
      <c r="F68" s="2">
        <v>22</v>
      </c>
      <c r="G68" s="93" t="s">
        <v>205</v>
      </c>
      <c r="H68" s="184"/>
      <c r="I68" s="184"/>
      <c r="J68" s="2">
        <v>22</v>
      </c>
      <c r="K68" s="93" t="s">
        <v>205</v>
      </c>
      <c r="M68" s="2">
        <v>22</v>
      </c>
      <c r="N68" s="48" t="s">
        <v>749</v>
      </c>
      <c r="O68" s="288"/>
      <c r="Q68" s="2">
        <v>22</v>
      </c>
      <c r="R68" s="1069" t="s">
        <v>749</v>
      </c>
      <c r="S68" s="184"/>
      <c r="T68" s="823">
        <v>22</v>
      </c>
      <c r="U68" s="48" t="s">
        <v>749</v>
      </c>
      <c r="V68" s="436"/>
      <c r="W68" s="329"/>
    </row>
    <row r="69" spans="1:23" ht="15.75" x14ac:dyDescent="0.25">
      <c r="A69" s="2">
        <v>23</v>
      </c>
      <c r="B69" s="3" t="s">
        <v>59</v>
      </c>
      <c r="C69" s="94">
        <f>C22</f>
        <v>-6.1000000000000004E-3</v>
      </c>
      <c r="D69" s="65" t="s">
        <v>44</v>
      </c>
      <c r="E69" s="356" t="s">
        <v>309</v>
      </c>
      <c r="F69" s="2">
        <v>23</v>
      </c>
      <c r="G69" s="94">
        <f>C69</f>
        <v>-6.1000000000000004E-3</v>
      </c>
      <c r="H69" s="242"/>
      <c r="I69" s="242"/>
      <c r="J69" s="2">
        <v>23</v>
      </c>
      <c r="K69" s="94">
        <f>C69</f>
        <v>-6.1000000000000004E-3</v>
      </c>
      <c r="M69" s="2">
        <v>23</v>
      </c>
      <c r="N69" s="48" t="s">
        <v>749</v>
      </c>
      <c r="O69" s="297"/>
      <c r="Q69" s="2">
        <v>23</v>
      </c>
      <c r="R69" s="1069" t="s">
        <v>749</v>
      </c>
      <c r="S69" s="242"/>
      <c r="T69" s="823">
        <v>23</v>
      </c>
      <c r="U69" s="48" t="s">
        <v>749</v>
      </c>
      <c r="V69" s="662"/>
      <c r="W69" s="368">
        <v>21</v>
      </c>
    </row>
    <row r="70" spans="1:23" ht="15.75" x14ac:dyDescent="0.25">
      <c r="A70" s="2">
        <v>24</v>
      </c>
      <c r="B70" s="3" t="s">
        <v>60</v>
      </c>
      <c r="C70" s="327" t="s">
        <v>112</v>
      </c>
      <c r="D70" s="1227" t="s">
        <v>44</v>
      </c>
      <c r="E70" s="595"/>
      <c r="F70" s="2">
        <v>24</v>
      </c>
      <c r="G70" s="327" t="s">
        <v>112</v>
      </c>
      <c r="H70" s="184"/>
      <c r="I70" s="184"/>
      <c r="J70" s="2">
        <v>24</v>
      </c>
      <c r="K70" s="327" t="s">
        <v>112</v>
      </c>
      <c r="M70" s="2">
        <v>24</v>
      </c>
      <c r="N70" s="48" t="s">
        <v>749</v>
      </c>
      <c r="O70" s="288"/>
      <c r="Q70" s="2">
        <v>24</v>
      </c>
      <c r="R70" s="1069" t="s">
        <v>749</v>
      </c>
      <c r="S70" s="184"/>
      <c r="T70" s="823">
        <v>24</v>
      </c>
      <c r="U70" s="48" t="s">
        <v>749</v>
      </c>
      <c r="V70" s="436"/>
      <c r="W70" s="329"/>
    </row>
    <row r="71" spans="1:23" ht="15.75" x14ac:dyDescent="0.25">
      <c r="A71" s="2">
        <v>25</v>
      </c>
      <c r="B71" s="3" t="s">
        <v>61</v>
      </c>
      <c r="C71" s="90"/>
      <c r="D71" s="1227" t="s">
        <v>44</v>
      </c>
      <c r="E71" s="595"/>
      <c r="F71" s="2">
        <v>25</v>
      </c>
      <c r="G71" s="90"/>
      <c r="H71" s="184"/>
      <c r="I71" s="184"/>
      <c r="J71" s="2">
        <v>25</v>
      </c>
      <c r="K71" s="90"/>
      <c r="M71" s="2">
        <v>25</v>
      </c>
      <c r="N71" s="48" t="s">
        <v>749</v>
      </c>
      <c r="O71" s="288"/>
      <c r="Q71" s="2">
        <v>25</v>
      </c>
      <c r="R71" s="1069" t="s">
        <v>749</v>
      </c>
      <c r="S71" s="184"/>
      <c r="T71" s="823">
        <v>25</v>
      </c>
      <c r="U71" s="48" t="s">
        <v>749</v>
      </c>
      <c r="V71" s="436"/>
      <c r="W71" s="329"/>
    </row>
    <row r="72" spans="1:23" ht="15.75" x14ac:dyDescent="0.25">
      <c r="A72" s="2">
        <v>26</v>
      </c>
      <c r="B72" s="3" t="s">
        <v>62</v>
      </c>
      <c r="C72" s="90"/>
      <c r="D72" s="1227" t="s">
        <v>44</v>
      </c>
      <c r="E72" s="595"/>
      <c r="F72" s="2">
        <v>26</v>
      </c>
      <c r="G72" s="90"/>
      <c r="H72" s="184"/>
      <c r="I72" s="184"/>
      <c r="J72" s="2">
        <v>26</v>
      </c>
      <c r="K72" s="90"/>
      <c r="M72" s="2">
        <v>26</v>
      </c>
      <c r="N72" s="48" t="s">
        <v>749</v>
      </c>
      <c r="O72" s="288"/>
      <c r="Q72" s="2">
        <v>26</v>
      </c>
      <c r="R72" s="1069" t="s">
        <v>749</v>
      </c>
      <c r="S72" s="184"/>
      <c r="T72" s="823">
        <v>26</v>
      </c>
      <c r="U72" s="48" t="s">
        <v>749</v>
      </c>
      <c r="V72" s="436"/>
      <c r="W72" s="329"/>
    </row>
    <row r="73" spans="1:23" ht="15.75" x14ac:dyDescent="0.25">
      <c r="A73" s="2">
        <v>27</v>
      </c>
      <c r="B73" s="3" t="s">
        <v>63</v>
      </c>
      <c r="C73" s="90"/>
      <c r="D73" s="1227" t="s">
        <v>44</v>
      </c>
      <c r="E73" s="595"/>
      <c r="F73" s="2">
        <v>27</v>
      </c>
      <c r="G73" s="90"/>
      <c r="H73" s="184"/>
      <c r="I73" s="184"/>
      <c r="J73" s="2">
        <v>27</v>
      </c>
      <c r="K73" s="90"/>
      <c r="M73" s="2">
        <v>27</v>
      </c>
      <c r="N73" s="48" t="s">
        <v>749</v>
      </c>
      <c r="O73" s="288"/>
      <c r="Q73" s="2">
        <v>27</v>
      </c>
      <c r="R73" s="1069" t="s">
        <v>749</v>
      </c>
      <c r="S73" s="184"/>
      <c r="T73" s="823">
        <v>27</v>
      </c>
      <c r="U73" s="48" t="s">
        <v>749</v>
      </c>
      <c r="V73" s="436"/>
      <c r="W73" s="329"/>
    </row>
    <row r="74" spans="1:23" ht="15.75" x14ac:dyDescent="0.25">
      <c r="A74" s="2">
        <v>28</v>
      </c>
      <c r="B74" s="3" t="s">
        <v>64</v>
      </c>
      <c r="C74" s="90"/>
      <c r="D74" s="1227" t="s">
        <v>44</v>
      </c>
      <c r="E74" s="595"/>
      <c r="F74" s="2">
        <v>28</v>
      </c>
      <c r="G74" s="90"/>
      <c r="H74" s="184"/>
      <c r="I74" s="184"/>
      <c r="J74" s="2">
        <v>28</v>
      </c>
      <c r="K74" s="90"/>
      <c r="M74" s="2">
        <v>28</v>
      </c>
      <c r="N74" s="48" t="s">
        <v>749</v>
      </c>
      <c r="O74" s="288"/>
      <c r="Q74" s="2">
        <v>28</v>
      </c>
      <c r="R74" s="1069" t="s">
        <v>749</v>
      </c>
      <c r="S74" s="184"/>
      <c r="T74" s="823">
        <v>28</v>
      </c>
      <c r="U74" s="48" t="s">
        <v>749</v>
      </c>
      <c r="V74" s="436"/>
      <c r="W74" s="329"/>
    </row>
    <row r="75" spans="1:23" ht="15.75" x14ac:dyDescent="0.25">
      <c r="A75" s="2">
        <v>29</v>
      </c>
      <c r="B75" s="3" t="s">
        <v>65</v>
      </c>
      <c r="C75" s="90"/>
      <c r="D75" s="1227" t="s">
        <v>44</v>
      </c>
      <c r="E75" s="595"/>
      <c r="F75" s="2">
        <v>29</v>
      </c>
      <c r="G75" s="90"/>
      <c r="H75" s="184"/>
      <c r="I75" s="184"/>
      <c r="J75" s="2">
        <v>29</v>
      </c>
      <c r="K75" s="90"/>
      <c r="M75" s="2">
        <v>29</v>
      </c>
      <c r="N75" s="48" t="s">
        <v>749</v>
      </c>
      <c r="O75" s="288"/>
      <c r="Q75" s="2">
        <v>29</v>
      </c>
      <c r="R75" s="1069" t="s">
        <v>749</v>
      </c>
      <c r="S75" s="184"/>
      <c r="T75" s="823">
        <v>29</v>
      </c>
      <c r="U75" s="48" t="s">
        <v>749</v>
      </c>
      <c r="V75" s="436"/>
      <c r="W75" s="329"/>
    </row>
    <row r="76" spans="1:23" ht="15.75" x14ac:dyDescent="0.25">
      <c r="A76" s="2">
        <v>30</v>
      </c>
      <c r="B76" s="3" t="s">
        <v>66</v>
      </c>
      <c r="C76" s="90"/>
      <c r="D76" s="1227" t="s">
        <v>44</v>
      </c>
      <c r="E76" s="595"/>
      <c r="F76" s="2">
        <v>30</v>
      </c>
      <c r="G76" s="90"/>
      <c r="H76" s="184"/>
      <c r="I76" s="184"/>
      <c r="J76" s="2">
        <v>30</v>
      </c>
      <c r="K76" s="90"/>
      <c r="M76" s="2">
        <v>30</v>
      </c>
      <c r="N76" s="48" t="s">
        <v>749</v>
      </c>
      <c r="O76" s="288"/>
      <c r="Q76" s="2">
        <v>30</v>
      </c>
      <c r="R76" s="1069" t="s">
        <v>749</v>
      </c>
      <c r="S76" s="184"/>
      <c r="T76" s="823">
        <v>30</v>
      </c>
      <c r="U76" s="48" t="s">
        <v>749</v>
      </c>
      <c r="V76" s="436"/>
      <c r="W76" s="329"/>
    </row>
    <row r="77" spans="1:23" ht="15.75" x14ac:dyDescent="0.25">
      <c r="A77" s="2">
        <v>31</v>
      </c>
      <c r="B77" s="3" t="s">
        <v>67</v>
      </c>
      <c r="C77" s="90"/>
      <c r="D77" s="1227" t="s">
        <v>44</v>
      </c>
      <c r="E77" s="595"/>
      <c r="F77" s="2">
        <v>31</v>
      </c>
      <c r="G77" s="90"/>
      <c r="H77" s="184"/>
      <c r="I77" s="184"/>
      <c r="J77" s="2">
        <v>31</v>
      </c>
      <c r="K77" s="90"/>
      <c r="M77" s="2">
        <v>31</v>
      </c>
      <c r="N77" s="48" t="s">
        <v>749</v>
      </c>
      <c r="O77" s="288"/>
      <c r="Q77" s="2">
        <v>31</v>
      </c>
      <c r="R77" s="1069" t="s">
        <v>749</v>
      </c>
      <c r="S77" s="184"/>
      <c r="T77" s="823">
        <v>31</v>
      </c>
      <c r="U77" s="48" t="s">
        <v>749</v>
      </c>
      <c r="V77" s="436"/>
      <c r="W77" s="329"/>
    </row>
    <row r="78" spans="1:23" ht="15.75" x14ac:dyDescent="0.25">
      <c r="A78" s="2">
        <v>32</v>
      </c>
      <c r="B78" s="3" t="s">
        <v>68</v>
      </c>
      <c r="C78" s="90"/>
      <c r="D78" s="1227" t="s">
        <v>44</v>
      </c>
      <c r="E78" s="595"/>
      <c r="F78" s="2">
        <v>32</v>
      </c>
      <c r="G78" s="90"/>
      <c r="H78" s="184"/>
      <c r="I78" s="184"/>
      <c r="J78" s="2">
        <v>32</v>
      </c>
      <c r="K78" s="90"/>
      <c r="M78" s="2">
        <v>32</v>
      </c>
      <c r="N78" s="48" t="s">
        <v>749</v>
      </c>
      <c r="O78" s="288"/>
      <c r="Q78" s="2">
        <v>32</v>
      </c>
      <c r="R78" s="1069" t="s">
        <v>749</v>
      </c>
      <c r="S78" s="184"/>
      <c r="T78" s="823">
        <v>32</v>
      </c>
      <c r="U78" s="48" t="s">
        <v>749</v>
      </c>
      <c r="V78" s="436"/>
      <c r="W78" s="329"/>
    </row>
    <row r="79" spans="1:23" ht="15.75" x14ac:dyDescent="0.25">
      <c r="A79" s="2">
        <v>35</v>
      </c>
      <c r="B79" s="3" t="s">
        <v>72</v>
      </c>
      <c r="C79" s="90"/>
      <c r="D79" s="1227" t="s">
        <v>43</v>
      </c>
      <c r="E79" s="595"/>
      <c r="F79" s="2">
        <v>35</v>
      </c>
      <c r="G79" s="90"/>
      <c r="H79" s="184"/>
      <c r="I79" s="184"/>
      <c r="J79" s="2">
        <v>35</v>
      </c>
      <c r="K79" s="90"/>
      <c r="M79" s="2">
        <v>35</v>
      </c>
      <c r="N79" s="48" t="s">
        <v>749</v>
      </c>
      <c r="O79" s="288"/>
      <c r="Q79" s="2">
        <v>35</v>
      </c>
      <c r="R79" s="1069" t="s">
        <v>749</v>
      </c>
      <c r="S79" s="184"/>
      <c r="T79" s="823">
        <v>35</v>
      </c>
      <c r="U79" s="48" t="s">
        <v>749</v>
      </c>
      <c r="V79" s="436"/>
      <c r="W79" s="329"/>
    </row>
    <row r="80" spans="1:23" ht="15.75" x14ac:dyDescent="0.25">
      <c r="A80" s="2">
        <v>36</v>
      </c>
      <c r="B80" s="3" t="s">
        <v>73</v>
      </c>
      <c r="C80" s="90"/>
      <c r="D80" s="1227" t="s">
        <v>44</v>
      </c>
      <c r="E80" s="595"/>
      <c r="F80" s="2">
        <v>36</v>
      </c>
      <c r="G80" s="90"/>
      <c r="H80" s="184"/>
      <c r="I80" s="184"/>
      <c r="J80" s="2">
        <v>36</v>
      </c>
      <c r="K80" s="90"/>
      <c r="M80" s="2">
        <v>36</v>
      </c>
      <c r="N80" s="48" t="s">
        <v>749</v>
      </c>
      <c r="O80" s="288"/>
      <c r="Q80" s="2">
        <v>36</v>
      </c>
      <c r="R80" s="1069" t="s">
        <v>749</v>
      </c>
      <c r="S80" s="184"/>
      <c r="T80" s="823">
        <v>36</v>
      </c>
      <c r="U80" s="48" t="s">
        <v>749</v>
      </c>
      <c r="V80" s="436"/>
      <c r="W80" s="329"/>
    </row>
    <row r="81" spans="1:23" ht="15.75" x14ac:dyDescent="0.25">
      <c r="A81" s="2">
        <v>37</v>
      </c>
      <c r="B81" s="3" t="s">
        <v>69</v>
      </c>
      <c r="C81" s="21">
        <f>C20/3</f>
        <v>10162756.897260273</v>
      </c>
      <c r="D81" s="1228" t="s">
        <v>130</v>
      </c>
      <c r="E81" s="595"/>
      <c r="F81" s="2">
        <v>37</v>
      </c>
      <c r="G81" s="21">
        <f>C81</f>
        <v>10162756.897260273</v>
      </c>
      <c r="H81" s="239"/>
      <c r="I81" s="239"/>
      <c r="J81" s="2">
        <v>37</v>
      </c>
      <c r="K81" s="21">
        <f>C81</f>
        <v>10162756.897260273</v>
      </c>
      <c r="M81" s="2">
        <v>37</v>
      </c>
      <c r="N81" s="48" t="s">
        <v>749</v>
      </c>
      <c r="O81" s="291"/>
      <c r="Q81" s="2">
        <v>37</v>
      </c>
      <c r="R81" s="1069" t="s">
        <v>749</v>
      </c>
      <c r="S81" s="239"/>
      <c r="T81" s="823">
        <v>37</v>
      </c>
      <c r="U81" s="48" t="s">
        <v>749</v>
      </c>
      <c r="V81" s="663"/>
      <c r="W81" s="66"/>
    </row>
    <row r="82" spans="1:23" ht="15.75" x14ac:dyDescent="0.25">
      <c r="A82" s="2">
        <v>38</v>
      </c>
      <c r="B82" s="3" t="s">
        <v>70</v>
      </c>
      <c r="C82" s="78"/>
      <c r="D82" s="1294" t="s">
        <v>44</v>
      </c>
      <c r="E82" s="356" t="s">
        <v>309</v>
      </c>
      <c r="F82" s="2">
        <v>38</v>
      </c>
      <c r="G82" s="78"/>
      <c r="H82" s="239"/>
      <c r="I82" s="239"/>
      <c r="J82" s="2">
        <v>38</v>
      </c>
      <c r="K82" s="78"/>
      <c r="M82" s="2">
        <v>38</v>
      </c>
      <c r="N82" s="48" t="s">
        <v>749</v>
      </c>
      <c r="O82" s="291"/>
      <c r="Q82" s="2">
        <v>38</v>
      </c>
      <c r="R82" s="1069" t="s">
        <v>749</v>
      </c>
      <c r="S82" s="239"/>
      <c r="T82" s="823">
        <v>38</v>
      </c>
      <c r="U82" s="48" t="s">
        <v>749</v>
      </c>
      <c r="V82" s="663"/>
      <c r="W82" s="66"/>
    </row>
    <row r="83" spans="1:23" ht="15.75" x14ac:dyDescent="0.25">
      <c r="A83" s="2">
        <v>39</v>
      </c>
      <c r="B83" s="3" t="s">
        <v>71</v>
      </c>
      <c r="C83" s="313" t="str">
        <f>C21</f>
        <v>EUR</v>
      </c>
      <c r="D83" s="1227" t="s">
        <v>130</v>
      </c>
      <c r="E83" s="595"/>
      <c r="F83" s="2">
        <v>39</v>
      </c>
      <c r="G83" s="313" t="str">
        <f>C83</f>
        <v>EUR</v>
      </c>
      <c r="H83" s="184"/>
      <c r="I83" s="184"/>
      <c r="J83" s="2">
        <v>39</v>
      </c>
      <c r="K83" s="313" t="str">
        <f>G83</f>
        <v>EUR</v>
      </c>
      <c r="M83" s="2">
        <v>39</v>
      </c>
      <c r="N83" s="48" t="s">
        <v>749</v>
      </c>
      <c r="O83" s="288"/>
      <c r="Q83" s="2">
        <v>39</v>
      </c>
      <c r="R83" s="1069" t="s">
        <v>749</v>
      </c>
      <c r="S83" s="184"/>
      <c r="T83" s="823">
        <v>39</v>
      </c>
      <c r="U83" s="48" t="s">
        <v>749</v>
      </c>
      <c r="V83" s="436"/>
      <c r="W83" s="329"/>
    </row>
    <row r="84" spans="1:23" ht="15.75" x14ac:dyDescent="0.25">
      <c r="A84" s="2">
        <v>73</v>
      </c>
      <c r="B84" s="3" t="s">
        <v>81</v>
      </c>
      <c r="C84" s="158" t="b">
        <v>0</v>
      </c>
      <c r="D84" s="1227" t="s">
        <v>130</v>
      </c>
      <c r="E84" s="595"/>
      <c r="F84" s="2">
        <v>73</v>
      </c>
      <c r="G84" s="158" t="b">
        <v>0</v>
      </c>
      <c r="H84" s="234"/>
      <c r="I84" s="234"/>
      <c r="J84" s="2">
        <v>73</v>
      </c>
      <c r="K84" s="158" t="b">
        <v>0</v>
      </c>
      <c r="M84" s="2">
        <v>73</v>
      </c>
      <c r="N84" s="158" t="b">
        <v>0</v>
      </c>
      <c r="O84" s="1227" t="s">
        <v>130</v>
      </c>
      <c r="Q84" s="2">
        <v>73</v>
      </c>
      <c r="R84" s="1065" t="b">
        <v>0</v>
      </c>
      <c r="S84" s="234"/>
      <c r="T84" s="2">
        <v>73</v>
      </c>
      <c r="U84" s="158" t="b">
        <v>0</v>
      </c>
      <c r="V84" s="438"/>
      <c r="W84" s="329">
        <v>12</v>
      </c>
    </row>
    <row r="85" spans="1:23" ht="15.75" x14ac:dyDescent="0.25">
      <c r="A85" s="2">
        <v>74</v>
      </c>
      <c r="B85" s="3" t="s">
        <v>78</v>
      </c>
      <c r="C85" s="95"/>
      <c r="D85" s="1232" t="s">
        <v>44</v>
      </c>
      <c r="E85" s="595"/>
      <c r="F85" s="2">
        <v>74</v>
      </c>
      <c r="G85" s="95"/>
      <c r="H85" s="235"/>
      <c r="I85" s="235"/>
      <c r="J85" s="2">
        <v>74</v>
      </c>
      <c r="K85" s="95"/>
      <c r="M85" s="2">
        <v>74</v>
      </c>
      <c r="N85" s="95"/>
      <c r="O85" s="1232" t="s">
        <v>44</v>
      </c>
      <c r="Q85" s="2">
        <v>74</v>
      </c>
      <c r="R85" s="95"/>
      <c r="S85" s="235"/>
      <c r="T85" s="2">
        <v>74</v>
      </c>
      <c r="U85" s="95"/>
      <c r="V85" s="664"/>
      <c r="W85" s="62"/>
    </row>
    <row r="86" spans="1:23" ht="15.75" x14ac:dyDescent="0.25">
      <c r="A86" s="2">
        <v>75</v>
      </c>
      <c r="B86" s="3" t="s">
        <v>19</v>
      </c>
      <c r="C86" s="1010"/>
      <c r="D86" s="1227" t="s">
        <v>44</v>
      </c>
      <c r="F86" s="2">
        <v>75</v>
      </c>
      <c r="G86" s="918"/>
      <c r="H86" s="184"/>
      <c r="I86" s="184"/>
      <c r="J86" s="2">
        <v>75</v>
      </c>
      <c r="K86" s="918"/>
      <c r="M86" s="2">
        <v>75</v>
      </c>
      <c r="N86" s="327" t="s">
        <v>113</v>
      </c>
      <c r="O86" s="1227" t="s">
        <v>44</v>
      </c>
      <c r="P86" s="356" t="s">
        <v>309</v>
      </c>
      <c r="Q86" s="2">
        <v>75</v>
      </c>
      <c r="R86" s="327" t="s">
        <v>113</v>
      </c>
      <c r="S86" s="184"/>
      <c r="T86" s="2">
        <v>75</v>
      </c>
      <c r="U86" s="327" t="s">
        <v>113</v>
      </c>
      <c r="V86" s="436"/>
      <c r="W86" s="329"/>
    </row>
    <row r="87" spans="1:23" ht="15.75" x14ac:dyDescent="0.25">
      <c r="A87" s="2">
        <v>76</v>
      </c>
      <c r="B87" s="9" t="s">
        <v>30</v>
      </c>
      <c r="C87" s="90"/>
      <c r="D87" s="1227" t="s">
        <v>44</v>
      </c>
      <c r="E87" s="595"/>
      <c r="F87" s="2">
        <v>76</v>
      </c>
      <c r="G87" s="90"/>
      <c r="H87" s="184"/>
      <c r="I87" s="184"/>
      <c r="J87" s="2">
        <v>76</v>
      </c>
      <c r="K87" s="90"/>
      <c r="M87" s="2">
        <v>76</v>
      </c>
      <c r="N87" s="90"/>
      <c r="O87" s="1227" t="s">
        <v>44</v>
      </c>
      <c r="Q87" s="2">
        <v>76</v>
      </c>
      <c r="R87" s="90"/>
      <c r="S87" s="184"/>
      <c r="T87" s="2">
        <v>76</v>
      </c>
      <c r="U87" s="90"/>
      <c r="V87" s="436"/>
      <c r="W87" s="329"/>
    </row>
    <row r="88" spans="1:23" ht="15.75" x14ac:dyDescent="0.25">
      <c r="A88" s="2">
        <v>77</v>
      </c>
      <c r="B88" s="9" t="s">
        <v>31</v>
      </c>
      <c r="C88" s="90"/>
      <c r="D88" s="1227" t="s">
        <v>44</v>
      </c>
      <c r="E88" s="595"/>
      <c r="F88" s="2">
        <v>77</v>
      </c>
      <c r="G88" s="90"/>
      <c r="H88" s="184"/>
      <c r="I88" s="184"/>
      <c r="J88" s="2">
        <v>77</v>
      </c>
      <c r="K88" s="90"/>
      <c r="M88" s="2">
        <v>77</v>
      </c>
      <c r="N88" s="90"/>
      <c r="O88" s="1227" t="s">
        <v>44</v>
      </c>
      <c r="Q88" s="2">
        <v>77</v>
      </c>
      <c r="R88" s="90"/>
      <c r="S88" s="184"/>
      <c r="T88" s="2">
        <v>77</v>
      </c>
      <c r="U88" s="90"/>
      <c r="V88" s="436"/>
      <c r="W88" s="329"/>
    </row>
    <row r="89" spans="1:23" ht="15.75" x14ac:dyDescent="0.25">
      <c r="A89" s="2">
        <v>78</v>
      </c>
      <c r="B89" s="9" t="s">
        <v>77</v>
      </c>
      <c r="C89" s="90"/>
      <c r="D89" s="1227" t="s">
        <v>44</v>
      </c>
      <c r="E89" s="595"/>
      <c r="F89" s="2">
        <v>78</v>
      </c>
      <c r="G89" s="90"/>
      <c r="H89" s="184"/>
      <c r="I89" s="184"/>
      <c r="J89" s="2">
        <v>78</v>
      </c>
      <c r="K89" s="90"/>
      <c r="M89" s="2">
        <v>78</v>
      </c>
      <c r="N89" s="327" t="s">
        <v>92</v>
      </c>
      <c r="O89" s="1227" t="s">
        <v>44</v>
      </c>
      <c r="Q89" s="2">
        <v>78</v>
      </c>
      <c r="R89" s="327" t="str">
        <f>N89</f>
        <v>DE0001102317</v>
      </c>
      <c r="S89" s="184"/>
      <c r="T89" s="2">
        <v>78</v>
      </c>
      <c r="U89" s="327" t="str">
        <f>N89</f>
        <v>DE0001102317</v>
      </c>
      <c r="V89" s="436"/>
      <c r="W89" s="466"/>
    </row>
    <row r="90" spans="1:23" ht="15.75" x14ac:dyDescent="0.25">
      <c r="A90" s="2">
        <v>79</v>
      </c>
      <c r="B90" s="9" t="s">
        <v>76</v>
      </c>
      <c r="C90" s="90"/>
      <c r="D90" s="1227" t="s">
        <v>44</v>
      </c>
      <c r="E90" s="595"/>
      <c r="F90" s="2">
        <v>79</v>
      </c>
      <c r="G90" s="90"/>
      <c r="H90" s="184"/>
      <c r="I90" s="184"/>
      <c r="J90" s="2">
        <v>79</v>
      </c>
      <c r="K90" s="90"/>
      <c r="M90" s="2">
        <v>79</v>
      </c>
      <c r="N90" s="327" t="s">
        <v>118</v>
      </c>
      <c r="O90" s="1227" t="s">
        <v>44</v>
      </c>
      <c r="Q90" s="2">
        <v>79</v>
      </c>
      <c r="R90" s="327" t="s">
        <v>118</v>
      </c>
      <c r="S90" s="184"/>
      <c r="T90" s="2">
        <v>79</v>
      </c>
      <c r="U90" s="327" t="s">
        <v>118</v>
      </c>
      <c r="V90" s="436"/>
      <c r="W90" s="466" t="s">
        <v>573</v>
      </c>
    </row>
    <row r="91" spans="1:23" ht="15.75" x14ac:dyDescent="0.25">
      <c r="A91" s="2">
        <v>83</v>
      </c>
      <c r="B91" s="9" t="s">
        <v>20</v>
      </c>
      <c r="C91" s="78"/>
      <c r="D91" s="1228" t="s">
        <v>44</v>
      </c>
      <c r="E91" s="595"/>
      <c r="F91" s="2">
        <v>83</v>
      </c>
      <c r="G91" s="78"/>
      <c r="H91" s="239"/>
      <c r="I91" s="239"/>
      <c r="J91" s="2">
        <v>83</v>
      </c>
      <c r="K91" s="78"/>
      <c r="M91" s="2">
        <v>83</v>
      </c>
      <c r="N91" s="328">
        <v>10000000</v>
      </c>
      <c r="O91" s="1228" t="s">
        <v>44</v>
      </c>
      <c r="Q91" s="2">
        <v>83</v>
      </c>
      <c r="R91" s="328">
        <f>N91</f>
        <v>10000000</v>
      </c>
      <c r="S91" s="239"/>
      <c r="T91" s="2">
        <v>83</v>
      </c>
      <c r="U91" s="328">
        <f>N91</f>
        <v>10000000</v>
      </c>
      <c r="V91" s="663"/>
      <c r="W91" s="471"/>
    </row>
    <row r="92" spans="1:23" ht="15.75" x14ac:dyDescent="0.25">
      <c r="A92" s="2">
        <v>85</v>
      </c>
      <c r="B92" s="3" t="s">
        <v>21</v>
      </c>
      <c r="C92" s="90"/>
      <c r="D92" s="1227" t="s">
        <v>43</v>
      </c>
      <c r="E92" s="595"/>
      <c r="F92" s="2">
        <v>85</v>
      </c>
      <c r="G92" s="90"/>
      <c r="H92" s="184"/>
      <c r="I92" s="184"/>
      <c r="J92" s="2">
        <v>85</v>
      </c>
      <c r="K92" s="90"/>
      <c r="M92" s="2">
        <v>85</v>
      </c>
      <c r="N92" s="327" t="s">
        <v>99</v>
      </c>
      <c r="O92" s="1227" t="s">
        <v>43</v>
      </c>
      <c r="Q92" s="2">
        <v>85</v>
      </c>
      <c r="R92" s="327" t="s">
        <v>99</v>
      </c>
      <c r="S92" s="184"/>
      <c r="T92" s="2">
        <v>85</v>
      </c>
      <c r="U92" s="327" t="s">
        <v>99</v>
      </c>
      <c r="V92" s="436"/>
      <c r="W92" s="466" t="s">
        <v>346</v>
      </c>
    </row>
    <row r="93" spans="1:23" ht="15.75" x14ac:dyDescent="0.25">
      <c r="A93" s="2">
        <v>86</v>
      </c>
      <c r="B93" s="3" t="s">
        <v>22</v>
      </c>
      <c r="C93" s="90"/>
      <c r="D93" s="1227" t="s">
        <v>44</v>
      </c>
      <c r="E93" s="595"/>
      <c r="F93" s="2">
        <v>86</v>
      </c>
      <c r="G93" s="90"/>
      <c r="H93" s="184"/>
      <c r="I93" s="184"/>
      <c r="J93" s="2">
        <v>86</v>
      </c>
      <c r="K93" s="90"/>
      <c r="M93" s="2">
        <v>86</v>
      </c>
      <c r="N93" s="327" t="s">
        <v>99</v>
      </c>
      <c r="O93" s="1227" t="s">
        <v>44</v>
      </c>
      <c r="Q93" s="2">
        <v>86</v>
      </c>
      <c r="R93" s="327" t="s">
        <v>99</v>
      </c>
      <c r="S93" s="184"/>
      <c r="T93" s="2">
        <v>86</v>
      </c>
      <c r="U93" s="327" t="s">
        <v>99</v>
      </c>
      <c r="V93" s="436"/>
      <c r="W93" s="466" t="s">
        <v>44</v>
      </c>
    </row>
    <row r="94" spans="1:23" ht="15.75" x14ac:dyDescent="0.25">
      <c r="A94" s="2">
        <v>87</v>
      </c>
      <c r="B94" s="3" t="s">
        <v>23</v>
      </c>
      <c r="C94" s="332"/>
      <c r="D94" s="1233" t="s">
        <v>44</v>
      </c>
      <c r="E94" s="356"/>
      <c r="F94" s="2">
        <v>87</v>
      </c>
      <c r="G94" s="464"/>
      <c r="H94" s="348"/>
      <c r="I94" s="348"/>
      <c r="J94" s="2">
        <v>87</v>
      </c>
      <c r="K94" s="464"/>
      <c r="M94" s="2">
        <v>87</v>
      </c>
      <c r="N94" s="187">
        <v>102.13826027397259</v>
      </c>
      <c r="O94" s="1233" t="s">
        <v>44</v>
      </c>
      <c r="Q94" s="2">
        <v>87</v>
      </c>
      <c r="R94" s="266">
        <f>N94</f>
        <v>102.13826027397259</v>
      </c>
      <c r="S94" s="348"/>
      <c r="T94" s="2">
        <v>87</v>
      </c>
      <c r="U94" s="266">
        <f>N94</f>
        <v>102.13826027397259</v>
      </c>
      <c r="V94" s="719"/>
      <c r="W94" s="467" t="s">
        <v>271</v>
      </c>
    </row>
    <row r="95" spans="1:23" ht="15.75" x14ac:dyDescent="0.25">
      <c r="A95" s="2">
        <v>88</v>
      </c>
      <c r="B95" s="3" t="s">
        <v>24</v>
      </c>
      <c r="C95" s="78"/>
      <c r="D95" s="1228" t="s">
        <v>44</v>
      </c>
      <c r="E95" s="356"/>
      <c r="F95" s="2">
        <v>88</v>
      </c>
      <c r="G95" s="78"/>
      <c r="H95" s="239"/>
      <c r="I95" s="239"/>
      <c r="J95" s="2">
        <v>88</v>
      </c>
      <c r="K95" s="78"/>
      <c r="M95" s="2">
        <v>88</v>
      </c>
      <c r="N95" s="187">
        <v>10213826.027397258</v>
      </c>
      <c r="O95" s="1228" t="s">
        <v>44</v>
      </c>
      <c r="Q95" s="2">
        <v>88</v>
      </c>
      <c r="R95" s="328">
        <f>N95</f>
        <v>10213826.027397258</v>
      </c>
      <c r="S95" s="239"/>
      <c r="T95" s="2">
        <v>88</v>
      </c>
      <c r="U95" s="328">
        <f>N95</f>
        <v>10213826.027397258</v>
      </c>
      <c r="V95" s="663"/>
      <c r="W95" s="471"/>
    </row>
    <row r="96" spans="1:23" ht="15.75" x14ac:dyDescent="0.25">
      <c r="A96" s="2">
        <v>89</v>
      </c>
      <c r="B96" s="3" t="s">
        <v>25</v>
      </c>
      <c r="C96" s="182"/>
      <c r="D96" s="67" t="s">
        <v>44</v>
      </c>
      <c r="E96" s="595"/>
      <c r="F96" s="2">
        <v>89</v>
      </c>
      <c r="G96" s="182"/>
      <c r="H96" s="243"/>
      <c r="I96" s="243"/>
      <c r="J96" s="2">
        <v>89</v>
      </c>
      <c r="K96" s="182"/>
      <c r="M96" s="2">
        <v>89</v>
      </c>
      <c r="N96" s="96">
        <v>0.5</v>
      </c>
      <c r="O96" s="67" t="s">
        <v>44</v>
      </c>
      <c r="Q96" s="2">
        <v>89</v>
      </c>
      <c r="R96" s="96">
        <v>0.5</v>
      </c>
      <c r="S96" s="243"/>
      <c r="T96" s="2">
        <v>89</v>
      </c>
      <c r="U96" s="96">
        <v>0.5</v>
      </c>
      <c r="V96" s="666"/>
      <c r="W96" s="468">
        <v>18</v>
      </c>
    </row>
    <row r="97" spans="1:23" ht="15.75" x14ac:dyDescent="0.25">
      <c r="A97" s="2">
        <v>90</v>
      </c>
      <c r="B97" s="3" t="s">
        <v>26</v>
      </c>
      <c r="C97" s="90"/>
      <c r="D97" s="1227" t="s">
        <v>43</v>
      </c>
      <c r="E97" s="595"/>
      <c r="F97" s="2">
        <v>90</v>
      </c>
      <c r="G97" s="90"/>
      <c r="H97" s="184"/>
      <c r="I97" s="184"/>
      <c r="J97" s="2">
        <v>90</v>
      </c>
      <c r="K97" s="90"/>
      <c r="M97" s="2">
        <v>90</v>
      </c>
      <c r="N97" s="327" t="s">
        <v>114</v>
      </c>
      <c r="O97" s="1227" t="s">
        <v>43</v>
      </c>
      <c r="Q97" s="2">
        <v>90</v>
      </c>
      <c r="R97" s="327" t="s">
        <v>114</v>
      </c>
      <c r="S97" s="184"/>
      <c r="T97" s="2">
        <v>90</v>
      </c>
      <c r="U97" s="327" t="s">
        <v>114</v>
      </c>
      <c r="V97" s="436"/>
      <c r="W97" s="466" t="s">
        <v>347</v>
      </c>
    </row>
    <row r="98" spans="1:23" ht="15.75" x14ac:dyDescent="0.25">
      <c r="A98" s="2">
        <v>91</v>
      </c>
      <c r="B98" s="3" t="s">
        <v>27</v>
      </c>
      <c r="C98" s="183"/>
      <c r="D98" s="1295" t="s">
        <v>130</v>
      </c>
      <c r="E98" s="356"/>
      <c r="F98" s="2">
        <v>91</v>
      </c>
      <c r="G98" s="183"/>
      <c r="H98" s="244"/>
      <c r="I98" s="244"/>
      <c r="J98" s="2">
        <v>91</v>
      </c>
      <c r="K98" s="183"/>
      <c r="M98" s="2">
        <v>91</v>
      </c>
      <c r="N98" s="97" t="s">
        <v>121</v>
      </c>
      <c r="O98" s="1295" t="s">
        <v>130</v>
      </c>
      <c r="Q98" s="2">
        <v>91</v>
      </c>
      <c r="R98" s="97" t="s">
        <v>121</v>
      </c>
      <c r="S98" s="244"/>
      <c r="T98" s="2">
        <v>91</v>
      </c>
      <c r="U98" s="97" t="s">
        <v>121</v>
      </c>
      <c r="V98" s="667"/>
      <c r="W98" s="470"/>
    </row>
    <row r="99" spans="1:23" ht="15.75" x14ac:dyDescent="0.25">
      <c r="A99" s="2">
        <v>92</v>
      </c>
      <c r="B99" s="3" t="s">
        <v>28</v>
      </c>
      <c r="C99" s="90"/>
      <c r="D99" s="1227" t="s">
        <v>44</v>
      </c>
      <c r="E99" s="595"/>
      <c r="F99" s="2">
        <v>92</v>
      </c>
      <c r="G99" s="90"/>
      <c r="H99" s="184"/>
      <c r="I99" s="184"/>
      <c r="J99" s="2">
        <v>92</v>
      </c>
      <c r="K99" s="90"/>
      <c r="M99" s="2">
        <v>92</v>
      </c>
      <c r="N99" s="327" t="s">
        <v>115</v>
      </c>
      <c r="O99" s="1227" t="s">
        <v>44</v>
      </c>
      <c r="Q99" s="2">
        <v>92</v>
      </c>
      <c r="R99" s="327" t="s">
        <v>115</v>
      </c>
      <c r="S99" s="184"/>
      <c r="T99" s="2">
        <v>92</v>
      </c>
      <c r="U99" s="327" t="s">
        <v>115</v>
      </c>
      <c r="V99" s="436"/>
      <c r="W99" s="466" t="s">
        <v>560</v>
      </c>
    </row>
    <row r="100" spans="1:23" ht="15.75" x14ac:dyDescent="0.25">
      <c r="A100" s="2">
        <v>93</v>
      </c>
      <c r="B100" s="3" t="s">
        <v>75</v>
      </c>
      <c r="C100" s="98"/>
      <c r="D100" s="1227" t="s">
        <v>44</v>
      </c>
      <c r="E100" s="595"/>
      <c r="F100" s="2">
        <v>93</v>
      </c>
      <c r="G100" s="98"/>
      <c r="H100" s="236"/>
      <c r="I100" s="236"/>
      <c r="J100" s="2">
        <v>93</v>
      </c>
      <c r="K100" s="98"/>
      <c r="M100" s="2">
        <v>93</v>
      </c>
      <c r="N100" s="25" t="s">
        <v>119</v>
      </c>
      <c r="O100" s="1227" t="s">
        <v>44</v>
      </c>
      <c r="Q100" s="2">
        <v>93</v>
      </c>
      <c r="R100" s="25" t="s">
        <v>119</v>
      </c>
      <c r="S100" s="236"/>
      <c r="T100" s="2">
        <v>93</v>
      </c>
      <c r="U100" s="25" t="s">
        <v>119</v>
      </c>
      <c r="V100" s="668"/>
      <c r="W100" s="466"/>
    </row>
    <row r="101" spans="1:23" ht="15.75" x14ac:dyDescent="0.25">
      <c r="A101" s="2">
        <v>94</v>
      </c>
      <c r="B101" s="3" t="s">
        <v>74</v>
      </c>
      <c r="C101" s="90"/>
      <c r="D101" s="1227" t="s">
        <v>44</v>
      </c>
      <c r="E101" s="595"/>
      <c r="F101" s="2">
        <v>94</v>
      </c>
      <c r="G101" s="90"/>
      <c r="H101" s="184"/>
      <c r="I101" s="184"/>
      <c r="J101" s="2">
        <v>94</v>
      </c>
      <c r="K101" s="90"/>
      <c r="M101" s="2">
        <v>94</v>
      </c>
      <c r="N101" s="327" t="s">
        <v>116</v>
      </c>
      <c r="O101" s="1227" t="s">
        <v>44</v>
      </c>
      <c r="Q101" s="2">
        <v>94</v>
      </c>
      <c r="R101" s="327" t="s">
        <v>116</v>
      </c>
      <c r="S101" s="184"/>
      <c r="T101" s="2">
        <v>94</v>
      </c>
      <c r="U101" s="327" t="s">
        <v>116</v>
      </c>
      <c r="V101" s="436"/>
      <c r="W101" s="466" t="s">
        <v>550</v>
      </c>
    </row>
    <row r="102" spans="1:23" ht="15.75" x14ac:dyDescent="0.25">
      <c r="A102" s="2">
        <v>95</v>
      </c>
      <c r="B102" s="9" t="s">
        <v>38</v>
      </c>
      <c r="C102" s="1069" t="b">
        <v>1</v>
      </c>
      <c r="D102" s="1227" t="s">
        <v>44</v>
      </c>
      <c r="E102" s="356" t="s">
        <v>309</v>
      </c>
      <c r="F102" s="2">
        <v>95</v>
      </c>
      <c r="G102" s="93" t="b">
        <v>1</v>
      </c>
      <c r="H102" s="184"/>
      <c r="I102" s="184"/>
      <c r="J102" s="2">
        <v>95</v>
      </c>
      <c r="K102" s="93" t="b">
        <v>1</v>
      </c>
      <c r="M102" s="2">
        <v>95</v>
      </c>
      <c r="N102" s="907" t="b">
        <v>1</v>
      </c>
      <c r="O102" s="1227" t="s">
        <v>44</v>
      </c>
      <c r="Q102" s="2">
        <v>95</v>
      </c>
      <c r="R102" s="907" t="b">
        <v>1</v>
      </c>
      <c r="S102" s="184"/>
      <c r="T102" s="2">
        <v>95</v>
      </c>
      <c r="U102" s="907" t="b">
        <v>1</v>
      </c>
      <c r="V102" s="436"/>
      <c r="W102" s="329" t="s">
        <v>106</v>
      </c>
    </row>
    <row r="103" spans="1:23" ht="15.75" x14ac:dyDescent="0.25">
      <c r="A103" s="18">
        <v>96</v>
      </c>
      <c r="B103" s="10" t="s">
        <v>36</v>
      </c>
      <c r="C103" s="93" t="s">
        <v>291</v>
      </c>
      <c r="D103" s="1227" t="s">
        <v>44</v>
      </c>
      <c r="E103" s="354" t="s">
        <v>309</v>
      </c>
      <c r="F103" s="18">
        <v>96</v>
      </c>
      <c r="G103" s="93" t="s">
        <v>291</v>
      </c>
      <c r="H103" s="316"/>
      <c r="I103" s="184"/>
      <c r="J103" s="18">
        <v>96</v>
      </c>
      <c r="K103" s="93" t="s">
        <v>291</v>
      </c>
      <c r="M103" s="18">
        <v>96</v>
      </c>
      <c r="N103" s="136"/>
      <c r="O103" s="1227" t="s">
        <v>44</v>
      </c>
      <c r="Q103" s="18">
        <v>96</v>
      </c>
      <c r="R103" s="136"/>
      <c r="S103" s="184"/>
      <c r="T103" s="18">
        <v>96</v>
      </c>
      <c r="U103" s="136"/>
      <c r="V103" s="661"/>
      <c r="W103" s="329">
        <v>16</v>
      </c>
    </row>
    <row r="104" spans="1:23" ht="15.75" x14ac:dyDescent="0.25">
      <c r="A104" s="18">
        <v>97</v>
      </c>
      <c r="B104" s="10" t="s">
        <v>32</v>
      </c>
      <c r="C104" s="90"/>
      <c r="D104" s="1227" t="s">
        <v>44</v>
      </c>
      <c r="F104" s="18">
        <v>97</v>
      </c>
      <c r="G104" s="90"/>
      <c r="H104" s="184"/>
      <c r="I104" s="184"/>
      <c r="J104" s="18">
        <v>97</v>
      </c>
      <c r="K104" s="90"/>
      <c r="M104" s="18">
        <v>97</v>
      </c>
      <c r="N104" s="48" t="s">
        <v>749</v>
      </c>
      <c r="O104" s="288"/>
      <c r="Q104" s="18">
        <v>97</v>
      </c>
      <c r="R104" s="1069" t="s">
        <v>749</v>
      </c>
      <c r="S104" s="184"/>
      <c r="T104" s="360">
        <v>97</v>
      </c>
      <c r="U104" s="48" t="s">
        <v>749</v>
      </c>
      <c r="V104" s="436"/>
      <c r="W104" s="329"/>
    </row>
    <row r="105" spans="1:23" ht="15.75" x14ac:dyDescent="0.25">
      <c r="A105" s="18">
        <v>98</v>
      </c>
      <c r="B105" s="10" t="s">
        <v>39</v>
      </c>
      <c r="C105" s="592" t="s">
        <v>47</v>
      </c>
      <c r="D105" s="1227" t="s">
        <v>130</v>
      </c>
      <c r="F105" s="18">
        <v>98</v>
      </c>
      <c r="G105" s="131" t="s">
        <v>47</v>
      </c>
      <c r="H105" s="316"/>
      <c r="I105" s="184"/>
      <c r="J105" s="18">
        <v>98</v>
      </c>
      <c r="K105" s="131" t="s">
        <v>47</v>
      </c>
      <c r="M105" s="18">
        <v>98</v>
      </c>
      <c r="N105" s="1070" t="s">
        <v>45</v>
      </c>
      <c r="O105" s="1227" t="s">
        <v>130</v>
      </c>
      <c r="Q105" s="18">
        <v>98</v>
      </c>
      <c r="R105" s="1070" t="s">
        <v>45</v>
      </c>
      <c r="S105" s="184"/>
      <c r="T105" s="360">
        <v>98</v>
      </c>
      <c r="U105" s="1070" t="s">
        <v>45</v>
      </c>
      <c r="V105" s="661"/>
      <c r="W105" s="329"/>
    </row>
    <row r="106" spans="1:23" ht="15.75" x14ac:dyDescent="0.25">
      <c r="A106" s="18">
        <v>99</v>
      </c>
      <c r="B106" s="10" t="s">
        <v>29</v>
      </c>
      <c r="C106" s="48" t="s">
        <v>117</v>
      </c>
      <c r="D106" s="1227" t="s">
        <v>130</v>
      </c>
      <c r="E106" s="7"/>
      <c r="F106" s="360">
        <v>99</v>
      </c>
      <c r="G106" s="93" t="s">
        <v>117</v>
      </c>
      <c r="H106" s="184"/>
      <c r="I106" s="184"/>
      <c r="J106" s="360">
        <v>99</v>
      </c>
      <c r="K106" s="93" t="s">
        <v>117</v>
      </c>
      <c r="M106" s="18">
        <v>99</v>
      </c>
      <c r="N106" s="48" t="s">
        <v>749</v>
      </c>
      <c r="O106" s="288"/>
      <c r="Q106" s="18">
        <v>99</v>
      </c>
      <c r="R106" s="1069" t="s">
        <v>749</v>
      </c>
      <c r="S106" s="184"/>
      <c r="T106" s="360">
        <v>99</v>
      </c>
      <c r="U106" s="48" t="s">
        <v>749</v>
      </c>
      <c r="V106" s="436"/>
      <c r="W106" s="395"/>
    </row>
    <row r="107" spans="1:23" ht="15.75" x14ac:dyDescent="0.25">
      <c r="A107" s="12" t="s">
        <v>122</v>
      </c>
      <c r="C107" s="16">
        <v>39</v>
      </c>
      <c r="D107" s="69"/>
      <c r="E107" s="69"/>
      <c r="G107" s="16">
        <v>39</v>
      </c>
      <c r="H107" s="80"/>
      <c r="I107" s="80"/>
      <c r="K107" s="16">
        <v>39</v>
      </c>
      <c r="N107" s="16">
        <v>27</v>
      </c>
      <c r="O107" s="69"/>
      <c r="P107" s="69"/>
      <c r="R107" s="16">
        <v>27</v>
      </c>
      <c r="S107" s="80"/>
      <c r="U107" s="16">
        <v>27</v>
      </c>
      <c r="V107" s="184"/>
    </row>
    <row r="108" spans="1:23" ht="15.75" x14ac:dyDescent="0.25">
      <c r="A108" s="172"/>
      <c r="B108" s="172"/>
      <c r="C108" s="12"/>
      <c r="D108" s="69"/>
      <c r="E108" s="12"/>
      <c r="F108" s="172"/>
      <c r="G108" s="172"/>
      <c r="H108" s="178"/>
      <c r="I108" s="178"/>
      <c r="J108" s="178"/>
      <c r="K108" s="178"/>
      <c r="L108" s="178"/>
    </row>
    <row r="109" spans="1:23" ht="15.75" customHeight="1" x14ac:dyDescent="0.25">
      <c r="A109" s="1267">
        <v>1.1000000000000001</v>
      </c>
      <c r="B109" s="1567" t="s">
        <v>162</v>
      </c>
      <c r="C109" s="1567"/>
      <c r="D109" s="1567"/>
      <c r="E109" s="1567"/>
      <c r="F109" s="1316"/>
      <c r="G109" s="1686"/>
      <c r="H109" s="1686"/>
      <c r="I109" s="1686"/>
      <c r="J109" s="1686"/>
      <c r="K109" s="172"/>
      <c r="L109" s="172"/>
      <c r="M109" s="1688">
        <v>1.1000000000000001</v>
      </c>
      <c r="N109" s="1681" t="s">
        <v>679</v>
      </c>
      <c r="O109" s="1681"/>
      <c r="P109" s="1681"/>
      <c r="Q109" s="582"/>
      <c r="R109" s="724"/>
    </row>
    <row r="110" spans="1:23" ht="15.75" customHeight="1" x14ac:dyDescent="0.25">
      <c r="A110" s="1639">
        <v>1.2</v>
      </c>
      <c r="B110" s="1645" t="s">
        <v>852</v>
      </c>
      <c r="C110" s="1646"/>
      <c r="D110" s="1646"/>
      <c r="E110" s="1647"/>
      <c r="F110" s="1316"/>
      <c r="G110" s="1682"/>
      <c r="H110" s="1682"/>
      <c r="I110" s="1682"/>
      <c r="J110" s="1682"/>
      <c r="K110" s="172"/>
      <c r="L110" s="172"/>
      <c r="M110" s="1688"/>
      <c r="N110" s="1681"/>
      <c r="O110" s="1681"/>
      <c r="P110" s="1681"/>
      <c r="Q110" s="582"/>
    </row>
    <row r="111" spans="1:23" ht="15.75" x14ac:dyDescent="0.25">
      <c r="A111" s="1640"/>
      <c r="B111" s="1648"/>
      <c r="C111" s="1649"/>
      <c r="D111" s="1649"/>
      <c r="E111" s="1650"/>
      <c r="F111" s="1316"/>
      <c r="G111" s="1682"/>
      <c r="H111" s="1682"/>
      <c r="I111" s="1682"/>
      <c r="J111" s="1682"/>
      <c r="K111" s="172"/>
      <c r="L111" s="172"/>
      <c r="M111" s="1688"/>
      <c r="N111" s="1681"/>
      <c r="O111" s="1681"/>
      <c r="P111" s="1681"/>
    </row>
    <row r="112" spans="1:23" ht="15.75" x14ac:dyDescent="0.25">
      <c r="A112" s="1640"/>
      <c r="B112" s="1648"/>
      <c r="C112" s="1649"/>
      <c r="D112" s="1649"/>
      <c r="E112" s="1650"/>
      <c r="F112" s="1316"/>
      <c r="G112" s="1682"/>
      <c r="H112" s="1682"/>
      <c r="I112" s="1682"/>
      <c r="J112" s="1682"/>
      <c r="K112" s="172"/>
      <c r="L112" s="172"/>
      <c r="M112" s="912">
        <v>2.2999999999999998</v>
      </c>
      <c r="N112" s="1577" t="s">
        <v>362</v>
      </c>
      <c r="O112" s="1577"/>
      <c r="P112" s="1577"/>
      <c r="Q112" s="724"/>
      <c r="R112" s="724"/>
    </row>
    <row r="113" spans="1:17" ht="15.75" x14ac:dyDescent="0.25">
      <c r="A113" s="1641"/>
      <c r="B113" s="1651"/>
      <c r="C113" s="1652"/>
      <c r="D113" s="1652"/>
      <c r="E113" s="1653"/>
      <c r="F113" s="1317"/>
      <c r="G113" s="1682"/>
      <c r="H113" s="1682"/>
      <c r="I113" s="1682"/>
      <c r="J113" s="1682"/>
      <c r="K113" s="172"/>
      <c r="L113" s="172"/>
      <c r="M113" s="1280">
        <v>2.75</v>
      </c>
      <c r="N113" s="1636" t="s">
        <v>741</v>
      </c>
      <c r="O113" s="1636"/>
      <c r="P113" s="1636"/>
      <c r="Q113" s="1259"/>
    </row>
    <row r="114" spans="1:17" ht="15.75" x14ac:dyDescent="0.25">
      <c r="A114" s="1271">
        <v>1.7</v>
      </c>
      <c r="B114" s="1564" t="s">
        <v>469</v>
      </c>
      <c r="C114" s="1564"/>
      <c r="D114" s="1564"/>
      <c r="E114" s="1564"/>
      <c r="F114" s="1316"/>
      <c r="G114" s="1682"/>
      <c r="H114" s="1682"/>
      <c r="I114" s="1682"/>
      <c r="J114" s="1682"/>
      <c r="K114" s="172"/>
      <c r="L114" s="172"/>
      <c r="M114" s="1637">
        <v>2.91</v>
      </c>
      <c r="N114" s="1638" t="s">
        <v>755</v>
      </c>
      <c r="O114" s="1638"/>
      <c r="P114" s="1638"/>
      <c r="Q114" s="1320"/>
    </row>
    <row r="115" spans="1:17" ht="15.75" x14ac:dyDescent="0.25">
      <c r="A115" s="1271">
        <v>1.8</v>
      </c>
      <c r="B115" s="1564" t="s">
        <v>470</v>
      </c>
      <c r="C115" s="1564"/>
      <c r="D115" s="1564"/>
      <c r="E115" s="1564"/>
      <c r="F115" s="1683"/>
      <c r="G115" s="1684"/>
      <c r="H115" s="1684"/>
      <c r="I115" s="1684"/>
      <c r="J115" s="1684"/>
      <c r="K115" s="172"/>
      <c r="L115" s="172"/>
      <c r="M115" s="1637"/>
      <c r="N115" s="1638"/>
      <c r="O115" s="1638"/>
      <c r="P115" s="1638"/>
      <c r="Q115" s="8"/>
    </row>
    <row r="116" spans="1:17" ht="15.75" x14ac:dyDescent="0.25">
      <c r="A116" s="1286">
        <v>1.1000000000000001</v>
      </c>
      <c r="B116" s="1564" t="s">
        <v>471</v>
      </c>
      <c r="C116" s="1564"/>
      <c r="D116" s="1564"/>
      <c r="E116" s="1564"/>
      <c r="F116" s="1683"/>
      <c r="G116" s="1684"/>
      <c r="H116" s="1684"/>
      <c r="I116" s="1684"/>
      <c r="J116" s="1684"/>
      <c r="K116" s="172"/>
      <c r="L116" s="172"/>
      <c r="M116" s="172"/>
    </row>
    <row r="117" spans="1:17" ht="15.75" x14ac:dyDescent="0.25">
      <c r="A117" s="1271">
        <v>1.1299999999999999</v>
      </c>
      <c r="B117" s="1564" t="s">
        <v>472</v>
      </c>
      <c r="C117" s="1564"/>
      <c r="D117" s="1564"/>
      <c r="E117" s="1564"/>
      <c r="F117" s="1316"/>
      <c r="G117" s="1682"/>
      <c r="H117" s="1682"/>
      <c r="I117" s="1682"/>
      <c r="J117" s="1682"/>
      <c r="K117" s="172"/>
      <c r="L117" s="172"/>
      <c r="M117" s="172"/>
    </row>
    <row r="118" spans="1:17" ht="15.75" x14ac:dyDescent="0.25">
      <c r="A118" s="1639">
        <v>1.17</v>
      </c>
      <c r="B118" s="1680" t="s">
        <v>442</v>
      </c>
      <c r="C118" s="1680"/>
      <c r="D118" s="1680"/>
      <c r="E118" s="1680"/>
      <c r="F118" s="1683"/>
      <c r="G118" s="1684"/>
      <c r="H118" s="1684"/>
      <c r="I118" s="1684"/>
      <c r="J118" s="1684"/>
      <c r="K118" s="172"/>
      <c r="L118" s="172"/>
      <c r="M118" s="172"/>
    </row>
    <row r="119" spans="1:17" ht="15.75" customHeight="1" x14ac:dyDescent="0.25">
      <c r="A119" s="1641"/>
      <c r="B119" s="1680"/>
      <c r="C119" s="1680"/>
      <c r="D119" s="1680"/>
      <c r="E119" s="1680"/>
      <c r="F119" s="1683"/>
      <c r="G119" s="1684"/>
      <c r="H119" s="1684"/>
      <c r="I119" s="1684"/>
      <c r="J119" s="1684"/>
      <c r="K119" s="172"/>
      <c r="L119" s="172"/>
      <c r="M119" s="172"/>
    </row>
    <row r="120" spans="1:17" ht="15.75" x14ac:dyDescent="0.25">
      <c r="A120" s="1271">
        <v>2.1</v>
      </c>
      <c r="B120" s="1564" t="s">
        <v>343</v>
      </c>
      <c r="C120" s="1564"/>
      <c r="D120" s="1564"/>
      <c r="E120" s="1564"/>
      <c r="F120" s="1316"/>
      <c r="G120" s="1682"/>
      <c r="H120" s="1682"/>
      <c r="I120" s="1682"/>
      <c r="J120" s="1682"/>
      <c r="K120" s="172"/>
      <c r="L120" s="172"/>
      <c r="M120" s="172"/>
    </row>
    <row r="121" spans="1:17" ht="15.75" x14ac:dyDescent="0.25">
      <c r="A121" s="1639">
        <v>2.8</v>
      </c>
      <c r="B121" s="1574" t="s">
        <v>806</v>
      </c>
      <c r="C121" s="1574"/>
      <c r="D121" s="1574"/>
      <c r="E121" s="1574"/>
      <c r="F121" s="1316"/>
      <c r="G121" s="1687"/>
      <c r="H121" s="1687"/>
      <c r="I121" s="1687"/>
      <c r="J121" s="1687"/>
      <c r="K121" s="172"/>
      <c r="L121" s="172"/>
      <c r="M121" s="172"/>
    </row>
    <row r="122" spans="1:17" ht="15.75" x14ac:dyDescent="0.25">
      <c r="A122" s="1641"/>
      <c r="B122" s="1574"/>
      <c r="C122" s="1574"/>
      <c r="D122" s="1574"/>
      <c r="E122" s="1574"/>
      <c r="F122" s="284"/>
      <c r="G122" s="1685"/>
      <c r="H122" s="1685"/>
      <c r="I122" s="1685"/>
      <c r="J122" s="1685"/>
      <c r="K122" s="172"/>
      <c r="L122" s="172"/>
      <c r="M122" s="172"/>
    </row>
    <row r="123" spans="1:17" ht="15.75" x14ac:dyDescent="0.25">
      <c r="A123" s="1271">
        <v>2.14</v>
      </c>
      <c r="B123" s="1564" t="s">
        <v>821</v>
      </c>
      <c r="C123" s="1564"/>
      <c r="D123" s="1564"/>
      <c r="E123" s="1564"/>
      <c r="F123" s="284"/>
      <c r="G123" s="1685"/>
      <c r="H123" s="1685"/>
      <c r="I123" s="1685"/>
      <c r="J123" s="1685"/>
      <c r="K123" s="172"/>
      <c r="L123" s="172"/>
      <c r="M123" s="172"/>
    </row>
    <row r="124" spans="1:17" ht="15.75" x14ac:dyDescent="0.25">
      <c r="A124" s="1271">
        <v>2.16</v>
      </c>
      <c r="B124" s="1564" t="s">
        <v>360</v>
      </c>
      <c r="C124" s="1564"/>
      <c r="D124" s="1564"/>
      <c r="E124" s="1564"/>
      <c r="F124" s="1038"/>
      <c r="G124" s="1654"/>
      <c r="H124" s="1654"/>
      <c r="I124" s="1654"/>
      <c r="J124" s="1654"/>
      <c r="K124" s="172"/>
      <c r="L124" s="172"/>
      <c r="M124" s="172"/>
    </row>
    <row r="125" spans="1:17" ht="15.75" x14ac:dyDescent="0.25">
      <c r="A125" s="1637">
        <v>2.17</v>
      </c>
      <c r="B125" s="1638" t="s">
        <v>833</v>
      </c>
      <c r="C125" s="1638"/>
      <c r="D125" s="1638"/>
      <c r="E125" s="1638"/>
      <c r="F125" s="1317"/>
      <c r="G125" s="1682"/>
      <c r="H125" s="1682"/>
      <c r="I125" s="1682"/>
      <c r="J125" s="1682"/>
      <c r="K125" s="172"/>
      <c r="L125" s="172"/>
      <c r="M125" s="172"/>
    </row>
    <row r="126" spans="1:17" ht="15.75" x14ac:dyDescent="0.25">
      <c r="A126" s="1637"/>
      <c r="B126" s="1638"/>
      <c r="C126" s="1638"/>
      <c r="D126" s="1638"/>
      <c r="E126" s="1638"/>
      <c r="F126" s="1683"/>
      <c r="G126" s="1684"/>
      <c r="H126" s="1684"/>
      <c r="I126" s="1684"/>
      <c r="J126" s="1684"/>
      <c r="K126" s="172"/>
      <c r="L126" s="172"/>
      <c r="M126" s="172"/>
    </row>
    <row r="127" spans="1:17" ht="15.75" x14ac:dyDescent="0.25">
      <c r="A127" s="1271">
        <v>2.1800000000000002</v>
      </c>
      <c r="B127" s="1564" t="s">
        <v>361</v>
      </c>
      <c r="C127" s="1564"/>
      <c r="D127" s="1564"/>
      <c r="E127" s="1564"/>
      <c r="F127" s="1683"/>
      <c r="G127" s="1684"/>
      <c r="H127" s="1684"/>
      <c r="I127" s="1684"/>
      <c r="J127" s="1684"/>
      <c r="K127" s="172"/>
      <c r="L127" s="172"/>
      <c r="M127" s="172"/>
    </row>
    <row r="128" spans="1:17" ht="15.75" x14ac:dyDescent="0.25">
      <c r="A128" s="1286">
        <v>2.2000000000000002</v>
      </c>
      <c r="B128" s="1564" t="s">
        <v>284</v>
      </c>
      <c r="C128" s="1564"/>
      <c r="D128" s="1564"/>
      <c r="E128" s="1564"/>
      <c r="F128" s="1316"/>
      <c r="G128" s="1682"/>
      <c r="H128" s="1682"/>
      <c r="I128" s="1682"/>
      <c r="J128" s="1682"/>
      <c r="K128" s="172"/>
      <c r="L128" s="172"/>
      <c r="M128" s="172"/>
    </row>
    <row r="129" spans="1:13" ht="15.75" x14ac:dyDescent="0.25">
      <c r="A129" s="1639">
        <v>2.2200000000000002</v>
      </c>
      <c r="B129" s="1638" t="s">
        <v>830</v>
      </c>
      <c r="C129" s="1638"/>
      <c r="D129" s="1638"/>
      <c r="E129" s="1638"/>
      <c r="F129" s="284"/>
      <c r="G129" s="1684"/>
      <c r="H129" s="1684"/>
      <c r="I129" s="1684"/>
      <c r="J129" s="1684"/>
      <c r="K129" s="172"/>
      <c r="L129" s="172"/>
      <c r="M129" s="172"/>
    </row>
    <row r="130" spans="1:13" ht="15.75" x14ac:dyDescent="0.25">
      <c r="A130" s="1641"/>
      <c r="B130" s="1638"/>
      <c r="C130" s="1638"/>
      <c r="D130" s="1638"/>
      <c r="E130" s="1638"/>
      <c r="F130" s="284"/>
      <c r="G130" s="1685"/>
      <c r="H130" s="1685"/>
      <c r="I130" s="1685"/>
      <c r="J130" s="1685"/>
      <c r="K130" s="172"/>
      <c r="L130" s="172"/>
    </row>
    <row r="131" spans="1:13" ht="15" customHeight="1" x14ac:dyDescent="0.25">
      <c r="A131" s="1271">
        <v>2.23</v>
      </c>
      <c r="B131" s="1564" t="s">
        <v>479</v>
      </c>
      <c r="C131" s="1564"/>
      <c r="D131" s="1564"/>
      <c r="E131" s="1564"/>
      <c r="F131" s="1038"/>
      <c r="G131" s="1654"/>
      <c r="H131" s="1654"/>
      <c r="I131" s="1654"/>
      <c r="J131" s="1654"/>
    </row>
    <row r="132" spans="1:13" ht="15" customHeight="1" x14ac:dyDescent="0.25">
      <c r="A132" s="1280">
        <v>2.38</v>
      </c>
      <c r="B132" s="1638" t="s">
        <v>832</v>
      </c>
      <c r="C132" s="1638"/>
      <c r="D132" s="1638"/>
      <c r="E132" s="1638"/>
      <c r="F132" s="1081"/>
      <c r="G132" s="7"/>
    </row>
    <row r="133" spans="1:13" ht="15.75" x14ac:dyDescent="0.25">
      <c r="A133" s="1639">
        <v>2.95</v>
      </c>
      <c r="B133" s="1638" t="s">
        <v>740</v>
      </c>
      <c r="C133" s="1638"/>
      <c r="D133" s="1638"/>
      <c r="E133" s="1638"/>
      <c r="F133" s="627"/>
      <c r="G133" s="627"/>
    </row>
    <row r="134" spans="1:13" x14ac:dyDescent="0.25">
      <c r="A134" s="1640"/>
      <c r="B134" s="1638"/>
      <c r="C134" s="1638"/>
      <c r="D134" s="1638"/>
      <c r="E134" s="1638"/>
    </row>
    <row r="135" spans="1:13" x14ac:dyDescent="0.25">
      <c r="A135" s="1641"/>
      <c r="B135" s="1638"/>
      <c r="C135" s="1638"/>
      <c r="D135" s="1638"/>
      <c r="E135" s="1638"/>
    </row>
    <row r="136" spans="1:13" ht="15.75" x14ac:dyDescent="0.25">
      <c r="A136" s="912">
        <v>2.96</v>
      </c>
      <c r="B136" s="1556" t="s">
        <v>836</v>
      </c>
      <c r="C136" s="1556"/>
      <c r="D136" s="1556"/>
      <c r="E136" s="1556"/>
    </row>
  </sheetData>
  <mergeCells count="69">
    <mergeCell ref="A110:A113"/>
    <mergeCell ref="N113:P113"/>
    <mergeCell ref="N114:P115"/>
    <mergeCell ref="M114:M115"/>
    <mergeCell ref="B110:E113"/>
    <mergeCell ref="G113:J113"/>
    <mergeCell ref="G114:J114"/>
    <mergeCell ref="F115:F116"/>
    <mergeCell ref="G115:J116"/>
    <mergeCell ref="M109:M111"/>
    <mergeCell ref="B116:E116"/>
    <mergeCell ref="A125:A126"/>
    <mergeCell ref="A129:A130"/>
    <mergeCell ref="A118:A119"/>
    <mergeCell ref="A121:A122"/>
    <mergeCell ref="A133:A135"/>
    <mergeCell ref="G131:J131"/>
    <mergeCell ref="F118:F119"/>
    <mergeCell ref="G118:J119"/>
    <mergeCell ref="G120:J120"/>
    <mergeCell ref="G121:J121"/>
    <mergeCell ref="G122:J123"/>
    <mergeCell ref="B117:E117"/>
    <mergeCell ref="G117:J117"/>
    <mergeCell ref="B109:E109"/>
    <mergeCell ref="G109:J109"/>
    <mergeCell ref="G110:J110"/>
    <mergeCell ref="G111:J111"/>
    <mergeCell ref="G112:J112"/>
    <mergeCell ref="W26:W27"/>
    <mergeCell ref="A27:D27"/>
    <mergeCell ref="A26:D26"/>
    <mergeCell ref="F27:G27"/>
    <mergeCell ref="J27:K27"/>
    <mergeCell ref="M27:O27"/>
    <mergeCell ref="Q27:R27"/>
    <mergeCell ref="T27:U27"/>
    <mergeCell ref="B133:E135"/>
    <mergeCell ref="B136:E136"/>
    <mergeCell ref="G124:J124"/>
    <mergeCell ref="G125:J125"/>
    <mergeCell ref="F126:F127"/>
    <mergeCell ref="G126:J127"/>
    <mergeCell ref="G128:J128"/>
    <mergeCell ref="B124:E124"/>
    <mergeCell ref="B127:E127"/>
    <mergeCell ref="B128:E128"/>
    <mergeCell ref="B131:E131"/>
    <mergeCell ref="B132:E132"/>
    <mergeCell ref="B129:E130"/>
    <mergeCell ref="B125:E126"/>
    <mergeCell ref="G129:J129"/>
    <mergeCell ref="G130:J130"/>
    <mergeCell ref="K1:M12"/>
    <mergeCell ref="B123:E123"/>
    <mergeCell ref="E24:F24"/>
    <mergeCell ref="I17:J17"/>
    <mergeCell ref="E14:F14"/>
    <mergeCell ref="E17:F17"/>
    <mergeCell ref="E19:F19"/>
    <mergeCell ref="E18:F18"/>
    <mergeCell ref="L26:P26"/>
    <mergeCell ref="N112:P112"/>
    <mergeCell ref="B120:E120"/>
    <mergeCell ref="B114:E114"/>
    <mergeCell ref="B115:E115"/>
    <mergeCell ref="B118:E119"/>
    <mergeCell ref="B121:E122"/>
    <mergeCell ref="N109:P111"/>
  </mergeCells>
  <pageMargins left="0.23622047244094491" right="0.23622047244094491" top="0.35433070866141736" bottom="0.35433070866141736" header="0.31496062992125984" footer="0.31496062992125984"/>
  <pageSetup paperSize="9" scale="2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B0F0"/>
    <pageSetUpPr fitToPage="1"/>
  </sheetPr>
  <dimension ref="A1:K131"/>
  <sheetViews>
    <sheetView zoomScale="75" zoomScaleNormal="75" workbookViewId="0"/>
  </sheetViews>
  <sheetFormatPr defaultRowHeight="15" x14ac:dyDescent="0.25"/>
  <cols>
    <col min="1" max="1" width="9.28515625" bestFit="1" customWidth="1"/>
    <col min="2" max="2" width="54.85546875" customWidth="1"/>
    <col min="3" max="3" width="56.7109375" bestFit="1" customWidth="1"/>
    <col min="4" max="4" width="3.140625" customWidth="1"/>
    <col min="5" max="5" width="8.85546875" customWidth="1"/>
    <col min="6" max="6" width="7.7109375" customWidth="1"/>
    <col min="7" max="7" width="57.7109375" customWidth="1"/>
    <col min="8" max="8" width="3.140625" bestFit="1" customWidth="1"/>
    <col min="9" max="9" width="8.85546875" style="268" bestFit="1" customWidth="1"/>
    <col min="10" max="10" width="21" customWidth="1"/>
  </cols>
  <sheetData>
    <row r="1" spans="1:10" ht="18" x14ac:dyDescent="0.25">
      <c r="A1" s="37" t="s">
        <v>843</v>
      </c>
      <c r="B1" s="172"/>
      <c r="C1" s="172"/>
      <c r="D1" s="173"/>
      <c r="E1" s="173"/>
      <c r="F1" s="172"/>
      <c r="G1" s="172"/>
      <c r="H1" s="172"/>
      <c r="I1" s="714"/>
      <c r="J1" s="172"/>
    </row>
    <row r="2" spans="1:10" ht="10.5" customHeight="1" x14ac:dyDescent="0.25">
      <c r="A2" s="172"/>
      <c r="B2" s="172"/>
      <c r="C2" s="172"/>
      <c r="D2" s="173"/>
      <c r="E2" s="173"/>
      <c r="F2" s="172"/>
      <c r="G2" s="172"/>
      <c r="H2" s="172"/>
      <c r="I2" s="714"/>
      <c r="J2" s="172"/>
    </row>
    <row r="3" spans="1:10" ht="15.75" x14ac:dyDescent="0.25">
      <c r="A3" s="36" t="s">
        <v>131</v>
      </c>
      <c r="B3" s="12"/>
      <c r="C3" s="12"/>
      <c r="D3" s="55"/>
      <c r="E3" s="36" t="s">
        <v>132</v>
      </c>
      <c r="F3" s="12"/>
      <c r="G3" s="12"/>
      <c r="H3" s="12"/>
      <c r="I3" s="236"/>
      <c r="J3" s="12"/>
    </row>
    <row r="4" spans="1:10" ht="15.75" x14ac:dyDescent="0.25">
      <c r="A4" s="26">
        <v>1</v>
      </c>
      <c r="B4" s="34" t="s">
        <v>127</v>
      </c>
      <c r="C4" s="86" t="s">
        <v>211</v>
      </c>
      <c r="D4" s="55"/>
      <c r="E4" s="55"/>
      <c r="F4" s="36"/>
      <c r="G4" s="12"/>
      <c r="H4" s="12"/>
      <c r="I4" s="236"/>
      <c r="J4" s="12"/>
    </row>
    <row r="5" spans="1:10" ht="15.75" x14ac:dyDescent="0.25">
      <c r="A5" s="26">
        <v>2</v>
      </c>
      <c r="B5" s="34" t="s">
        <v>90</v>
      </c>
      <c r="C5" s="19" t="s">
        <v>94</v>
      </c>
      <c r="D5" s="173"/>
      <c r="E5" s="1617" t="s">
        <v>95</v>
      </c>
      <c r="F5" s="1618"/>
      <c r="G5" s="19" t="s">
        <v>93</v>
      </c>
      <c r="H5" s="72"/>
      <c r="I5" s="283"/>
      <c r="J5" s="72"/>
    </row>
    <row r="6" spans="1:10" ht="15.75" x14ac:dyDescent="0.25">
      <c r="A6" s="26">
        <v>3</v>
      </c>
      <c r="B6" s="34" t="s">
        <v>91</v>
      </c>
      <c r="C6" s="402" t="s">
        <v>96</v>
      </c>
      <c r="D6" s="54"/>
      <c r="E6" s="1617" t="s">
        <v>95</v>
      </c>
      <c r="F6" s="1618"/>
      <c r="G6" s="402" t="s">
        <v>97</v>
      </c>
      <c r="H6" s="72"/>
      <c r="I6" s="283"/>
      <c r="J6" s="72"/>
    </row>
    <row r="7" spans="1:10" ht="15.75" x14ac:dyDescent="0.25">
      <c r="A7" s="26">
        <v>4</v>
      </c>
      <c r="B7" s="34" t="s">
        <v>101</v>
      </c>
      <c r="C7" s="1144">
        <v>43941</v>
      </c>
      <c r="D7" s="173"/>
      <c r="E7" s="351"/>
      <c r="F7" s="30"/>
      <c r="G7" s="12"/>
      <c r="H7" s="73"/>
      <c r="I7" s="284"/>
      <c r="J7" s="73"/>
    </row>
    <row r="8" spans="1:10" ht="15.75" x14ac:dyDescent="0.25">
      <c r="A8" s="26">
        <v>5</v>
      </c>
      <c r="B8" s="34" t="s">
        <v>123</v>
      </c>
      <c r="C8" s="28">
        <v>0.45520833333333338</v>
      </c>
      <c r="D8" s="173"/>
      <c r="E8" s="351"/>
      <c r="F8" s="30"/>
      <c r="G8" s="12"/>
      <c r="H8" s="73"/>
      <c r="I8" s="284"/>
      <c r="J8" s="73"/>
    </row>
    <row r="9" spans="1:10" ht="15.75" x14ac:dyDescent="0.25">
      <c r="A9" s="26">
        <v>6</v>
      </c>
      <c r="B9" s="34" t="s">
        <v>124</v>
      </c>
      <c r="C9" s="27" t="s">
        <v>125</v>
      </c>
      <c r="D9" s="173"/>
      <c r="E9" s="351"/>
      <c r="F9" s="30"/>
      <c r="G9" s="12"/>
      <c r="H9" s="73"/>
      <c r="I9" s="284"/>
      <c r="J9" s="73"/>
    </row>
    <row r="10" spans="1:10" ht="15.75" x14ac:dyDescent="0.25">
      <c r="A10" s="26">
        <v>7</v>
      </c>
      <c r="B10" s="34" t="s">
        <v>102</v>
      </c>
      <c r="C10" s="1144">
        <v>43942</v>
      </c>
      <c r="D10" s="173"/>
      <c r="E10" s="351"/>
      <c r="F10" s="30"/>
      <c r="G10" s="12"/>
      <c r="H10" s="73"/>
      <c r="I10" s="284"/>
      <c r="J10" s="73"/>
    </row>
    <row r="11" spans="1:10" ht="15.75" x14ac:dyDescent="0.25">
      <c r="A11" s="26">
        <v>8</v>
      </c>
      <c r="B11" s="34" t="s">
        <v>103</v>
      </c>
      <c r="C11" s="1144">
        <v>43943</v>
      </c>
      <c r="D11" s="173"/>
      <c r="E11" s="351"/>
      <c r="F11" s="30"/>
      <c r="G11" s="12"/>
      <c r="H11" s="73"/>
      <c r="I11" s="284"/>
      <c r="J11" s="73"/>
    </row>
    <row r="12" spans="1:10" ht="15.75" x14ac:dyDescent="0.25">
      <c r="A12" s="26">
        <v>9</v>
      </c>
      <c r="B12" s="34" t="s">
        <v>85</v>
      </c>
      <c r="C12" s="1057" t="s">
        <v>466</v>
      </c>
      <c r="D12" s="173"/>
      <c r="E12" s="1606" t="s">
        <v>95</v>
      </c>
      <c r="F12" s="1606"/>
      <c r="G12" s="641" t="s">
        <v>466</v>
      </c>
      <c r="H12" s="74"/>
      <c r="I12" s="285"/>
      <c r="J12" s="74"/>
    </row>
    <row r="13" spans="1:10" ht="15.75" x14ac:dyDescent="0.25">
      <c r="A13" s="26">
        <v>10</v>
      </c>
      <c r="B13" s="34" t="s">
        <v>86</v>
      </c>
      <c r="C13" s="1057" t="s">
        <v>466</v>
      </c>
      <c r="D13" s="173"/>
      <c r="E13" s="1669"/>
      <c r="F13" s="1669"/>
      <c r="G13" s="638"/>
      <c r="H13" s="73"/>
      <c r="I13" s="284"/>
      <c r="J13" s="73"/>
    </row>
    <row r="14" spans="1:10" ht="15.75" x14ac:dyDescent="0.25">
      <c r="A14" s="26">
        <v>11</v>
      </c>
      <c r="B14" s="34" t="s">
        <v>87</v>
      </c>
      <c r="C14" s="144" t="s">
        <v>676</v>
      </c>
      <c r="D14" s="173"/>
      <c r="E14" s="1673" t="s">
        <v>100</v>
      </c>
      <c r="F14" s="1673"/>
      <c r="G14" s="641" t="s">
        <v>466</v>
      </c>
      <c r="H14" s="72"/>
      <c r="I14" s="283"/>
      <c r="J14" s="72"/>
    </row>
    <row r="15" spans="1:10" ht="15.75" x14ac:dyDescent="0.25">
      <c r="A15" s="26">
        <v>12</v>
      </c>
      <c r="B15" s="34" t="s">
        <v>83</v>
      </c>
      <c r="C15" s="144">
        <v>160000000</v>
      </c>
      <c r="D15" s="173"/>
      <c r="E15" s="622" t="s">
        <v>148</v>
      </c>
      <c r="F15" s="622"/>
      <c r="G15" s="641" t="s">
        <v>466</v>
      </c>
      <c r="H15" s="75"/>
      <c r="I15" s="286"/>
      <c r="J15" s="75"/>
    </row>
    <row r="16" spans="1:10" ht="15.75" x14ac:dyDescent="0.25">
      <c r="A16" s="26">
        <v>13</v>
      </c>
      <c r="B16" s="34" t="s">
        <v>88</v>
      </c>
      <c r="C16" s="1036" t="s">
        <v>165</v>
      </c>
      <c r="D16" s="173"/>
      <c r="E16" s="351"/>
      <c r="F16" s="33"/>
      <c r="G16" s="12"/>
      <c r="H16" s="73"/>
      <c r="I16" s="284"/>
      <c r="J16" s="73"/>
    </row>
    <row r="17" spans="1:10" ht="15.75" x14ac:dyDescent="0.25">
      <c r="A17" s="26">
        <v>14</v>
      </c>
      <c r="B17" s="34" t="s">
        <v>82</v>
      </c>
      <c r="C17" s="1058">
        <v>7.4999999999999997E-3</v>
      </c>
      <c r="D17" s="173"/>
      <c r="E17" s="351"/>
      <c r="F17" s="38"/>
      <c r="G17" s="39"/>
      <c r="H17" s="76"/>
      <c r="I17" s="287"/>
      <c r="J17" s="76"/>
    </row>
    <row r="18" spans="1:10" ht="15.75" x14ac:dyDescent="0.25">
      <c r="A18" s="26">
        <v>15</v>
      </c>
      <c r="B18" s="34" t="s">
        <v>84</v>
      </c>
      <c r="C18" s="144">
        <f>C15*(1+((C17*(C11-C10))/36500))</f>
        <v>160000032.87671235</v>
      </c>
      <c r="D18" s="173"/>
      <c r="E18" s="351"/>
      <c r="F18" s="13"/>
      <c r="G18" s="12"/>
      <c r="H18" s="73"/>
      <c r="I18" s="284"/>
      <c r="J18" s="73"/>
    </row>
    <row r="19" spans="1:10" ht="15.75" x14ac:dyDescent="0.25">
      <c r="A19" s="26">
        <v>16</v>
      </c>
      <c r="B19" s="34" t="s">
        <v>350</v>
      </c>
      <c r="C19" s="1059" t="s">
        <v>281</v>
      </c>
      <c r="D19" s="173"/>
      <c r="E19" s="1617" t="s">
        <v>95</v>
      </c>
      <c r="F19" s="1618"/>
      <c r="G19" s="19" t="s">
        <v>153</v>
      </c>
      <c r="H19" s="72"/>
      <c r="I19" s="283"/>
      <c r="J19" s="72"/>
    </row>
    <row r="20" spans="1:10" ht="10.5" customHeight="1" x14ac:dyDescent="0.25">
      <c r="A20" s="40"/>
      <c r="B20" s="41"/>
      <c r="C20" s="265"/>
      <c r="D20" s="173"/>
      <c r="E20" s="173"/>
      <c r="F20" s="341"/>
      <c r="G20" s="39"/>
      <c r="H20" s="72"/>
      <c r="I20" s="283"/>
      <c r="J20" s="72"/>
    </row>
    <row r="21" spans="1:10" ht="15.75" x14ac:dyDescent="0.25">
      <c r="A21" s="40"/>
      <c r="B21" s="41"/>
      <c r="C21" s="42"/>
      <c r="D21" s="56"/>
      <c r="E21" s="1663" t="s">
        <v>837</v>
      </c>
      <c r="F21" s="1663"/>
      <c r="G21" s="1663"/>
      <c r="H21" s="1663"/>
      <c r="I21" s="1663"/>
      <c r="J21" s="1583" t="s">
        <v>341</v>
      </c>
    </row>
    <row r="22" spans="1:10" ht="15.75" x14ac:dyDescent="0.25">
      <c r="A22" s="1527" t="s">
        <v>133</v>
      </c>
      <c r="B22" s="1527"/>
      <c r="C22" s="1527"/>
      <c r="D22" s="1527"/>
      <c r="E22" s="55"/>
      <c r="F22" s="1527" t="s">
        <v>133</v>
      </c>
      <c r="G22" s="1527"/>
      <c r="H22" s="1527"/>
      <c r="I22" s="656"/>
      <c r="J22" s="1584"/>
    </row>
    <row r="23" spans="1:10" ht="15" customHeight="1" x14ac:dyDescent="0.25">
      <c r="A23" s="2">
        <v>1</v>
      </c>
      <c r="B23" s="3" t="s">
        <v>0</v>
      </c>
      <c r="C23" s="1262" t="s">
        <v>815</v>
      </c>
      <c r="D23" s="1229" t="s">
        <v>130</v>
      </c>
      <c r="E23" s="352" t="s">
        <v>309</v>
      </c>
      <c r="F23" s="2">
        <v>1</v>
      </c>
      <c r="G23" s="1318" t="s">
        <v>838</v>
      </c>
      <c r="H23" s="1229" t="s">
        <v>130</v>
      </c>
      <c r="I23" s="342" t="s">
        <v>309</v>
      </c>
      <c r="J23" s="26"/>
    </row>
    <row r="24" spans="1:10" ht="15" customHeight="1" x14ac:dyDescent="0.25">
      <c r="A24" s="2">
        <v>2</v>
      </c>
      <c r="B24" s="3" t="s">
        <v>1</v>
      </c>
      <c r="C24" s="45" t="str">
        <f>G5</f>
        <v>MP6I5ZYZBEU3UXPYFY54</v>
      </c>
      <c r="D24" s="1229" t="s">
        <v>130</v>
      </c>
      <c r="E24" s="353" t="s">
        <v>309</v>
      </c>
      <c r="F24" s="2">
        <v>2</v>
      </c>
      <c r="G24" s="19" t="str">
        <f>C24</f>
        <v>MP6I5ZYZBEU3UXPYFY54</v>
      </c>
      <c r="H24" s="1229" t="s">
        <v>130</v>
      </c>
      <c r="I24" s="533"/>
      <c r="J24" s="329" t="s">
        <v>804</v>
      </c>
    </row>
    <row r="25" spans="1:10" ht="15" customHeight="1" x14ac:dyDescent="0.25">
      <c r="A25" s="2">
        <v>3</v>
      </c>
      <c r="B25" s="3" t="s">
        <v>40</v>
      </c>
      <c r="C25" s="45" t="str">
        <f>G5</f>
        <v>MP6I5ZYZBEU3UXPYFY54</v>
      </c>
      <c r="D25" s="1229" t="s">
        <v>130</v>
      </c>
      <c r="E25" s="353"/>
      <c r="F25" s="2">
        <v>3</v>
      </c>
      <c r="G25" s="19" t="str">
        <f>C25</f>
        <v>MP6I5ZYZBEU3UXPYFY54</v>
      </c>
      <c r="H25" s="1229" t="s">
        <v>130</v>
      </c>
      <c r="I25" s="533"/>
      <c r="J25" s="329" t="s">
        <v>590</v>
      </c>
    </row>
    <row r="26" spans="1:10" ht="15" customHeight="1" x14ac:dyDescent="0.25">
      <c r="A26" s="2">
        <v>4</v>
      </c>
      <c r="B26" s="3" t="s">
        <v>12</v>
      </c>
      <c r="C26" s="45" t="s">
        <v>106</v>
      </c>
      <c r="D26" s="57" t="s">
        <v>130</v>
      </c>
      <c r="E26" s="353"/>
      <c r="F26" s="2">
        <v>4</v>
      </c>
      <c r="G26" s="48" t="s">
        <v>749</v>
      </c>
      <c r="H26" s="290"/>
      <c r="I26" s="534"/>
      <c r="J26" s="377"/>
    </row>
    <row r="27" spans="1:10" ht="15" customHeight="1" x14ac:dyDescent="0.25">
      <c r="A27" s="4">
        <v>5</v>
      </c>
      <c r="B27" s="5" t="s">
        <v>2</v>
      </c>
      <c r="C27" s="45" t="s">
        <v>107</v>
      </c>
      <c r="D27" s="58" t="s">
        <v>130</v>
      </c>
      <c r="E27" s="353"/>
      <c r="F27" s="4">
        <v>5</v>
      </c>
      <c r="G27" s="48" t="s">
        <v>749</v>
      </c>
      <c r="H27" s="289"/>
      <c r="I27" s="535"/>
      <c r="J27" s="378"/>
    </row>
    <row r="28" spans="1:10" ht="15" customHeight="1" x14ac:dyDescent="0.25">
      <c r="A28" s="2">
        <v>6</v>
      </c>
      <c r="B28" s="3" t="s">
        <v>534</v>
      </c>
      <c r="C28" s="46"/>
      <c r="D28" s="57" t="s">
        <v>44</v>
      </c>
      <c r="E28" s="354"/>
      <c r="F28" s="2">
        <v>6</v>
      </c>
      <c r="G28" s="48" t="s">
        <v>749</v>
      </c>
      <c r="H28" s="290"/>
      <c r="I28" s="534"/>
      <c r="J28" s="377"/>
    </row>
    <row r="29" spans="1:10" ht="15" customHeight="1" x14ac:dyDescent="0.25">
      <c r="A29" s="2">
        <v>7</v>
      </c>
      <c r="B29" s="3" t="s">
        <v>535</v>
      </c>
      <c r="C29" s="46"/>
      <c r="D29" s="57" t="s">
        <v>43</v>
      </c>
      <c r="E29" s="354" t="s">
        <v>309</v>
      </c>
      <c r="F29" s="2">
        <v>7</v>
      </c>
      <c r="G29" s="46"/>
      <c r="H29" s="1301" t="s">
        <v>43</v>
      </c>
      <c r="I29" s="534"/>
      <c r="J29" s="368"/>
    </row>
    <row r="30" spans="1:10" ht="15" customHeight="1" x14ac:dyDescent="0.25">
      <c r="A30" s="2">
        <v>8</v>
      </c>
      <c r="B30" s="3" t="s">
        <v>536</v>
      </c>
      <c r="C30" s="46"/>
      <c r="D30" s="57" t="s">
        <v>43</v>
      </c>
      <c r="E30" s="354" t="s">
        <v>309</v>
      </c>
      <c r="F30" s="2">
        <v>8</v>
      </c>
      <c r="G30" s="46"/>
      <c r="H30" s="1301" t="s">
        <v>43</v>
      </c>
      <c r="I30" s="534"/>
      <c r="J30" s="377"/>
    </row>
    <row r="31" spans="1:10" ht="15" customHeight="1" x14ac:dyDescent="0.25">
      <c r="A31" s="2">
        <v>9</v>
      </c>
      <c r="B31" s="3" t="s">
        <v>5</v>
      </c>
      <c r="C31" s="45" t="s">
        <v>109</v>
      </c>
      <c r="D31" s="1229" t="s">
        <v>130</v>
      </c>
      <c r="E31" s="354"/>
      <c r="F31" s="2">
        <v>9</v>
      </c>
      <c r="G31" s="1008" t="s">
        <v>109</v>
      </c>
      <c r="H31" s="1296" t="s">
        <v>130</v>
      </c>
      <c r="I31" s="533"/>
      <c r="J31" s="329"/>
    </row>
    <row r="32" spans="1:10" ht="15" customHeight="1" x14ac:dyDescent="0.25">
      <c r="A32" s="2">
        <v>10</v>
      </c>
      <c r="B32" s="3" t="s">
        <v>6</v>
      </c>
      <c r="C32" s="19" t="s">
        <v>93</v>
      </c>
      <c r="D32" s="59" t="s">
        <v>130</v>
      </c>
      <c r="E32" s="354" t="s">
        <v>309</v>
      </c>
      <c r="F32" s="2">
        <v>10</v>
      </c>
      <c r="G32" s="48" t="s">
        <v>749</v>
      </c>
      <c r="H32" s="291"/>
      <c r="I32" s="536"/>
      <c r="J32" s="66" t="s">
        <v>342</v>
      </c>
    </row>
    <row r="33" spans="1:10" ht="15" customHeight="1" x14ac:dyDescent="0.25">
      <c r="A33" s="2">
        <v>11</v>
      </c>
      <c r="B33" s="3" t="s">
        <v>7</v>
      </c>
      <c r="C33" s="93" t="str">
        <f>G6</f>
        <v>DL6FFRRLF74S01HE2M14</v>
      </c>
      <c r="D33" s="59" t="s">
        <v>130</v>
      </c>
      <c r="E33" s="354"/>
      <c r="F33" s="2">
        <v>11</v>
      </c>
      <c r="G33" s="1034" t="str">
        <f>C33</f>
        <v>DL6FFRRLF74S01HE2M14</v>
      </c>
      <c r="H33" s="59" t="s">
        <v>130</v>
      </c>
      <c r="I33" s="536"/>
      <c r="J33" s="66"/>
    </row>
    <row r="34" spans="1:10" ht="15" customHeight="1" x14ac:dyDescent="0.25">
      <c r="A34" s="2">
        <v>12</v>
      </c>
      <c r="B34" s="3" t="s">
        <v>46</v>
      </c>
      <c r="C34" s="48" t="s">
        <v>108</v>
      </c>
      <c r="D34" s="59" t="s">
        <v>130</v>
      </c>
      <c r="E34" s="354"/>
      <c r="F34" s="2">
        <v>12</v>
      </c>
      <c r="G34" s="48" t="s">
        <v>749</v>
      </c>
      <c r="H34" s="291"/>
      <c r="I34" s="536"/>
      <c r="J34" s="66">
        <v>2</v>
      </c>
    </row>
    <row r="35" spans="1:10" ht="15" customHeight="1" x14ac:dyDescent="0.25">
      <c r="A35" s="2">
        <v>13</v>
      </c>
      <c r="B35" s="3" t="s">
        <v>8</v>
      </c>
      <c r="C35" s="19" t="str">
        <f>C25</f>
        <v>MP6I5ZYZBEU3UXPYFY54</v>
      </c>
      <c r="D35" s="1296" t="s">
        <v>43</v>
      </c>
      <c r="E35" s="354" t="s">
        <v>309</v>
      </c>
      <c r="F35" s="2">
        <v>13</v>
      </c>
      <c r="G35" s="48" t="s">
        <v>749</v>
      </c>
      <c r="H35" s="288"/>
      <c r="I35" s="533"/>
      <c r="J35" s="329">
        <v>4</v>
      </c>
    </row>
    <row r="36" spans="1:10" ht="15" customHeight="1" x14ac:dyDescent="0.25">
      <c r="A36" s="2">
        <v>14</v>
      </c>
      <c r="B36" s="3" t="s">
        <v>9</v>
      </c>
      <c r="C36" s="1035" t="s">
        <v>153</v>
      </c>
      <c r="D36" s="60" t="s">
        <v>43</v>
      </c>
      <c r="E36" s="1061" t="s">
        <v>309</v>
      </c>
      <c r="F36" s="2">
        <v>14</v>
      </c>
      <c r="G36" s="1035" t="s">
        <v>153</v>
      </c>
      <c r="H36" s="1302" t="s">
        <v>43</v>
      </c>
      <c r="I36" s="537"/>
      <c r="J36" s="379"/>
    </row>
    <row r="37" spans="1:10" ht="15" customHeight="1" x14ac:dyDescent="0.25">
      <c r="A37" s="2">
        <v>15</v>
      </c>
      <c r="B37" s="3" t="s">
        <v>10</v>
      </c>
      <c r="C37" s="46"/>
      <c r="D37" s="59" t="s">
        <v>43</v>
      </c>
      <c r="E37" s="354"/>
      <c r="F37" s="2">
        <v>15</v>
      </c>
      <c r="G37" s="48" t="s">
        <v>749</v>
      </c>
      <c r="H37" s="291"/>
      <c r="I37" s="536"/>
      <c r="J37" s="405"/>
    </row>
    <row r="38" spans="1:10" ht="15" customHeight="1" x14ac:dyDescent="0.25">
      <c r="A38" s="2">
        <v>16</v>
      </c>
      <c r="B38" s="3" t="s">
        <v>41</v>
      </c>
      <c r="C38" s="46"/>
      <c r="D38" s="59" t="s">
        <v>44</v>
      </c>
      <c r="E38" s="354"/>
      <c r="F38" s="2">
        <v>16</v>
      </c>
      <c r="G38" s="48" t="s">
        <v>749</v>
      </c>
      <c r="H38" s="291"/>
      <c r="I38" s="536"/>
      <c r="J38" s="66"/>
    </row>
    <row r="39" spans="1:10" ht="15" customHeight="1" x14ac:dyDescent="0.25">
      <c r="A39" s="2">
        <v>17</v>
      </c>
      <c r="B39" s="3" t="s">
        <v>11</v>
      </c>
      <c r="C39" s="127" t="str">
        <f>C25</f>
        <v>MP6I5ZYZBEU3UXPYFY54</v>
      </c>
      <c r="D39" s="1229" t="s">
        <v>43</v>
      </c>
      <c r="E39" s="354" t="s">
        <v>309</v>
      </c>
      <c r="F39" s="2">
        <v>17</v>
      </c>
      <c r="G39" s="48" t="s">
        <v>749</v>
      </c>
      <c r="H39" s="288"/>
      <c r="I39" s="533"/>
      <c r="J39" s="329">
        <v>6</v>
      </c>
    </row>
    <row r="40" spans="1:10" ht="15" customHeight="1" x14ac:dyDescent="0.25">
      <c r="A40" s="2">
        <v>18</v>
      </c>
      <c r="B40" s="3" t="s">
        <v>156</v>
      </c>
      <c r="C40" s="91"/>
      <c r="D40" s="1229" t="s">
        <v>43</v>
      </c>
      <c r="E40" s="354"/>
      <c r="F40" s="2">
        <v>18</v>
      </c>
      <c r="G40" s="48" t="s">
        <v>749</v>
      </c>
      <c r="H40" s="288"/>
      <c r="I40" s="533"/>
      <c r="J40" s="329"/>
    </row>
    <row r="41" spans="1:10" ht="15.75" x14ac:dyDescent="0.25">
      <c r="A41" s="35" t="s">
        <v>134</v>
      </c>
      <c r="B41" s="174"/>
      <c r="C41" s="16"/>
      <c r="D41" s="114"/>
      <c r="E41" s="145"/>
      <c r="F41" s="35" t="s">
        <v>134</v>
      </c>
      <c r="G41" s="1060"/>
      <c r="H41" s="114"/>
      <c r="I41" s="249"/>
      <c r="J41" s="249"/>
    </row>
    <row r="42" spans="1:10" ht="15" customHeight="1" x14ac:dyDescent="0.25">
      <c r="A42" s="2">
        <v>1</v>
      </c>
      <c r="B42" s="3" t="s">
        <v>49</v>
      </c>
      <c r="C42" s="45" t="s">
        <v>120</v>
      </c>
      <c r="D42" s="1227" t="s">
        <v>130</v>
      </c>
      <c r="E42" s="354" t="s">
        <v>309</v>
      </c>
      <c r="F42" s="2">
        <v>1</v>
      </c>
      <c r="G42" s="1034" t="s">
        <v>120</v>
      </c>
      <c r="H42" s="1296" t="s">
        <v>44</v>
      </c>
      <c r="I42" s="533"/>
      <c r="J42" s="329">
        <v>14</v>
      </c>
    </row>
    <row r="43" spans="1:10" ht="15" customHeight="1" x14ac:dyDescent="0.25">
      <c r="A43" s="2">
        <v>2</v>
      </c>
      <c r="B43" s="3" t="s">
        <v>15</v>
      </c>
      <c r="C43" s="46"/>
      <c r="D43" s="1227" t="s">
        <v>44</v>
      </c>
      <c r="E43" s="145"/>
      <c r="F43" s="2">
        <v>2</v>
      </c>
      <c r="G43" s="48" t="s">
        <v>749</v>
      </c>
      <c r="H43" s="288"/>
      <c r="I43" s="533"/>
      <c r="J43" s="329"/>
    </row>
    <row r="44" spans="1:10" ht="15" customHeight="1" x14ac:dyDescent="0.25">
      <c r="A44" s="2">
        <v>3</v>
      </c>
      <c r="B44" s="3" t="s">
        <v>79</v>
      </c>
      <c r="C44" s="1265" t="s">
        <v>779</v>
      </c>
      <c r="D44" s="153" t="s">
        <v>130</v>
      </c>
      <c r="E44" s="145"/>
      <c r="F44" s="2">
        <v>3</v>
      </c>
      <c r="G44" s="1145" t="s">
        <v>839</v>
      </c>
      <c r="H44" s="153" t="s">
        <v>130</v>
      </c>
      <c r="I44" s="352" t="s">
        <v>309</v>
      </c>
      <c r="J44" s="380">
        <v>25</v>
      </c>
    </row>
    <row r="45" spans="1:10" ht="15" customHeight="1" x14ac:dyDescent="0.25">
      <c r="A45" s="2">
        <v>4</v>
      </c>
      <c r="B45" s="3" t="s">
        <v>34</v>
      </c>
      <c r="C45" s="45" t="s">
        <v>110</v>
      </c>
      <c r="D45" s="1227" t="s">
        <v>130</v>
      </c>
      <c r="E45" s="145"/>
      <c r="F45" s="2">
        <v>4</v>
      </c>
      <c r="G45" s="48" t="s">
        <v>749</v>
      </c>
      <c r="H45" s="288"/>
      <c r="I45" s="533"/>
      <c r="J45" s="329">
        <v>8</v>
      </c>
    </row>
    <row r="46" spans="1:10" ht="15" customHeight="1" x14ac:dyDescent="0.25">
      <c r="A46" s="2">
        <v>5</v>
      </c>
      <c r="B46" s="3" t="s">
        <v>16</v>
      </c>
      <c r="C46" s="45" t="b">
        <v>0</v>
      </c>
      <c r="D46" s="1227" t="s">
        <v>130</v>
      </c>
      <c r="E46" s="145"/>
      <c r="F46" s="2">
        <v>5</v>
      </c>
      <c r="G46" s="48" t="s">
        <v>749</v>
      </c>
      <c r="H46" s="288"/>
      <c r="I46" s="533"/>
      <c r="J46" s="329"/>
    </row>
    <row r="47" spans="1:10" ht="15" customHeight="1" x14ac:dyDescent="0.25">
      <c r="A47" s="2">
        <v>6</v>
      </c>
      <c r="B47" s="3" t="s">
        <v>50</v>
      </c>
      <c r="C47" s="46"/>
      <c r="D47" s="1227" t="s">
        <v>44</v>
      </c>
      <c r="E47" s="145"/>
      <c r="F47" s="2">
        <v>6</v>
      </c>
      <c r="G47" s="48" t="s">
        <v>749</v>
      </c>
      <c r="H47" s="288"/>
      <c r="I47" s="533"/>
      <c r="J47" s="329"/>
    </row>
    <row r="48" spans="1:10" ht="15" customHeight="1" x14ac:dyDescent="0.25">
      <c r="A48" s="2">
        <v>7</v>
      </c>
      <c r="B48" s="3" t="s">
        <v>13</v>
      </c>
      <c r="C48" s="46"/>
      <c r="D48" s="1227" t="s">
        <v>44</v>
      </c>
      <c r="E48" s="145"/>
      <c r="F48" s="2">
        <v>7</v>
      </c>
      <c r="G48" s="48" t="s">
        <v>749</v>
      </c>
      <c r="H48" s="288"/>
      <c r="I48" s="533"/>
      <c r="J48" s="329"/>
    </row>
    <row r="49" spans="1:10" ht="15" customHeight="1" x14ac:dyDescent="0.25">
      <c r="A49" s="2">
        <v>8</v>
      </c>
      <c r="B49" s="3" t="s">
        <v>14</v>
      </c>
      <c r="C49" s="393" t="s">
        <v>173</v>
      </c>
      <c r="D49" s="1231" t="s">
        <v>130</v>
      </c>
      <c r="E49" s="354" t="s">
        <v>309</v>
      </c>
      <c r="F49" s="2">
        <v>8</v>
      </c>
      <c r="G49" s="48" t="s">
        <v>749</v>
      </c>
      <c r="H49" s="293"/>
      <c r="I49" s="540"/>
      <c r="J49" s="152" t="s">
        <v>355</v>
      </c>
    </row>
    <row r="50" spans="1:10" ht="15" customHeight="1" x14ac:dyDescent="0.25">
      <c r="A50" s="2">
        <v>9</v>
      </c>
      <c r="B50" s="3" t="s">
        <v>51</v>
      </c>
      <c r="C50" s="45" t="s">
        <v>104</v>
      </c>
      <c r="D50" s="1296" t="s">
        <v>130</v>
      </c>
      <c r="E50" s="145"/>
      <c r="F50" s="2">
        <v>9</v>
      </c>
      <c r="G50" s="90"/>
      <c r="H50" s="1296" t="s">
        <v>130</v>
      </c>
      <c r="I50" s="533"/>
      <c r="J50" s="329" t="s">
        <v>787</v>
      </c>
    </row>
    <row r="51" spans="1:10" ht="15" customHeight="1" x14ac:dyDescent="0.25">
      <c r="A51" s="2">
        <v>10</v>
      </c>
      <c r="B51" s="3" t="s">
        <v>35</v>
      </c>
      <c r="C51" s="46"/>
      <c r="D51" s="1296" t="s">
        <v>44</v>
      </c>
      <c r="E51" s="145"/>
      <c r="F51" s="2">
        <v>10</v>
      </c>
      <c r="G51" s="90"/>
      <c r="H51" s="1296" t="s">
        <v>44</v>
      </c>
      <c r="I51" s="533"/>
      <c r="J51" s="329"/>
    </row>
    <row r="52" spans="1:10" ht="15" customHeight="1" x14ac:dyDescent="0.25">
      <c r="A52" s="2">
        <v>11</v>
      </c>
      <c r="B52" s="3" t="s">
        <v>52</v>
      </c>
      <c r="C52" s="45">
        <v>2011</v>
      </c>
      <c r="D52" s="1296" t="s">
        <v>44</v>
      </c>
      <c r="E52" s="145"/>
      <c r="F52" s="2">
        <v>11</v>
      </c>
      <c r="G52" s="46"/>
      <c r="H52" s="1296" t="s">
        <v>44</v>
      </c>
      <c r="I52" s="533"/>
      <c r="J52" s="329"/>
    </row>
    <row r="53" spans="1:10" ht="15" customHeight="1" x14ac:dyDescent="0.25">
      <c r="A53" s="2">
        <v>12</v>
      </c>
      <c r="B53" s="3" t="s">
        <v>53</v>
      </c>
      <c r="C53" s="1262" t="s">
        <v>778</v>
      </c>
      <c r="D53" s="63" t="s">
        <v>130</v>
      </c>
      <c r="E53" s="145"/>
      <c r="F53" s="2">
        <v>12</v>
      </c>
      <c r="G53" s="48" t="s">
        <v>749</v>
      </c>
      <c r="H53" s="294"/>
      <c r="I53" s="541"/>
      <c r="J53" s="63"/>
    </row>
    <row r="54" spans="1:10" ht="15" customHeight="1" x14ac:dyDescent="0.25">
      <c r="A54" s="2">
        <v>13</v>
      </c>
      <c r="B54" s="3" t="s">
        <v>54</v>
      </c>
      <c r="C54" s="1265" t="s">
        <v>780</v>
      </c>
      <c r="D54" s="1297" t="s">
        <v>130</v>
      </c>
      <c r="E54" s="145"/>
      <c r="F54" s="2">
        <v>13</v>
      </c>
      <c r="G54" s="48" t="s">
        <v>749</v>
      </c>
      <c r="H54" s="295"/>
      <c r="I54" s="542"/>
      <c r="J54" s="62"/>
    </row>
    <row r="55" spans="1:10" ht="15" customHeight="1" x14ac:dyDescent="0.25">
      <c r="A55" s="2">
        <v>14</v>
      </c>
      <c r="B55" s="3" t="s">
        <v>37</v>
      </c>
      <c r="C55" s="1265" t="s">
        <v>839</v>
      </c>
      <c r="D55" s="1232" t="s">
        <v>44</v>
      </c>
      <c r="E55" s="354" t="s">
        <v>309</v>
      </c>
      <c r="F55" s="2">
        <v>14</v>
      </c>
      <c r="G55" s="48" t="s">
        <v>749</v>
      </c>
      <c r="H55" s="295"/>
      <c r="I55" s="542"/>
      <c r="J55" s="62"/>
    </row>
    <row r="56" spans="1:10" ht="15" customHeight="1" x14ac:dyDescent="0.25">
      <c r="A56" s="2">
        <v>15</v>
      </c>
      <c r="B56" s="3" t="s">
        <v>55</v>
      </c>
      <c r="C56" s="48" t="s">
        <v>747</v>
      </c>
      <c r="D56" s="288"/>
      <c r="E56" s="145"/>
      <c r="F56" s="2">
        <v>15</v>
      </c>
      <c r="G56" s="48" t="s">
        <v>749</v>
      </c>
      <c r="H56" s="288"/>
      <c r="I56" s="533"/>
      <c r="J56" s="329"/>
    </row>
    <row r="57" spans="1:10" ht="15" customHeight="1" x14ac:dyDescent="0.25">
      <c r="A57" s="2">
        <v>16</v>
      </c>
      <c r="B57" s="3" t="s">
        <v>56</v>
      </c>
      <c r="C57" s="1319"/>
      <c r="D57" s="1296" t="s">
        <v>44</v>
      </c>
      <c r="E57" s="354" t="s">
        <v>309</v>
      </c>
      <c r="F57" s="2">
        <v>16</v>
      </c>
      <c r="G57" s="48" t="s">
        <v>749</v>
      </c>
      <c r="H57" s="288"/>
      <c r="I57" s="533"/>
      <c r="J57" s="329">
        <v>26</v>
      </c>
    </row>
    <row r="58" spans="1:10" ht="15" customHeight="1" x14ac:dyDescent="0.25">
      <c r="A58" s="2">
        <v>17</v>
      </c>
      <c r="B58" s="3" t="s">
        <v>57</v>
      </c>
      <c r="C58" s="301"/>
      <c r="D58" s="1298" t="s">
        <v>44</v>
      </c>
      <c r="E58" s="354" t="s">
        <v>309</v>
      </c>
      <c r="F58" s="2">
        <v>17</v>
      </c>
      <c r="G58" s="48" t="s">
        <v>749</v>
      </c>
      <c r="H58" s="296"/>
      <c r="I58" s="543"/>
      <c r="J58" s="64">
        <v>27</v>
      </c>
    </row>
    <row r="59" spans="1:10" ht="15" customHeight="1" x14ac:dyDescent="0.25">
      <c r="A59" s="2">
        <v>18</v>
      </c>
      <c r="B59" s="3" t="s">
        <v>129</v>
      </c>
      <c r="C59" s="127" t="s">
        <v>137</v>
      </c>
      <c r="D59" s="1227" t="s">
        <v>130</v>
      </c>
      <c r="E59" s="354" t="s">
        <v>309</v>
      </c>
      <c r="F59" s="2">
        <v>18</v>
      </c>
      <c r="G59" s="48" t="s">
        <v>749</v>
      </c>
      <c r="H59" s="288"/>
      <c r="I59" s="533"/>
      <c r="J59" s="329">
        <v>15</v>
      </c>
    </row>
    <row r="60" spans="1:10" ht="15" customHeight="1" x14ac:dyDescent="0.25">
      <c r="A60" s="2">
        <v>19</v>
      </c>
      <c r="B60" s="3" t="s">
        <v>17</v>
      </c>
      <c r="C60" s="129" t="b">
        <v>1</v>
      </c>
      <c r="D60" s="1227" t="s">
        <v>130</v>
      </c>
      <c r="E60" s="145"/>
      <c r="F60" s="2">
        <v>19</v>
      </c>
      <c r="G60" s="48" t="s">
        <v>749</v>
      </c>
      <c r="H60" s="288"/>
      <c r="I60" s="533"/>
      <c r="J60" s="329"/>
    </row>
    <row r="61" spans="1:10" ht="15" customHeight="1" x14ac:dyDescent="0.25">
      <c r="A61" s="2">
        <v>20</v>
      </c>
      <c r="B61" s="3" t="s">
        <v>18</v>
      </c>
      <c r="C61" s="45" t="s">
        <v>111</v>
      </c>
      <c r="D61" s="1227" t="s">
        <v>130</v>
      </c>
      <c r="E61" s="354" t="s">
        <v>309</v>
      </c>
      <c r="F61" s="2">
        <v>20</v>
      </c>
      <c r="G61" s="48" t="s">
        <v>749</v>
      </c>
      <c r="H61" s="288"/>
      <c r="I61" s="533"/>
      <c r="J61" s="329" t="s">
        <v>106</v>
      </c>
    </row>
    <row r="62" spans="1:10" ht="15" customHeight="1" x14ac:dyDescent="0.25">
      <c r="A62" s="2">
        <v>21</v>
      </c>
      <c r="B62" s="3" t="s">
        <v>58</v>
      </c>
      <c r="C62" s="127" t="b">
        <v>1</v>
      </c>
      <c r="D62" s="1227" t="s">
        <v>130</v>
      </c>
      <c r="E62" s="145"/>
      <c r="F62" s="2">
        <v>21</v>
      </c>
      <c r="G62" s="48" t="s">
        <v>749</v>
      </c>
      <c r="H62" s="288"/>
      <c r="I62" s="533"/>
      <c r="J62" s="329"/>
    </row>
    <row r="63" spans="1:10" ht="15" customHeight="1" x14ac:dyDescent="0.25">
      <c r="A63" s="2">
        <v>22</v>
      </c>
      <c r="B63" s="3" t="s">
        <v>785</v>
      </c>
      <c r="C63" s="1008" t="s">
        <v>205</v>
      </c>
      <c r="D63" s="1296" t="s">
        <v>130</v>
      </c>
      <c r="E63" s="354" t="s">
        <v>309</v>
      </c>
      <c r="F63" s="2">
        <v>22</v>
      </c>
      <c r="G63" s="48" t="s">
        <v>749</v>
      </c>
      <c r="H63" s="288"/>
      <c r="I63" s="533"/>
      <c r="J63" s="329"/>
    </row>
    <row r="64" spans="1:10" ht="15" customHeight="1" x14ac:dyDescent="0.25">
      <c r="A64" s="2">
        <v>23</v>
      </c>
      <c r="B64" s="3" t="s">
        <v>59</v>
      </c>
      <c r="C64" s="49">
        <f>C17</f>
        <v>7.4999999999999997E-3</v>
      </c>
      <c r="D64" s="65" t="s">
        <v>44</v>
      </c>
      <c r="E64" s="354" t="s">
        <v>309</v>
      </c>
      <c r="F64" s="2">
        <v>23</v>
      </c>
      <c r="G64" s="48" t="s">
        <v>749</v>
      </c>
      <c r="H64" s="297"/>
      <c r="I64" s="544"/>
      <c r="J64" s="368">
        <v>21</v>
      </c>
    </row>
    <row r="65" spans="1:10" ht="15" customHeight="1" x14ac:dyDescent="0.25">
      <c r="A65" s="2">
        <v>24</v>
      </c>
      <c r="B65" s="3" t="s">
        <v>60</v>
      </c>
      <c r="C65" s="129" t="s">
        <v>213</v>
      </c>
      <c r="D65" s="1227" t="s">
        <v>44</v>
      </c>
      <c r="E65" s="145"/>
      <c r="F65" s="2">
        <v>24</v>
      </c>
      <c r="G65" s="48" t="s">
        <v>749</v>
      </c>
      <c r="H65" s="288"/>
      <c r="I65" s="533"/>
      <c r="J65" s="329"/>
    </row>
    <row r="66" spans="1:10" ht="15" customHeight="1" x14ac:dyDescent="0.25">
      <c r="A66" s="2">
        <v>25</v>
      </c>
      <c r="B66" s="3" t="s">
        <v>61</v>
      </c>
      <c r="C66" s="46"/>
      <c r="D66" s="1227" t="s">
        <v>44</v>
      </c>
      <c r="E66" s="145"/>
      <c r="F66" s="2">
        <v>25</v>
      </c>
      <c r="G66" s="48" t="s">
        <v>749</v>
      </c>
      <c r="H66" s="288"/>
      <c r="I66" s="533"/>
      <c r="J66" s="329"/>
    </row>
    <row r="67" spans="1:10" ht="15" customHeight="1" x14ac:dyDescent="0.25">
      <c r="A67" s="2">
        <v>26</v>
      </c>
      <c r="B67" s="3" t="s">
        <v>62</v>
      </c>
      <c r="C67" s="46"/>
      <c r="D67" s="1227" t="s">
        <v>44</v>
      </c>
      <c r="E67" s="145"/>
      <c r="F67" s="2">
        <v>26</v>
      </c>
      <c r="G67" s="48" t="s">
        <v>749</v>
      </c>
      <c r="H67" s="288"/>
      <c r="I67" s="533"/>
      <c r="J67" s="329"/>
    </row>
    <row r="68" spans="1:10" ht="15" customHeight="1" x14ac:dyDescent="0.25">
      <c r="A68" s="2">
        <v>27</v>
      </c>
      <c r="B68" s="3" t="s">
        <v>63</v>
      </c>
      <c r="C68" s="46"/>
      <c r="D68" s="1227" t="s">
        <v>44</v>
      </c>
      <c r="E68" s="145"/>
      <c r="F68" s="2">
        <v>27</v>
      </c>
      <c r="G68" s="48" t="s">
        <v>749</v>
      </c>
      <c r="H68" s="288"/>
      <c r="I68" s="533"/>
      <c r="J68" s="329"/>
    </row>
    <row r="69" spans="1:10" ht="15" customHeight="1" x14ac:dyDescent="0.25">
      <c r="A69" s="2">
        <v>28</v>
      </c>
      <c r="B69" s="3" t="s">
        <v>64</v>
      </c>
      <c r="C69" s="46"/>
      <c r="D69" s="1227" t="s">
        <v>44</v>
      </c>
      <c r="E69" s="145"/>
      <c r="F69" s="2">
        <v>28</v>
      </c>
      <c r="G69" s="48" t="s">
        <v>749</v>
      </c>
      <c r="H69" s="288"/>
      <c r="I69" s="533"/>
      <c r="J69" s="329"/>
    </row>
    <row r="70" spans="1:10" ht="15" customHeight="1" x14ac:dyDescent="0.25">
      <c r="A70" s="2">
        <v>29</v>
      </c>
      <c r="B70" s="3" t="s">
        <v>65</v>
      </c>
      <c r="C70" s="46"/>
      <c r="D70" s="1227" t="s">
        <v>44</v>
      </c>
      <c r="E70" s="145"/>
      <c r="F70" s="2">
        <v>29</v>
      </c>
      <c r="G70" s="48" t="s">
        <v>749</v>
      </c>
      <c r="H70" s="288"/>
      <c r="I70" s="533"/>
      <c r="J70" s="329"/>
    </row>
    <row r="71" spans="1:10" ht="15" customHeight="1" x14ac:dyDescent="0.25">
      <c r="A71" s="2">
        <v>30</v>
      </c>
      <c r="B71" s="3" t="s">
        <v>66</v>
      </c>
      <c r="C71" s="46"/>
      <c r="D71" s="1227" t="s">
        <v>44</v>
      </c>
      <c r="E71" s="145"/>
      <c r="F71" s="2">
        <v>30</v>
      </c>
      <c r="G71" s="48" t="s">
        <v>749</v>
      </c>
      <c r="H71" s="288"/>
      <c r="I71" s="533"/>
      <c r="J71" s="329"/>
    </row>
    <row r="72" spans="1:10" ht="15" customHeight="1" x14ac:dyDescent="0.25">
      <c r="A72" s="2">
        <v>31</v>
      </c>
      <c r="B72" s="3" t="s">
        <v>67</v>
      </c>
      <c r="C72" s="46"/>
      <c r="D72" s="1227" t="s">
        <v>44</v>
      </c>
      <c r="E72" s="145"/>
      <c r="F72" s="2">
        <v>31</v>
      </c>
      <c r="G72" s="48" t="s">
        <v>749</v>
      </c>
      <c r="H72" s="288"/>
      <c r="I72" s="533"/>
      <c r="J72" s="329"/>
    </row>
    <row r="73" spans="1:10" ht="15" customHeight="1" x14ac:dyDescent="0.25">
      <c r="A73" s="2">
        <v>32</v>
      </c>
      <c r="B73" s="3" t="s">
        <v>68</v>
      </c>
      <c r="C73" s="46"/>
      <c r="D73" s="1227" t="s">
        <v>44</v>
      </c>
      <c r="E73" s="145"/>
      <c r="F73" s="2">
        <v>32</v>
      </c>
      <c r="G73" s="48" t="s">
        <v>749</v>
      </c>
      <c r="H73" s="288"/>
      <c r="I73" s="533"/>
      <c r="J73" s="329"/>
    </row>
    <row r="74" spans="1:10" ht="15" customHeight="1" x14ac:dyDescent="0.25">
      <c r="A74" s="2">
        <v>35</v>
      </c>
      <c r="B74" s="3" t="s">
        <v>72</v>
      </c>
      <c r="C74" s="46"/>
      <c r="D74" s="1227" t="s">
        <v>43</v>
      </c>
      <c r="E74" s="145"/>
      <c r="F74" s="2">
        <v>35</v>
      </c>
      <c r="G74" s="48" t="s">
        <v>749</v>
      </c>
      <c r="H74" s="288"/>
      <c r="I74" s="533"/>
      <c r="J74" s="329"/>
    </row>
    <row r="75" spans="1:10" ht="15" customHeight="1" x14ac:dyDescent="0.25">
      <c r="A75" s="2">
        <v>36</v>
      </c>
      <c r="B75" s="3" t="s">
        <v>73</v>
      </c>
      <c r="C75" s="46"/>
      <c r="D75" s="1227" t="s">
        <v>44</v>
      </c>
      <c r="E75" s="145"/>
      <c r="F75" s="2">
        <v>36</v>
      </c>
      <c r="G75" s="48" t="s">
        <v>749</v>
      </c>
      <c r="H75" s="288"/>
      <c r="I75" s="533"/>
      <c r="J75" s="329"/>
    </row>
    <row r="76" spans="1:10" ht="15" customHeight="1" x14ac:dyDescent="0.25">
      <c r="A76" s="2">
        <v>37</v>
      </c>
      <c r="B76" s="3" t="s">
        <v>69</v>
      </c>
      <c r="C76" s="50">
        <f>C15</f>
        <v>160000000</v>
      </c>
      <c r="D76" s="1228" t="s">
        <v>130</v>
      </c>
      <c r="E76" s="145"/>
      <c r="F76" s="2">
        <v>37</v>
      </c>
      <c r="G76" s="48" t="s">
        <v>749</v>
      </c>
      <c r="H76" s="291"/>
      <c r="I76" s="536"/>
      <c r="J76" s="66"/>
    </row>
    <row r="77" spans="1:10" ht="15" customHeight="1" x14ac:dyDescent="0.25">
      <c r="A77" s="2">
        <v>38</v>
      </c>
      <c r="B77" s="3" t="s">
        <v>70</v>
      </c>
      <c r="C77" s="940">
        <f>C18</f>
        <v>160000032.87671235</v>
      </c>
      <c r="D77" s="1294" t="s">
        <v>44</v>
      </c>
      <c r="E77" s="354"/>
      <c r="F77" s="2">
        <v>38</v>
      </c>
      <c r="G77" s="48" t="s">
        <v>749</v>
      </c>
      <c r="H77" s="291"/>
      <c r="I77" s="536"/>
      <c r="J77" s="66"/>
    </row>
    <row r="78" spans="1:10" ht="15" customHeight="1" x14ac:dyDescent="0.25">
      <c r="A78" s="2">
        <v>39</v>
      </c>
      <c r="B78" s="3" t="s">
        <v>71</v>
      </c>
      <c r="C78" s="45" t="str">
        <f>C16</f>
        <v>GBP</v>
      </c>
      <c r="D78" s="1227" t="s">
        <v>130</v>
      </c>
      <c r="E78" s="145"/>
      <c r="F78" s="2">
        <v>39</v>
      </c>
      <c r="G78" s="48" t="s">
        <v>749</v>
      </c>
      <c r="H78" s="288"/>
      <c r="I78" s="533"/>
      <c r="J78" s="329"/>
    </row>
    <row r="79" spans="1:10" ht="15" customHeight="1" x14ac:dyDescent="0.25">
      <c r="A79" s="2">
        <v>73</v>
      </c>
      <c r="B79" s="3" t="s">
        <v>81</v>
      </c>
      <c r="C79" s="45" t="b">
        <v>0</v>
      </c>
      <c r="D79" s="1227" t="s">
        <v>130</v>
      </c>
      <c r="E79" s="145"/>
      <c r="F79" s="2">
        <v>73</v>
      </c>
      <c r="G79" s="19" t="b">
        <v>0</v>
      </c>
      <c r="H79" s="1227" t="s">
        <v>130</v>
      </c>
      <c r="I79" s="533"/>
      <c r="J79" s="329">
        <v>12</v>
      </c>
    </row>
    <row r="80" spans="1:10" ht="15" customHeight="1" x14ac:dyDescent="0.25">
      <c r="A80" s="2">
        <v>74</v>
      </c>
      <c r="B80" s="3" t="s">
        <v>78</v>
      </c>
      <c r="C80" s="84"/>
      <c r="D80" s="1232" t="s">
        <v>44</v>
      </c>
      <c r="E80" s="145"/>
      <c r="F80" s="2">
        <v>74</v>
      </c>
      <c r="G80" s="101"/>
      <c r="H80" s="1232" t="s">
        <v>44</v>
      </c>
      <c r="I80" s="542"/>
      <c r="J80" s="62"/>
    </row>
    <row r="81" spans="1:10" ht="15" customHeight="1" x14ac:dyDescent="0.25">
      <c r="A81" s="2">
        <v>75</v>
      </c>
      <c r="B81" s="3" t="s">
        <v>19</v>
      </c>
      <c r="C81" s="46"/>
      <c r="D81" s="1227" t="s">
        <v>44</v>
      </c>
      <c r="E81" s="145"/>
      <c r="F81" s="2">
        <v>75</v>
      </c>
      <c r="G81" s="48" t="s">
        <v>113</v>
      </c>
      <c r="H81" s="1227" t="s">
        <v>44</v>
      </c>
      <c r="I81" s="533"/>
      <c r="J81" s="329"/>
    </row>
    <row r="82" spans="1:10" ht="15" customHeight="1" x14ac:dyDescent="0.25">
      <c r="A82" s="2">
        <v>76</v>
      </c>
      <c r="B82" s="9" t="s">
        <v>30</v>
      </c>
      <c r="C82" s="46"/>
      <c r="D82" s="1227" t="s">
        <v>44</v>
      </c>
      <c r="E82" s="145"/>
      <c r="F82" s="2">
        <v>76</v>
      </c>
      <c r="G82" s="90"/>
      <c r="H82" s="1227" t="s">
        <v>44</v>
      </c>
      <c r="I82" s="533"/>
      <c r="J82" s="329"/>
    </row>
    <row r="83" spans="1:10" ht="15" customHeight="1" x14ac:dyDescent="0.25">
      <c r="A83" s="2">
        <v>77</v>
      </c>
      <c r="B83" s="9" t="s">
        <v>31</v>
      </c>
      <c r="C83" s="46"/>
      <c r="D83" s="1227" t="s">
        <v>44</v>
      </c>
      <c r="E83" s="145"/>
      <c r="F83" s="2">
        <v>77</v>
      </c>
      <c r="G83" s="90"/>
      <c r="H83" s="1227" t="s">
        <v>44</v>
      </c>
      <c r="I83" s="533"/>
      <c r="J83" s="329"/>
    </row>
    <row r="84" spans="1:10" ht="15" customHeight="1" x14ac:dyDescent="0.25">
      <c r="A84" s="2">
        <v>78</v>
      </c>
      <c r="B84" s="9" t="s">
        <v>77</v>
      </c>
      <c r="C84" s="87"/>
      <c r="D84" s="1227" t="s">
        <v>44</v>
      </c>
      <c r="E84" s="145"/>
      <c r="F84" s="2">
        <v>78</v>
      </c>
      <c r="G84" s="190" t="s">
        <v>163</v>
      </c>
      <c r="H84" s="1227" t="s">
        <v>44</v>
      </c>
      <c r="I84" s="533"/>
      <c r="J84" s="329"/>
    </row>
    <row r="85" spans="1:10" ht="15" customHeight="1" x14ac:dyDescent="0.25">
      <c r="A85" s="2">
        <v>79</v>
      </c>
      <c r="B85" s="9" t="s">
        <v>76</v>
      </c>
      <c r="C85" s="87"/>
      <c r="D85" s="1227" t="s">
        <v>44</v>
      </c>
      <c r="E85" s="145"/>
      <c r="F85" s="2">
        <v>79</v>
      </c>
      <c r="G85" s="86" t="s">
        <v>214</v>
      </c>
      <c r="H85" s="1227" t="s">
        <v>44</v>
      </c>
      <c r="I85" s="533"/>
      <c r="J85" s="329" t="s">
        <v>573</v>
      </c>
    </row>
    <row r="86" spans="1:10" ht="15" customHeight="1" x14ac:dyDescent="0.25">
      <c r="A86" s="2">
        <v>83</v>
      </c>
      <c r="B86" s="9" t="s">
        <v>20</v>
      </c>
      <c r="C86" s="169"/>
      <c r="D86" s="1228" t="s">
        <v>44</v>
      </c>
      <c r="E86" s="145"/>
      <c r="F86" s="2">
        <v>83</v>
      </c>
      <c r="G86" s="132">
        <f>G90/((G89+((2*44)/184))/100)</f>
        <v>150654507.86535254</v>
      </c>
      <c r="H86" s="1228" t="s">
        <v>44</v>
      </c>
      <c r="I86" s="536"/>
      <c r="J86" s="66"/>
    </row>
    <row r="87" spans="1:10" ht="15" customHeight="1" x14ac:dyDescent="0.25">
      <c r="A87" s="2">
        <v>85</v>
      </c>
      <c r="B87" s="3" t="s">
        <v>21</v>
      </c>
      <c r="C87" s="87"/>
      <c r="D87" s="1227" t="s">
        <v>43</v>
      </c>
      <c r="E87" s="145"/>
      <c r="F87" s="2">
        <v>85</v>
      </c>
      <c r="G87" s="191" t="s">
        <v>165</v>
      </c>
      <c r="H87" s="1227" t="s">
        <v>43</v>
      </c>
      <c r="I87" s="533"/>
      <c r="J87" s="329" t="s">
        <v>346</v>
      </c>
    </row>
    <row r="88" spans="1:10" ht="15" customHeight="1" x14ac:dyDescent="0.25">
      <c r="A88" s="2">
        <v>86</v>
      </c>
      <c r="B88" s="3" t="s">
        <v>22</v>
      </c>
      <c r="C88" s="87"/>
      <c r="D88" s="1227" t="s">
        <v>44</v>
      </c>
      <c r="E88" s="145"/>
      <c r="F88" s="2">
        <v>86</v>
      </c>
      <c r="G88" s="191" t="s">
        <v>165</v>
      </c>
      <c r="H88" s="1227" t="s">
        <v>44</v>
      </c>
      <c r="I88" s="533"/>
      <c r="J88" s="329" t="s">
        <v>44</v>
      </c>
    </row>
    <row r="89" spans="1:10" ht="15" customHeight="1" x14ac:dyDescent="0.25">
      <c r="A89" s="2">
        <v>87</v>
      </c>
      <c r="B89" s="3" t="s">
        <v>23</v>
      </c>
      <c r="C89" s="167"/>
      <c r="D89" s="1233" t="s">
        <v>44</v>
      </c>
      <c r="E89" s="354"/>
      <c r="F89" s="2">
        <v>87</v>
      </c>
      <c r="G89" s="196">
        <v>105.72499999999999</v>
      </c>
      <c r="H89" s="1233" t="s">
        <v>44</v>
      </c>
      <c r="I89" s="545"/>
      <c r="J89" s="163" t="s">
        <v>271</v>
      </c>
    </row>
    <row r="90" spans="1:10" ht="15" customHeight="1" x14ac:dyDescent="0.25">
      <c r="A90" s="2">
        <v>88</v>
      </c>
      <c r="B90" s="3" t="s">
        <v>24</v>
      </c>
      <c r="C90" s="78"/>
      <c r="D90" s="1228" t="s">
        <v>44</v>
      </c>
      <c r="E90" s="354"/>
      <c r="F90" s="2">
        <v>88</v>
      </c>
      <c r="G90" s="192">
        <v>160000000</v>
      </c>
      <c r="H90" s="1228" t="s">
        <v>44</v>
      </c>
      <c r="I90" s="354" t="s">
        <v>309</v>
      </c>
      <c r="J90" s="66"/>
    </row>
    <row r="91" spans="1:10" ht="15" customHeight="1" x14ac:dyDescent="0.25">
      <c r="A91" s="2">
        <v>89</v>
      </c>
      <c r="B91" s="3" t="s">
        <v>25</v>
      </c>
      <c r="C91" s="168"/>
      <c r="D91" s="67" t="s">
        <v>44</v>
      </c>
      <c r="E91" s="145"/>
      <c r="F91" s="2">
        <v>89</v>
      </c>
      <c r="G91" s="600">
        <v>0</v>
      </c>
      <c r="H91" s="67" t="s">
        <v>44</v>
      </c>
      <c r="I91" s="546"/>
      <c r="J91" s="468">
        <v>18</v>
      </c>
    </row>
    <row r="92" spans="1:10" ht="15" customHeight="1" x14ac:dyDescent="0.25">
      <c r="A92" s="2">
        <v>90</v>
      </c>
      <c r="B92" s="3" t="s">
        <v>26</v>
      </c>
      <c r="C92" s="87"/>
      <c r="D92" s="1227" t="s">
        <v>43</v>
      </c>
      <c r="E92" s="145"/>
      <c r="F92" s="2">
        <v>90</v>
      </c>
      <c r="G92" s="191" t="s">
        <v>114</v>
      </c>
      <c r="H92" s="1227" t="s">
        <v>43</v>
      </c>
      <c r="I92" s="533"/>
      <c r="J92" s="329" t="s">
        <v>347</v>
      </c>
    </row>
    <row r="93" spans="1:10" ht="15" customHeight="1" x14ac:dyDescent="0.25">
      <c r="A93" s="2">
        <v>91</v>
      </c>
      <c r="B93" s="3" t="s">
        <v>27</v>
      </c>
      <c r="C93" s="118"/>
      <c r="D93" s="1295" t="s">
        <v>130</v>
      </c>
      <c r="E93" s="354"/>
      <c r="F93" s="2">
        <v>91</v>
      </c>
      <c r="G93" s="194">
        <v>45907</v>
      </c>
      <c r="H93" s="1295" t="s">
        <v>130</v>
      </c>
      <c r="I93" s="547"/>
      <c r="J93" s="68"/>
    </row>
    <row r="94" spans="1:10" ht="15" customHeight="1" x14ac:dyDescent="0.25">
      <c r="A94" s="2">
        <v>92</v>
      </c>
      <c r="B94" s="3" t="s">
        <v>28</v>
      </c>
      <c r="C94" s="87"/>
      <c r="D94" s="1227" t="s">
        <v>44</v>
      </c>
      <c r="E94" s="145"/>
      <c r="F94" s="2">
        <v>92</v>
      </c>
      <c r="G94" s="193" t="s">
        <v>108</v>
      </c>
      <c r="H94" s="1227" t="s">
        <v>44</v>
      </c>
      <c r="I94" s="533"/>
      <c r="J94" s="329" t="s">
        <v>560</v>
      </c>
    </row>
    <row r="95" spans="1:10" ht="15" customHeight="1" x14ac:dyDescent="0.25">
      <c r="A95" s="2">
        <v>93</v>
      </c>
      <c r="B95" s="3" t="s">
        <v>75</v>
      </c>
      <c r="C95" s="119"/>
      <c r="D95" s="1227" t="s">
        <v>44</v>
      </c>
      <c r="E95" s="145"/>
      <c r="F95" s="2">
        <v>93</v>
      </c>
      <c r="G95" s="195" t="s">
        <v>167</v>
      </c>
      <c r="H95" s="1227" t="s">
        <v>44</v>
      </c>
      <c r="I95" s="533"/>
      <c r="J95" s="329"/>
    </row>
    <row r="96" spans="1:10" ht="15" customHeight="1" x14ac:dyDescent="0.25">
      <c r="A96" s="2">
        <v>94</v>
      </c>
      <c r="B96" s="3" t="s">
        <v>74</v>
      </c>
      <c r="C96" s="87"/>
      <c r="D96" s="1227" t="s">
        <v>44</v>
      </c>
      <c r="E96" s="145"/>
      <c r="F96" s="2">
        <v>94</v>
      </c>
      <c r="G96" s="193" t="s">
        <v>116</v>
      </c>
      <c r="H96" s="1227" t="s">
        <v>44</v>
      </c>
      <c r="I96" s="533"/>
      <c r="J96" s="329" t="s">
        <v>550</v>
      </c>
    </row>
    <row r="97" spans="1:11" ht="15" customHeight="1" x14ac:dyDescent="0.25">
      <c r="A97" s="2">
        <v>95</v>
      </c>
      <c r="B97" s="9" t="s">
        <v>38</v>
      </c>
      <c r="C97" s="45" t="b">
        <v>1</v>
      </c>
      <c r="D97" s="1227" t="s">
        <v>44</v>
      </c>
      <c r="E97" s="354" t="s">
        <v>309</v>
      </c>
      <c r="F97" s="2">
        <v>95</v>
      </c>
      <c r="G97" s="908" t="b">
        <v>1</v>
      </c>
      <c r="H97" s="1227" t="s">
        <v>44</v>
      </c>
      <c r="I97" s="533"/>
      <c r="J97" s="329" t="s">
        <v>106</v>
      </c>
    </row>
    <row r="98" spans="1:11" ht="15" customHeight="1" x14ac:dyDescent="0.25">
      <c r="A98" s="18">
        <v>96</v>
      </c>
      <c r="B98" s="10" t="s">
        <v>36</v>
      </c>
      <c r="C98" s="320" t="s">
        <v>291</v>
      </c>
      <c r="D98" s="1227" t="s">
        <v>44</v>
      </c>
      <c r="E98" s="354" t="s">
        <v>309</v>
      </c>
      <c r="F98" s="18">
        <v>96</v>
      </c>
      <c r="G98" s="180"/>
      <c r="H98" s="1227" t="s">
        <v>44</v>
      </c>
      <c r="I98" s="342" t="s">
        <v>309</v>
      </c>
      <c r="J98" s="329"/>
      <c r="K98" s="342"/>
    </row>
    <row r="99" spans="1:11" ht="15" customHeight="1" x14ac:dyDescent="0.25">
      <c r="A99" s="18">
        <v>97</v>
      </c>
      <c r="B99" s="10" t="s">
        <v>32</v>
      </c>
      <c r="C99" s="46"/>
      <c r="D99" s="1227" t="s">
        <v>44</v>
      </c>
      <c r="E99" s="145"/>
      <c r="F99" s="18">
        <v>97</v>
      </c>
      <c r="G99" s="48" t="s">
        <v>749</v>
      </c>
      <c r="H99" s="288"/>
      <c r="I99" s="533"/>
      <c r="J99" s="329"/>
    </row>
    <row r="100" spans="1:11" ht="15" customHeight="1" x14ac:dyDescent="0.25">
      <c r="A100" s="18">
        <v>98</v>
      </c>
      <c r="B100" s="10" t="s">
        <v>39</v>
      </c>
      <c r="C100" s="45" t="s">
        <v>47</v>
      </c>
      <c r="D100" s="1227" t="s">
        <v>130</v>
      </c>
      <c r="E100" s="145"/>
      <c r="F100" s="18">
        <v>98</v>
      </c>
      <c r="G100" s="1043" t="s">
        <v>45</v>
      </c>
      <c r="H100" s="1227" t="s">
        <v>130</v>
      </c>
      <c r="I100" s="533"/>
      <c r="J100" s="329"/>
    </row>
    <row r="101" spans="1:11" ht="15" customHeight="1" x14ac:dyDescent="0.25">
      <c r="A101" s="18">
        <v>99</v>
      </c>
      <c r="B101" s="10" t="s">
        <v>29</v>
      </c>
      <c r="C101" s="45" t="s">
        <v>117</v>
      </c>
      <c r="D101" s="1227" t="s">
        <v>130</v>
      </c>
      <c r="E101" s="408"/>
      <c r="F101" s="18">
        <v>99</v>
      </c>
      <c r="G101" s="48" t="s">
        <v>749</v>
      </c>
      <c r="H101" s="288"/>
      <c r="I101" s="533"/>
      <c r="J101" s="395"/>
    </row>
    <row r="102" spans="1:11" ht="15.75" x14ac:dyDescent="0.25">
      <c r="A102" s="12" t="s">
        <v>122</v>
      </c>
      <c r="B102" s="172"/>
      <c r="C102" s="16">
        <v>38</v>
      </c>
      <c r="D102" s="69"/>
      <c r="E102" s="69"/>
      <c r="F102" s="12"/>
      <c r="G102" s="16">
        <v>25</v>
      </c>
      <c r="H102" s="80"/>
      <c r="I102" s="184"/>
      <c r="J102" s="80"/>
    </row>
    <row r="103" spans="1:11" ht="7.5" customHeight="1" x14ac:dyDescent="0.25">
      <c r="A103" s="12"/>
      <c r="B103" s="172"/>
      <c r="C103" s="16"/>
      <c r="D103" s="69"/>
      <c r="E103" s="69"/>
      <c r="F103" s="12"/>
      <c r="G103" s="16"/>
      <c r="H103" s="80"/>
      <c r="I103" s="184"/>
      <c r="J103" s="80"/>
    </row>
    <row r="104" spans="1:11" ht="15.75" customHeight="1" x14ac:dyDescent="0.25">
      <c r="A104" s="1267">
        <v>1.1000000000000001</v>
      </c>
      <c r="B104" s="1567" t="s">
        <v>162</v>
      </c>
      <c r="C104" s="1567"/>
      <c r="D104" s="1567"/>
      <c r="E104" s="1567"/>
      <c r="F104" s="1275">
        <v>1.1000000000000001</v>
      </c>
      <c r="G104" s="1690" t="s">
        <v>840</v>
      </c>
      <c r="H104" s="1690"/>
      <c r="I104" s="1690"/>
      <c r="J104" s="1690"/>
      <c r="K104" s="145"/>
    </row>
    <row r="105" spans="1:11" ht="15.75" x14ac:dyDescent="0.25">
      <c r="A105" s="1267">
        <v>1.2</v>
      </c>
      <c r="B105" s="1556" t="s">
        <v>345</v>
      </c>
      <c r="C105" s="1556"/>
      <c r="D105" s="1556"/>
      <c r="E105" s="1556"/>
      <c r="F105" s="912">
        <v>2.2999999999999998</v>
      </c>
      <c r="G105" s="1577" t="s">
        <v>362</v>
      </c>
      <c r="H105" s="1577"/>
      <c r="I105" s="1577"/>
      <c r="J105" s="1577"/>
    </row>
    <row r="106" spans="1:11" ht="15.75" customHeight="1" x14ac:dyDescent="0.25">
      <c r="A106" s="1267">
        <v>1.7</v>
      </c>
      <c r="B106" s="1556" t="s">
        <v>469</v>
      </c>
      <c r="C106" s="1556"/>
      <c r="D106" s="1556"/>
      <c r="E106" s="1556"/>
      <c r="F106" s="1267">
        <v>2.88</v>
      </c>
      <c r="G106" s="1556" t="s">
        <v>802</v>
      </c>
      <c r="H106" s="1556"/>
      <c r="I106" s="1556"/>
      <c r="J106" s="1556"/>
    </row>
    <row r="107" spans="1:11" ht="15.75" customHeight="1" x14ac:dyDescent="0.25">
      <c r="A107" s="1267">
        <v>1.8</v>
      </c>
      <c r="B107" s="1556" t="s">
        <v>470</v>
      </c>
      <c r="C107" s="1556"/>
      <c r="D107" s="1556"/>
      <c r="E107" s="1556"/>
      <c r="F107" s="1279">
        <v>2.96</v>
      </c>
      <c r="G107" s="1633" t="s">
        <v>451</v>
      </c>
      <c r="H107" s="1633"/>
      <c r="I107" s="1633"/>
      <c r="J107" s="1633"/>
      <c r="K107" s="1321"/>
    </row>
    <row r="108" spans="1:11" ht="15.75" customHeight="1" x14ac:dyDescent="0.25">
      <c r="A108" s="1268">
        <v>1.1000000000000001</v>
      </c>
      <c r="B108" s="1556" t="s">
        <v>471</v>
      </c>
      <c r="C108" s="1556"/>
      <c r="D108" s="1556"/>
      <c r="E108" s="1556"/>
      <c r="F108" s="931"/>
      <c r="G108" s="931"/>
      <c r="H108" s="172"/>
      <c r="I108" s="714"/>
      <c r="J108" s="172"/>
      <c r="K108" s="934"/>
    </row>
    <row r="109" spans="1:11" ht="15.75" x14ac:dyDescent="0.25">
      <c r="A109" s="1267">
        <v>1.1299999999999999</v>
      </c>
      <c r="B109" s="1556" t="s">
        <v>472</v>
      </c>
      <c r="C109" s="1556"/>
      <c r="D109" s="1556"/>
      <c r="E109" s="1556"/>
      <c r="F109" s="1216"/>
      <c r="G109" s="1216"/>
      <c r="H109" s="172"/>
      <c r="I109" s="714"/>
      <c r="J109" s="172"/>
    </row>
    <row r="110" spans="1:11" ht="15.75" x14ac:dyDescent="0.25">
      <c r="A110" s="1637">
        <v>1.1399999999999999</v>
      </c>
      <c r="B110" s="1638" t="s">
        <v>828</v>
      </c>
      <c r="C110" s="1638"/>
      <c r="D110" s="1638"/>
      <c r="E110" s="1638"/>
      <c r="F110" s="1216"/>
      <c r="G110" s="1216"/>
      <c r="H110" s="172"/>
      <c r="I110" s="714"/>
      <c r="J110" s="172"/>
    </row>
    <row r="111" spans="1:11" ht="15.75" x14ac:dyDescent="0.25">
      <c r="A111" s="1637"/>
      <c r="B111" s="1638"/>
      <c r="C111" s="1638"/>
      <c r="D111" s="1638"/>
      <c r="E111" s="1638"/>
      <c r="F111" s="595"/>
      <c r="G111" s="172"/>
      <c r="H111" s="172"/>
      <c r="I111" s="714"/>
      <c r="J111" s="172"/>
    </row>
    <row r="112" spans="1:11" ht="15.75" customHeight="1" x14ac:dyDescent="0.25">
      <c r="A112" s="1637">
        <v>1.17</v>
      </c>
      <c r="B112" s="1574" t="s">
        <v>806</v>
      </c>
      <c r="C112" s="1574"/>
      <c r="D112" s="1574"/>
      <c r="E112" s="1574"/>
      <c r="F112" s="595"/>
      <c r="G112" s="172"/>
      <c r="H112" s="172"/>
      <c r="I112" s="714"/>
      <c r="J112" s="172"/>
    </row>
    <row r="113" spans="1:10" ht="15.75" x14ac:dyDescent="0.25">
      <c r="A113" s="1637"/>
      <c r="B113" s="1574"/>
      <c r="C113" s="1574"/>
      <c r="D113" s="1574"/>
      <c r="E113" s="1574"/>
      <c r="F113" s="931"/>
      <c r="G113" s="931"/>
      <c r="H113" s="172"/>
      <c r="I113" s="714"/>
      <c r="J113" s="172"/>
    </row>
    <row r="114" spans="1:10" ht="15.75" x14ac:dyDescent="0.25">
      <c r="A114" s="1271">
        <v>2.1</v>
      </c>
      <c r="B114" s="1556" t="s">
        <v>343</v>
      </c>
      <c r="C114" s="1556"/>
      <c r="D114" s="1556"/>
      <c r="E114" s="1556"/>
      <c r="F114" s="595"/>
      <c r="G114" s="172"/>
      <c r="H114" s="172"/>
      <c r="I114" s="714"/>
      <c r="J114" s="172"/>
    </row>
    <row r="115" spans="1:10" ht="15.75" x14ac:dyDescent="0.25">
      <c r="A115" s="1637">
        <v>2.8</v>
      </c>
      <c r="B115" s="1638" t="s">
        <v>827</v>
      </c>
      <c r="C115" s="1638"/>
      <c r="D115" s="1638"/>
      <c r="E115" s="1638"/>
      <c r="F115" s="595"/>
      <c r="G115" s="172"/>
      <c r="H115" s="172"/>
      <c r="I115" s="714"/>
      <c r="J115" s="172"/>
    </row>
    <row r="116" spans="1:10" ht="15.75" x14ac:dyDescent="0.25">
      <c r="A116" s="1637"/>
      <c r="B116" s="1638"/>
      <c r="C116" s="1638"/>
      <c r="D116" s="1638"/>
      <c r="E116" s="1638"/>
      <c r="F116" s="595"/>
      <c r="G116" s="172"/>
      <c r="H116" s="172"/>
      <c r="I116" s="714"/>
      <c r="J116" s="172"/>
    </row>
    <row r="117" spans="1:10" ht="15.75" x14ac:dyDescent="0.25">
      <c r="A117" s="1271">
        <v>2.14</v>
      </c>
      <c r="B117" s="1564" t="s">
        <v>841</v>
      </c>
      <c r="C117" s="1564"/>
      <c r="D117" s="1564"/>
      <c r="E117" s="1564"/>
      <c r="F117" s="951"/>
      <c r="G117" s="172"/>
      <c r="H117" s="172"/>
      <c r="I117" s="714"/>
      <c r="J117" s="172"/>
    </row>
    <row r="118" spans="1:10" ht="15.75" x14ac:dyDescent="0.25">
      <c r="A118" s="1637">
        <v>2.16</v>
      </c>
      <c r="B118" s="1638" t="s">
        <v>829</v>
      </c>
      <c r="C118" s="1638"/>
      <c r="D118" s="1638"/>
      <c r="E118" s="1638"/>
      <c r="F118" s="1216"/>
      <c r="G118" s="172"/>
      <c r="H118" s="172"/>
      <c r="I118" s="714"/>
      <c r="J118" s="172"/>
    </row>
    <row r="119" spans="1:10" ht="15.75" x14ac:dyDescent="0.25">
      <c r="A119" s="1637"/>
      <c r="B119" s="1638"/>
      <c r="C119" s="1638"/>
      <c r="D119" s="1638"/>
      <c r="E119" s="1638"/>
      <c r="F119" s="231"/>
      <c r="G119" s="172"/>
      <c r="H119" s="172"/>
      <c r="I119" s="714"/>
      <c r="J119" s="172"/>
    </row>
    <row r="120" spans="1:10" ht="15.75" x14ac:dyDescent="0.25">
      <c r="A120" s="1694">
        <v>2.17</v>
      </c>
      <c r="B120" s="1689" t="s">
        <v>842</v>
      </c>
      <c r="C120" s="1689"/>
      <c r="D120" s="1689"/>
      <c r="E120" s="1689"/>
      <c r="F120" s="231"/>
      <c r="G120" s="172"/>
      <c r="H120" s="172"/>
      <c r="I120" s="714"/>
      <c r="J120" s="172"/>
    </row>
    <row r="121" spans="1:10" ht="15.75" x14ac:dyDescent="0.25">
      <c r="A121" s="1694"/>
      <c r="B121" s="1689"/>
      <c r="C121" s="1689"/>
      <c r="D121" s="1689"/>
      <c r="E121" s="1689"/>
      <c r="F121" s="231"/>
      <c r="G121" s="172"/>
      <c r="H121" s="172"/>
      <c r="I121" s="714"/>
      <c r="J121" s="172"/>
    </row>
    <row r="122" spans="1:10" ht="15.75" customHeight="1" x14ac:dyDescent="0.25">
      <c r="A122" s="1271">
        <v>2.1800000000000002</v>
      </c>
      <c r="B122" s="1564" t="s">
        <v>361</v>
      </c>
      <c r="C122" s="1564"/>
      <c r="D122" s="1564"/>
      <c r="E122" s="1564"/>
      <c r="F122" s="1033"/>
      <c r="G122" s="931"/>
      <c r="H122" s="172"/>
      <c r="I122" s="714"/>
      <c r="J122" s="172"/>
    </row>
    <row r="123" spans="1:10" ht="15.75" customHeight="1" x14ac:dyDescent="0.25">
      <c r="A123" s="1286">
        <v>2.2000000000000002</v>
      </c>
      <c r="B123" s="1564" t="s">
        <v>284</v>
      </c>
      <c r="C123" s="1564"/>
      <c r="D123" s="1564"/>
      <c r="E123" s="1564"/>
      <c r="F123" s="231"/>
      <c r="G123" s="172"/>
      <c r="H123" s="172"/>
      <c r="I123" s="714"/>
      <c r="J123" s="172"/>
    </row>
    <row r="124" spans="1:10" ht="15.75" customHeight="1" x14ac:dyDescent="0.25">
      <c r="A124" s="1637">
        <v>2.2200000000000002</v>
      </c>
      <c r="B124" s="1638" t="s">
        <v>830</v>
      </c>
      <c r="C124" s="1638"/>
      <c r="D124" s="1638"/>
      <c r="E124" s="1638"/>
      <c r="F124" s="231"/>
      <c r="G124" s="172"/>
      <c r="H124" s="172"/>
      <c r="I124" s="714"/>
      <c r="J124" s="172"/>
    </row>
    <row r="125" spans="1:10" ht="15.75" customHeight="1" x14ac:dyDescent="0.25">
      <c r="A125" s="1637"/>
      <c r="B125" s="1638"/>
      <c r="C125" s="1638"/>
      <c r="D125" s="1638"/>
      <c r="E125" s="1638"/>
      <c r="F125" s="231"/>
      <c r="G125" s="172"/>
      <c r="H125" s="172"/>
      <c r="I125" s="714"/>
      <c r="J125" s="172"/>
    </row>
    <row r="126" spans="1:10" ht="15.75" x14ac:dyDescent="0.25">
      <c r="A126" s="1271">
        <v>2.23</v>
      </c>
      <c r="B126" s="1564" t="s">
        <v>479</v>
      </c>
      <c r="C126" s="1564"/>
      <c r="D126" s="1564"/>
      <c r="E126" s="1564"/>
      <c r="F126" s="1041"/>
      <c r="G126" s="932"/>
      <c r="H126" s="172"/>
      <c r="I126" s="714"/>
      <c r="J126" s="172"/>
    </row>
    <row r="127" spans="1:10" ht="15.75" x14ac:dyDescent="0.25">
      <c r="A127" s="1280">
        <v>2.75</v>
      </c>
      <c r="B127" s="1691" t="s">
        <v>741</v>
      </c>
      <c r="C127" s="1692"/>
      <c r="D127" s="1692"/>
      <c r="E127" s="1693"/>
      <c r="F127" s="951"/>
      <c r="G127" s="1066"/>
      <c r="H127" s="172"/>
      <c r="I127" s="714"/>
      <c r="J127" s="172"/>
    </row>
    <row r="128" spans="1:10" ht="15.75" x14ac:dyDescent="0.25">
      <c r="A128" s="1271">
        <v>2.91</v>
      </c>
      <c r="B128" s="1557" t="s">
        <v>755</v>
      </c>
      <c r="C128" s="1557"/>
      <c r="D128" s="1557"/>
      <c r="E128" s="1557"/>
      <c r="F128" s="933"/>
      <c r="G128" s="933"/>
    </row>
    <row r="129" spans="1:7" ht="15.75" customHeight="1" x14ac:dyDescent="0.25">
      <c r="A129" s="1555">
        <v>2.95</v>
      </c>
      <c r="B129" s="1574" t="s">
        <v>476</v>
      </c>
      <c r="C129" s="1574"/>
      <c r="D129" s="1574"/>
      <c r="E129" s="1574"/>
      <c r="F129" s="1219"/>
      <c r="G129" s="1219"/>
    </row>
    <row r="130" spans="1:7" x14ac:dyDescent="0.25">
      <c r="A130" s="1555"/>
      <c r="B130" s="1574"/>
      <c r="C130" s="1574"/>
      <c r="D130" s="1574"/>
      <c r="E130" s="1574"/>
    </row>
    <row r="131" spans="1:7" ht="15.75" x14ac:dyDescent="0.25">
      <c r="A131" s="1271">
        <v>2.96</v>
      </c>
      <c r="B131" s="1680" t="s">
        <v>480</v>
      </c>
      <c r="C131" s="1680"/>
      <c r="D131" s="1680"/>
      <c r="E131" s="1680"/>
    </row>
  </sheetData>
  <mergeCells count="42">
    <mergeCell ref="B129:E130"/>
    <mergeCell ref="A129:A130"/>
    <mergeCell ref="B131:E131"/>
    <mergeCell ref="A124:A125"/>
    <mergeCell ref="B118:E119"/>
    <mergeCell ref="B123:E123"/>
    <mergeCell ref="B127:E127"/>
    <mergeCell ref="B128:E128"/>
    <mergeCell ref="B126:E126"/>
    <mergeCell ref="A120:A121"/>
    <mergeCell ref="B124:E125"/>
    <mergeCell ref="B122:E122"/>
    <mergeCell ref="E19:F19"/>
    <mergeCell ref="B114:E114"/>
    <mergeCell ref="B107:E107"/>
    <mergeCell ref="B108:E108"/>
    <mergeCell ref="B109:E109"/>
    <mergeCell ref="B110:E111"/>
    <mergeCell ref="B112:E113"/>
    <mergeCell ref="B106:E106"/>
    <mergeCell ref="E5:F5"/>
    <mergeCell ref="E6:F6"/>
    <mergeCell ref="E12:F12"/>
    <mergeCell ref="E14:F14"/>
    <mergeCell ref="E13:F13"/>
    <mergeCell ref="J21:J22"/>
    <mergeCell ref="E21:I21"/>
    <mergeCell ref="G105:J105"/>
    <mergeCell ref="B104:E104"/>
    <mergeCell ref="B105:E105"/>
    <mergeCell ref="G104:J104"/>
    <mergeCell ref="A22:D22"/>
    <mergeCell ref="F22:H22"/>
    <mergeCell ref="G107:J107"/>
    <mergeCell ref="G106:J106"/>
    <mergeCell ref="B120:E121"/>
    <mergeCell ref="A110:A111"/>
    <mergeCell ref="A112:A113"/>
    <mergeCell ref="B115:E116"/>
    <mergeCell ref="A115:A116"/>
    <mergeCell ref="A118:A119"/>
    <mergeCell ref="B117:E117"/>
  </mergeCells>
  <pageMargins left="0.23622047244094491" right="0.23622047244094491" top="0.35433070866141736" bottom="0.35433070866141736" header="0.31496062992125984" footer="0.31496062992125984"/>
  <pageSetup paperSize="9" scale="6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G129"/>
  <sheetViews>
    <sheetView zoomScale="75" zoomScaleNormal="75" workbookViewId="0"/>
  </sheetViews>
  <sheetFormatPr defaultRowHeight="15" x14ac:dyDescent="0.25"/>
  <cols>
    <col min="1" max="1" width="7.7109375" customWidth="1"/>
    <col min="2" max="3" width="54.7109375" customWidth="1"/>
    <col min="4" max="4" width="3.140625" style="54" bestFit="1" customWidth="1"/>
    <col min="5" max="5" width="14.42578125" customWidth="1"/>
    <col min="6" max="6" width="20.7109375" customWidth="1"/>
    <col min="7" max="7" width="12.5703125" customWidth="1"/>
  </cols>
  <sheetData>
    <row r="1" spans="1:7" ht="18" x14ac:dyDescent="0.25">
      <c r="A1" s="166" t="s">
        <v>849</v>
      </c>
    </row>
    <row r="3" spans="1:7" s="12" customFormat="1" ht="15.75" x14ac:dyDescent="0.25">
      <c r="A3" s="36" t="s">
        <v>131</v>
      </c>
      <c r="D3" s="55"/>
      <c r="E3" s="36" t="s">
        <v>132</v>
      </c>
    </row>
    <row r="4" spans="1:7" s="12" customFormat="1" ht="15.75" x14ac:dyDescent="0.25">
      <c r="A4" s="26">
        <v>1</v>
      </c>
      <c r="B4" s="34" t="s">
        <v>127</v>
      </c>
      <c r="C4" s="117" t="s">
        <v>128</v>
      </c>
      <c r="D4" s="55"/>
      <c r="E4" s="36"/>
    </row>
    <row r="5" spans="1:7" ht="15.75" x14ac:dyDescent="0.25">
      <c r="A5" s="26">
        <v>2</v>
      </c>
      <c r="B5" s="34" t="s">
        <v>90</v>
      </c>
      <c r="C5" s="93" t="s">
        <v>94</v>
      </c>
      <c r="E5" s="271" t="s">
        <v>95</v>
      </c>
      <c r="F5" s="1524" t="s">
        <v>93</v>
      </c>
      <c r="G5" s="1524"/>
    </row>
    <row r="6" spans="1:7" ht="15.75" x14ac:dyDescent="0.25">
      <c r="A6" s="26">
        <v>3</v>
      </c>
      <c r="B6" s="34" t="s">
        <v>91</v>
      </c>
      <c r="C6" s="272" t="s">
        <v>96</v>
      </c>
      <c r="E6" s="271" t="s">
        <v>95</v>
      </c>
      <c r="F6" s="1524" t="s">
        <v>97</v>
      </c>
      <c r="G6" s="1524"/>
    </row>
    <row r="7" spans="1:7" ht="15.75" x14ac:dyDescent="0.25">
      <c r="A7" s="26">
        <v>4</v>
      </c>
      <c r="B7" s="34" t="s">
        <v>101</v>
      </c>
      <c r="C7" s="1144">
        <v>44306</v>
      </c>
      <c r="E7" s="30"/>
      <c r="F7" s="16"/>
      <c r="G7" s="16"/>
    </row>
    <row r="8" spans="1:7" ht="15.75" x14ac:dyDescent="0.25">
      <c r="A8" s="26">
        <v>5</v>
      </c>
      <c r="B8" s="34" t="s">
        <v>123</v>
      </c>
      <c r="C8" s="28">
        <v>0.45520833333333338</v>
      </c>
      <c r="E8" s="30"/>
      <c r="F8" s="16"/>
      <c r="G8" s="16"/>
    </row>
    <row r="9" spans="1:7" ht="15.75" x14ac:dyDescent="0.25">
      <c r="A9" s="1528">
        <v>6</v>
      </c>
      <c r="B9" s="1530" t="s">
        <v>124</v>
      </c>
      <c r="C9" s="1696" t="s">
        <v>152</v>
      </c>
      <c r="E9" s="89" t="s">
        <v>95</v>
      </c>
      <c r="F9" s="1695" t="s">
        <v>270</v>
      </c>
      <c r="G9" s="1695"/>
    </row>
    <row r="10" spans="1:7" ht="15.75" x14ac:dyDescent="0.25">
      <c r="A10" s="1529"/>
      <c r="B10" s="1531"/>
      <c r="C10" s="1697"/>
      <c r="E10" s="275" t="s">
        <v>232</v>
      </c>
      <c r="F10" s="1578" t="s">
        <v>217</v>
      </c>
      <c r="G10" s="1578"/>
    </row>
    <row r="11" spans="1:7" ht="15.75" x14ac:dyDescent="0.25">
      <c r="A11" s="26">
        <v>7</v>
      </c>
      <c r="B11" s="34" t="s">
        <v>102</v>
      </c>
      <c r="C11" s="1144">
        <v>43942</v>
      </c>
      <c r="E11" s="30"/>
      <c r="F11" s="16"/>
      <c r="G11" s="16"/>
    </row>
    <row r="12" spans="1:7" ht="15.75" x14ac:dyDescent="0.25">
      <c r="A12" s="26">
        <v>8</v>
      </c>
      <c r="B12" s="34" t="s">
        <v>103</v>
      </c>
      <c r="C12" s="1146" t="s">
        <v>845</v>
      </c>
      <c r="E12" s="30"/>
      <c r="F12" s="16"/>
      <c r="G12" s="16"/>
    </row>
    <row r="13" spans="1:7" ht="15.75" x14ac:dyDescent="0.25">
      <c r="A13" s="1528">
        <v>9</v>
      </c>
      <c r="B13" s="1530" t="s">
        <v>85</v>
      </c>
      <c r="C13" s="1532" t="s">
        <v>98</v>
      </c>
      <c r="E13" s="227" t="s">
        <v>184</v>
      </c>
      <c r="F13" s="1525" t="s">
        <v>92</v>
      </c>
      <c r="G13" s="1525"/>
    </row>
    <row r="14" spans="1:7" ht="15.75" x14ac:dyDescent="0.25">
      <c r="A14" s="1529"/>
      <c r="B14" s="1531"/>
      <c r="C14" s="1533"/>
      <c r="E14" s="227" t="s">
        <v>185</v>
      </c>
      <c r="F14" s="1524" t="s">
        <v>119</v>
      </c>
      <c r="G14" s="1524"/>
    </row>
    <row r="15" spans="1:7" ht="15.75" x14ac:dyDescent="0.25">
      <c r="A15" s="26">
        <v>10</v>
      </c>
      <c r="B15" s="34" t="s">
        <v>86</v>
      </c>
      <c r="C15" s="21">
        <v>10000000</v>
      </c>
      <c r="E15" s="31"/>
      <c r="F15" s="16"/>
      <c r="G15" s="16"/>
    </row>
    <row r="16" spans="1:7" ht="15.75" x14ac:dyDescent="0.25">
      <c r="A16" s="26">
        <v>11</v>
      </c>
      <c r="B16" s="34" t="s">
        <v>87</v>
      </c>
      <c r="C16" s="21">
        <f>(C15*(F16/100))+(C15*((1.5*340)/(100*365)))</f>
        <v>10213826.02739726</v>
      </c>
      <c r="E16" s="401" t="s">
        <v>100</v>
      </c>
      <c r="F16" s="1526">
        <v>100.741</v>
      </c>
      <c r="G16" s="1526"/>
    </row>
    <row r="17" spans="1:7" ht="15.75" x14ac:dyDescent="0.25">
      <c r="A17" s="26">
        <v>12</v>
      </c>
      <c r="B17" s="34" t="s">
        <v>83</v>
      </c>
      <c r="C17" s="21">
        <f>C16</f>
        <v>10213826.02739726</v>
      </c>
      <c r="E17" s="109"/>
      <c r="F17" s="111"/>
      <c r="G17" s="16"/>
    </row>
    <row r="18" spans="1:7" ht="15.75" x14ac:dyDescent="0.25">
      <c r="A18" s="26">
        <v>13</v>
      </c>
      <c r="B18" s="34" t="s">
        <v>88</v>
      </c>
      <c r="C18" s="272" t="s">
        <v>99</v>
      </c>
      <c r="E18" s="33"/>
      <c r="F18" s="16"/>
      <c r="G18" s="16"/>
    </row>
    <row r="19" spans="1:7" ht="15.75" x14ac:dyDescent="0.25">
      <c r="A19" s="26">
        <v>14</v>
      </c>
      <c r="B19" s="34" t="s">
        <v>82</v>
      </c>
      <c r="C19" s="24">
        <v>-6.1000000000000004E-3</v>
      </c>
      <c r="E19" s="38"/>
      <c r="F19" s="39"/>
      <c r="G19" s="16"/>
    </row>
    <row r="20" spans="1:7" ht="15.75" x14ac:dyDescent="0.25">
      <c r="A20" s="26">
        <v>15</v>
      </c>
      <c r="B20" s="34" t="s">
        <v>84</v>
      </c>
      <c r="C20" s="21">
        <f>C17*(1+((C19*(C12-C11))/(360)))</f>
        <v>10213652.959789574</v>
      </c>
      <c r="E20" s="13"/>
      <c r="F20" s="16"/>
      <c r="G20" s="16"/>
    </row>
    <row r="21" spans="1:7" ht="15.75" x14ac:dyDescent="0.25">
      <c r="A21" s="26">
        <v>16</v>
      </c>
      <c r="B21" s="34" t="s">
        <v>350</v>
      </c>
      <c r="C21" s="21" t="s">
        <v>280</v>
      </c>
      <c r="E21" s="271" t="s">
        <v>95</v>
      </c>
      <c r="F21" s="1524" t="s">
        <v>153</v>
      </c>
      <c r="G21" s="1524"/>
    </row>
    <row r="22" spans="1:7" ht="15.75" x14ac:dyDescent="0.25">
      <c r="A22" s="40"/>
      <c r="B22" s="41"/>
      <c r="C22" s="42"/>
      <c r="D22" s="56"/>
      <c r="E22" s="273"/>
      <c r="F22" s="39"/>
      <c r="G22" s="12"/>
    </row>
    <row r="23" spans="1:7" ht="33" customHeight="1" x14ac:dyDescent="0.25">
      <c r="A23" s="1527" t="s">
        <v>133</v>
      </c>
      <c r="B23" s="1527"/>
      <c r="C23" s="1527"/>
      <c r="D23" s="1527"/>
      <c r="E23" s="12"/>
      <c r="F23" s="376" t="s">
        <v>341</v>
      </c>
    </row>
    <row r="24" spans="1:7" ht="15.75" x14ac:dyDescent="0.25">
      <c r="A24" s="2">
        <v>1</v>
      </c>
      <c r="B24" s="3" t="s">
        <v>0</v>
      </c>
      <c r="C24" s="1262" t="s">
        <v>815</v>
      </c>
      <c r="D24" s="1229" t="s">
        <v>130</v>
      </c>
      <c r="E24" s="596" t="s">
        <v>309</v>
      </c>
      <c r="F24" s="26"/>
    </row>
    <row r="25" spans="1:7" ht="15.75" x14ac:dyDescent="0.25">
      <c r="A25" s="2">
        <v>2</v>
      </c>
      <c r="B25" s="3" t="s">
        <v>1</v>
      </c>
      <c r="C25" s="45" t="str">
        <f>F5</f>
        <v>MP6I5ZYZBEU3UXPYFY54</v>
      </c>
      <c r="D25" s="1229" t="s">
        <v>130</v>
      </c>
      <c r="E25" s="355" t="s">
        <v>309</v>
      </c>
      <c r="F25" s="329" t="s">
        <v>804</v>
      </c>
    </row>
    <row r="26" spans="1:7" ht="15.75" x14ac:dyDescent="0.25">
      <c r="A26" s="2">
        <v>3</v>
      </c>
      <c r="B26" s="3" t="s">
        <v>40</v>
      </c>
      <c r="C26" s="45" t="str">
        <f>F5</f>
        <v>MP6I5ZYZBEU3UXPYFY54</v>
      </c>
      <c r="D26" s="1229" t="s">
        <v>130</v>
      </c>
      <c r="E26" s="355"/>
      <c r="F26" s="329" t="s">
        <v>590</v>
      </c>
    </row>
    <row r="27" spans="1:7" ht="15.75" x14ac:dyDescent="0.25">
      <c r="A27" s="2">
        <v>4</v>
      </c>
      <c r="B27" s="3" t="s">
        <v>12</v>
      </c>
      <c r="C27" s="45" t="s">
        <v>106</v>
      </c>
      <c r="D27" s="57" t="s">
        <v>130</v>
      </c>
      <c r="E27" s="355"/>
      <c r="F27" s="377"/>
    </row>
    <row r="28" spans="1:7" ht="15.75" x14ac:dyDescent="0.25">
      <c r="A28" s="4">
        <v>5</v>
      </c>
      <c r="B28" s="5" t="s">
        <v>2</v>
      </c>
      <c r="C28" s="45" t="s">
        <v>107</v>
      </c>
      <c r="D28" s="58" t="s">
        <v>130</v>
      </c>
      <c r="E28" s="355"/>
      <c r="F28" s="378"/>
    </row>
    <row r="29" spans="1:7" ht="15.75" x14ac:dyDescent="0.25">
      <c r="A29" s="2">
        <v>6</v>
      </c>
      <c r="B29" s="3" t="s">
        <v>534</v>
      </c>
      <c r="C29" s="46"/>
      <c r="D29" s="57" t="s">
        <v>44</v>
      </c>
      <c r="E29" s="356"/>
      <c r="F29" s="377"/>
    </row>
    <row r="30" spans="1:7" ht="15.75" x14ac:dyDescent="0.25">
      <c r="A30" s="2">
        <v>7</v>
      </c>
      <c r="B30" s="3" t="s">
        <v>535</v>
      </c>
      <c r="C30" s="46"/>
      <c r="D30" s="57" t="s">
        <v>43</v>
      </c>
      <c r="E30" s="356" t="s">
        <v>309</v>
      </c>
      <c r="F30" s="368"/>
    </row>
    <row r="31" spans="1:7" ht="15.75" x14ac:dyDescent="0.25">
      <c r="A31" s="2">
        <v>8</v>
      </c>
      <c r="B31" s="3" t="s">
        <v>536</v>
      </c>
      <c r="C31" s="46"/>
      <c r="D31" s="57" t="s">
        <v>43</v>
      </c>
      <c r="E31" s="356" t="s">
        <v>309</v>
      </c>
      <c r="F31" s="377"/>
    </row>
    <row r="32" spans="1:7" ht="15.75" x14ac:dyDescent="0.25">
      <c r="A32" s="2">
        <v>9</v>
      </c>
      <c r="B32" s="3" t="s">
        <v>5</v>
      </c>
      <c r="C32" s="45" t="s">
        <v>109</v>
      </c>
      <c r="D32" s="1229" t="s">
        <v>130</v>
      </c>
      <c r="E32" s="356"/>
      <c r="F32" s="329"/>
    </row>
    <row r="33" spans="1:6" ht="15.75" x14ac:dyDescent="0.25">
      <c r="A33" s="2">
        <v>10</v>
      </c>
      <c r="B33" s="3" t="s">
        <v>6</v>
      </c>
      <c r="C33" s="272" t="s">
        <v>93</v>
      </c>
      <c r="D33" s="59" t="s">
        <v>130</v>
      </c>
      <c r="E33" s="356" t="s">
        <v>309</v>
      </c>
      <c r="F33" s="66" t="s">
        <v>342</v>
      </c>
    </row>
    <row r="34" spans="1:6" ht="15.75" x14ac:dyDescent="0.25">
      <c r="A34" s="2">
        <v>11</v>
      </c>
      <c r="B34" s="3" t="s">
        <v>7</v>
      </c>
      <c r="C34" s="45" t="str">
        <f>F6</f>
        <v>DL6FFRRLF74S01HE2M14</v>
      </c>
      <c r="D34" s="59" t="s">
        <v>130</v>
      </c>
      <c r="E34" s="356"/>
      <c r="F34" s="66"/>
    </row>
    <row r="35" spans="1:6" ht="15.75" x14ac:dyDescent="0.25">
      <c r="A35" s="2">
        <v>12</v>
      </c>
      <c r="B35" s="3" t="s">
        <v>46</v>
      </c>
      <c r="C35" s="45" t="s">
        <v>108</v>
      </c>
      <c r="D35" s="59" t="s">
        <v>130</v>
      </c>
      <c r="E35" s="356"/>
      <c r="F35" s="1230">
        <v>2</v>
      </c>
    </row>
    <row r="36" spans="1:6" ht="15.75" x14ac:dyDescent="0.25">
      <c r="A36" s="2">
        <v>13</v>
      </c>
      <c r="B36" s="3" t="s">
        <v>8</v>
      </c>
      <c r="C36" s="45" t="str">
        <f>C25</f>
        <v>MP6I5ZYZBEU3UXPYFY54</v>
      </c>
      <c r="D36" s="1296" t="s">
        <v>43</v>
      </c>
      <c r="E36" s="356" t="s">
        <v>309</v>
      </c>
      <c r="F36" s="329">
        <v>4</v>
      </c>
    </row>
    <row r="37" spans="1:6" ht="15.75" x14ac:dyDescent="0.25">
      <c r="A37" s="2">
        <v>14</v>
      </c>
      <c r="B37" s="3" t="s">
        <v>9</v>
      </c>
      <c r="C37" s="46"/>
      <c r="D37" s="60" t="s">
        <v>43</v>
      </c>
      <c r="E37" s="356"/>
      <c r="F37" s="379"/>
    </row>
    <row r="38" spans="1:6" ht="15.75" x14ac:dyDescent="0.25">
      <c r="A38" s="2">
        <v>15</v>
      </c>
      <c r="B38" s="3" t="s">
        <v>10</v>
      </c>
      <c r="C38" s="46"/>
      <c r="D38" s="59" t="s">
        <v>43</v>
      </c>
      <c r="E38" s="356"/>
      <c r="F38" s="405"/>
    </row>
    <row r="39" spans="1:6" ht="15.75" x14ac:dyDescent="0.25">
      <c r="A39" s="2">
        <v>16</v>
      </c>
      <c r="B39" s="3" t="s">
        <v>41</v>
      </c>
      <c r="C39" s="46"/>
      <c r="D39" s="59" t="s">
        <v>44</v>
      </c>
      <c r="E39" s="356"/>
      <c r="F39" s="66"/>
    </row>
    <row r="40" spans="1:6" ht="15.75" x14ac:dyDescent="0.25">
      <c r="A40" s="2">
        <v>17</v>
      </c>
      <c r="B40" s="3" t="s">
        <v>11</v>
      </c>
      <c r="C40" s="127" t="str">
        <f>C26</f>
        <v>MP6I5ZYZBEU3UXPYFY54</v>
      </c>
      <c r="D40" s="1229" t="s">
        <v>43</v>
      </c>
      <c r="E40" s="356" t="s">
        <v>309</v>
      </c>
      <c r="F40" s="329">
        <v>6</v>
      </c>
    </row>
    <row r="41" spans="1:6" ht="15.75" x14ac:dyDescent="0.25">
      <c r="A41" s="2">
        <v>18</v>
      </c>
      <c r="B41" s="3" t="s">
        <v>156</v>
      </c>
      <c r="C41" s="91"/>
      <c r="D41" s="1229" t="s">
        <v>43</v>
      </c>
      <c r="E41" s="356"/>
      <c r="F41" s="329"/>
    </row>
    <row r="42" spans="1:6" ht="15.75" x14ac:dyDescent="0.25">
      <c r="A42" s="35" t="s">
        <v>134</v>
      </c>
      <c r="B42" s="1"/>
      <c r="C42" s="16"/>
      <c r="D42" s="114"/>
      <c r="E42" s="595"/>
      <c r="F42" s="249"/>
    </row>
    <row r="43" spans="1:6" ht="15.75" x14ac:dyDescent="0.25">
      <c r="A43" s="2">
        <v>1</v>
      </c>
      <c r="B43" s="3" t="s">
        <v>49</v>
      </c>
      <c r="C43" s="272" t="s">
        <v>120</v>
      </c>
      <c r="D43" s="1227" t="s">
        <v>130</v>
      </c>
      <c r="E43" s="356" t="s">
        <v>309</v>
      </c>
      <c r="F43" s="329">
        <v>14</v>
      </c>
    </row>
    <row r="44" spans="1:6" ht="15.75" x14ac:dyDescent="0.25">
      <c r="A44" s="2">
        <v>2</v>
      </c>
      <c r="B44" s="3" t="s">
        <v>15</v>
      </c>
      <c r="C44" s="90"/>
      <c r="D44" s="1227" t="s">
        <v>44</v>
      </c>
      <c r="E44" s="595"/>
      <c r="F44" s="329">
        <v>24</v>
      </c>
    </row>
    <row r="45" spans="1:6" ht="15.75" x14ac:dyDescent="0.25">
      <c r="A45" s="2">
        <v>3</v>
      </c>
      <c r="B45" s="3" t="s">
        <v>79</v>
      </c>
      <c r="C45" s="1145" t="s">
        <v>779</v>
      </c>
      <c r="D45" s="153" t="s">
        <v>130</v>
      </c>
      <c r="E45" s="595"/>
      <c r="F45" s="380">
        <v>25</v>
      </c>
    </row>
    <row r="46" spans="1:6" ht="15.75" x14ac:dyDescent="0.25">
      <c r="A46" s="2">
        <v>4</v>
      </c>
      <c r="B46" s="3" t="s">
        <v>34</v>
      </c>
      <c r="C46" s="158" t="s">
        <v>110</v>
      </c>
      <c r="D46" s="1227" t="s">
        <v>130</v>
      </c>
      <c r="E46" s="595"/>
      <c r="F46" s="329">
        <v>8</v>
      </c>
    </row>
    <row r="47" spans="1:6" ht="15.75" x14ac:dyDescent="0.25">
      <c r="A47" s="2">
        <v>5</v>
      </c>
      <c r="B47" s="3" t="s">
        <v>16</v>
      </c>
      <c r="C47" s="272" t="b">
        <v>0</v>
      </c>
      <c r="D47" s="1227" t="s">
        <v>130</v>
      </c>
      <c r="E47" s="595"/>
      <c r="F47" s="329" t="s">
        <v>752</v>
      </c>
    </row>
    <row r="48" spans="1:6" ht="15.75" x14ac:dyDescent="0.25">
      <c r="A48" s="2">
        <v>6</v>
      </c>
      <c r="B48" s="3" t="s">
        <v>50</v>
      </c>
      <c r="C48" s="90"/>
      <c r="D48" s="1227" t="s">
        <v>44</v>
      </c>
      <c r="E48" s="595"/>
      <c r="F48" s="329"/>
    </row>
    <row r="49" spans="1:6" ht="15.75" x14ac:dyDescent="0.25">
      <c r="A49" s="2">
        <v>7</v>
      </c>
      <c r="B49" s="3" t="s">
        <v>13</v>
      </c>
      <c r="C49" s="90"/>
      <c r="D49" s="1227" t="s">
        <v>44</v>
      </c>
      <c r="E49" s="595"/>
      <c r="F49" s="329"/>
    </row>
    <row r="50" spans="1:6" ht="15.75" x14ac:dyDescent="0.25">
      <c r="A50" s="2">
        <v>8</v>
      </c>
      <c r="B50" s="3" t="s">
        <v>14</v>
      </c>
      <c r="C50" s="142" t="s">
        <v>217</v>
      </c>
      <c r="D50" s="1231" t="s">
        <v>130</v>
      </c>
      <c r="E50" s="356" t="s">
        <v>309</v>
      </c>
      <c r="F50" s="152" t="s">
        <v>355</v>
      </c>
    </row>
    <row r="51" spans="1:6" ht="15.75" x14ac:dyDescent="0.25">
      <c r="A51" s="2">
        <v>9</v>
      </c>
      <c r="B51" s="3" t="s">
        <v>51</v>
      </c>
      <c r="C51" s="158" t="s">
        <v>104</v>
      </c>
      <c r="D51" s="1296" t="s">
        <v>130</v>
      </c>
      <c r="E51" s="595"/>
      <c r="F51" s="329" t="s">
        <v>787</v>
      </c>
    </row>
    <row r="52" spans="1:6" ht="15.75" x14ac:dyDescent="0.25">
      <c r="A52" s="2">
        <v>10</v>
      </c>
      <c r="B52" s="3" t="s">
        <v>35</v>
      </c>
      <c r="C52" s="159"/>
      <c r="D52" s="1296" t="s">
        <v>44</v>
      </c>
      <c r="E52" s="595"/>
      <c r="F52" s="329"/>
    </row>
    <row r="53" spans="1:6" ht="15.75" x14ac:dyDescent="0.25">
      <c r="A53" s="2">
        <v>11</v>
      </c>
      <c r="B53" s="3" t="s">
        <v>52</v>
      </c>
      <c r="C53" s="158">
        <v>2011</v>
      </c>
      <c r="D53" s="1296" t="s">
        <v>44</v>
      </c>
      <c r="E53" s="595"/>
      <c r="F53" s="329"/>
    </row>
    <row r="54" spans="1:6" ht="15.75" x14ac:dyDescent="0.25">
      <c r="A54" s="2">
        <v>12</v>
      </c>
      <c r="B54" s="3" t="s">
        <v>53</v>
      </c>
      <c r="C54" s="1223" t="s">
        <v>778</v>
      </c>
      <c r="D54" s="63" t="s">
        <v>130</v>
      </c>
      <c r="E54" s="595"/>
      <c r="F54" s="63"/>
    </row>
    <row r="55" spans="1:6" ht="15.75" x14ac:dyDescent="0.25">
      <c r="A55" s="2">
        <v>13</v>
      </c>
      <c r="B55" s="3" t="s">
        <v>54</v>
      </c>
      <c r="C55" s="1146" t="s">
        <v>780</v>
      </c>
      <c r="D55" s="1297" t="s">
        <v>130</v>
      </c>
      <c r="E55" s="595"/>
      <c r="F55" s="62"/>
    </row>
    <row r="56" spans="1:6" ht="15.75" x14ac:dyDescent="0.25">
      <c r="A56" s="2">
        <v>14</v>
      </c>
      <c r="B56" s="3" t="s">
        <v>37</v>
      </c>
      <c r="C56" s="1146" t="s">
        <v>839</v>
      </c>
      <c r="D56" s="1232" t="s">
        <v>44</v>
      </c>
      <c r="E56" s="595"/>
      <c r="F56" s="62"/>
    </row>
    <row r="57" spans="1:6" ht="15.75" x14ac:dyDescent="0.25">
      <c r="A57" s="2">
        <v>15</v>
      </c>
      <c r="B57" s="3" t="s">
        <v>55</v>
      </c>
      <c r="C57" s="48" t="s">
        <v>799</v>
      </c>
      <c r="D57" s="288"/>
      <c r="E57" s="595"/>
      <c r="F57" s="329"/>
    </row>
    <row r="58" spans="1:6" ht="15.75" x14ac:dyDescent="0.25">
      <c r="A58" s="2">
        <v>16</v>
      </c>
      <c r="B58" s="3" t="s">
        <v>56</v>
      </c>
      <c r="C58" s="1004"/>
      <c r="D58" s="1296" t="s">
        <v>44</v>
      </c>
      <c r="E58" s="356" t="s">
        <v>309</v>
      </c>
      <c r="F58" s="329">
        <v>26</v>
      </c>
    </row>
    <row r="59" spans="1:6" ht="15.75" x14ac:dyDescent="0.25">
      <c r="A59" s="2">
        <v>17</v>
      </c>
      <c r="B59" s="3" t="s">
        <v>57</v>
      </c>
      <c r="C59" s="1147"/>
      <c r="D59" s="1298" t="s">
        <v>44</v>
      </c>
      <c r="E59" s="356" t="s">
        <v>309</v>
      </c>
      <c r="F59" s="64">
        <v>27</v>
      </c>
    </row>
    <row r="60" spans="1:6" ht="15.75" x14ac:dyDescent="0.25">
      <c r="A60" s="2">
        <v>18</v>
      </c>
      <c r="B60" s="3" t="s">
        <v>129</v>
      </c>
      <c r="C60" s="1226" t="s">
        <v>137</v>
      </c>
      <c r="D60" s="1227" t="s">
        <v>130</v>
      </c>
      <c r="E60" s="342" t="s">
        <v>309</v>
      </c>
      <c r="F60" s="329">
        <v>15</v>
      </c>
    </row>
    <row r="61" spans="1:6" ht="15.75" x14ac:dyDescent="0.25">
      <c r="A61" s="2">
        <v>19</v>
      </c>
      <c r="B61" s="3" t="s">
        <v>17</v>
      </c>
      <c r="C61" s="272" t="b">
        <v>0</v>
      </c>
      <c r="D61" s="1227" t="s">
        <v>130</v>
      </c>
      <c r="E61" s="595"/>
      <c r="F61" s="329"/>
    </row>
    <row r="62" spans="1:6" ht="15.75" x14ac:dyDescent="0.25">
      <c r="A62" s="2">
        <v>20</v>
      </c>
      <c r="B62" s="3" t="s">
        <v>18</v>
      </c>
      <c r="C62" s="272" t="s">
        <v>111</v>
      </c>
      <c r="D62" s="1227" t="s">
        <v>130</v>
      </c>
      <c r="E62" s="356" t="s">
        <v>309</v>
      </c>
      <c r="F62" s="329" t="s">
        <v>106</v>
      </c>
    </row>
    <row r="63" spans="1:6" ht="15.75" x14ac:dyDescent="0.25">
      <c r="A63" s="2">
        <v>21</v>
      </c>
      <c r="B63" s="3" t="s">
        <v>58</v>
      </c>
      <c r="C63" s="272" t="b">
        <v>0</v>
      </c>
      <c r="D63" s="1227" t="s">
        <v>130</v>
      </c>
      <c r="E63" s="595"/>
      <c r="F63" s="329"/>
    </row>
    <row r="64" spans="1:6" ht="15.75" x14ac:dyDescent="0.25">
      <c r="A64" s="2">
        <v>22</v>
      </c>
      <c r="B64" s="3" t="s">
        <v>785</v>
      </c>
      <c r="C64" s="93" t="s">
        <v>205</v>
      </c>
      <c r="D64" s="1296" t="s">
        <v>130</v>
      </c>
      <c r="E64" s="356" t="s">
        <v>309</v>
      </c>
      <c r="F64" s="329"/>
    </row>
    <row r="65" spans="1:6" ht="15.75" x14ac:dyDescent="0.25">
      <c r="A65" s="2">
        <v>23</v>
      </c>
      <c r="B65" s="3" t="s">
        <v>59</v>
      </c>
      <c r="C65" s="94">
        <f>C19</f>
        <v>-6.1000000000000004E-3</v>
      </c>
      <c r="D65" s="65" t="s">
        <v>44</v>
      </c>
      <c r="E65" s="595"/>
      <c r="F65" s="368">
        <v>21</v>
      </c>
    </row>
    <row r="66" spans="1:6" ht="15.75" x14ac:dyDescent="0.25">
      <c r="A66" s="2">
        <v>24</v>
      </c>
      <c r="B66" s="3" t="s">
        <v>60</v>
      </c>
      <c r="C66" s="272" t="s">
        <v>112</v>
      </c>
      <c r="D66" s="1227" t="s">
        <v>44</v>
      </c>
      <c r="E66" s="595"/>
      <c r="F66" s="329"/>
    </row>
    <row r="67" spans="1:6" ht="15.75" x14ac:dyDescent="0.25">
      <c r="A67" s="2">
        <v>25</v>
      </c>
      <c r="B67" s="3" t="s">
        <v>61</v>
      </c>
      <c r="C67" s="90"/>
      <c r="D67" s="1227" t="s">
        <v>44</v>
      </c>
      <c r="E67" s="595"/>
      <c r="F67" s="329"/>
    </row>
    <row r="68" spans="1:6" ht="15.75" x14ac:dyDescent="0.25">
      <c r="A68" s="2">
        <v>26</v>
      </c>
      <c r="B68" s="3" t="s">
        <v>62</v>
      </c>
      <c r="C68" s="90"/>
      <c r="D68" s="1227" t="s">
        <v>44</v>
      </c>
      <c r="E68" s="595"/>
      <c r="F68" s="329"/>
    </row>
    <row r="69" spans="1:6" ht="15.75" x14ac:dyDescent="0.25">
      <c r="A69" s="2">
        <v>27</v>
      </c>
      <c r="B69" s="3" t="s">
        <v>63</v>
      </c>
      <c r="C69" s="90"/>
      <c r="D69" s="1227" t="s">
        <v>44</v>
      </c>
      <c r="E69" s="595"/>
      <c r="F69" s="329"/>
    </row>
    <row r="70" spans="1:6" ht="15.75" x14ac:dyDescent="0.25">
      <c r="A70" s="2">
        <v>28</v>
      </c>
      <c r="B70" s="3" t="s">
        <v>64</v>
      </c>
      <c r="C70" s="90"/>
      <c r="D70" s="1227" t="s">
        <v>44</v>
      </c>
      <c r="E70" s="595"/>
      <c r="F70" s="329"/>
    </row>
    <row r="71" spans="1:6" ht="15.75" x14ac:dyDescent="0.25">
      <c r="A71" s="2">
        <v>29</v>
      </c>
      <c r="B71" s="3" t="s">
        <v>65</v>
      </c>
      <c r="C71" s="90"/>
      <c r="D71" s="1227" t="s">
        <v>44</v>
      </c>
      <c r="E71" s="595"/>
      <c r="F71" s="329"/>
    </row>
    <row r="72" spans="1:6" ht="15.75" x14ac:dyDescent="0.25">
      <c r="A72" s="2">
        <v>30</v>
      </c>
      <c r="B72" s="3" t="s">
        <v>66</v>
      </c>
      <c r="C72" s="90"/>
      <c r="D72" s="1227" t="s">
        <v>44</v>
      </c>
      <c r="E72" s="595"/>
      <c r="F72" s="329"/>
    </row>
    <row r="73" spans="1:6" ht="15.75" x14ac:dyDescent="0.25">
      <c r="A73" s="2">
        <v>31</v>
      </c>
      <c r="B73" s="3" t="s">
        <v>67</v>
      </c>
      <c r="C73" s="90"/>
      <c r="D73" s="1227" t="s">
        <v>44</v>
      </c>
      <c r="E73" s="595"/>
      <c r="F73" s="329"/>
    </row>
    <row r="74" spans="1:6" ht="15.75" x14ac:dyDescent="0.25">
      <c r="A74" s="2">
        <v>32</v>
      </c>
      <c r="B74" s="3" t="s">
        <v>68</v>
      </c>
      <c r="C74" s="90"/>
      <c r="D74" s="1227" t="s">
        <v>44</v>
      </c>
      <c r="E74" s="595"/>
      <c r="F74" s="329"/>
    </row>
    <row r="75" spans="1:6" ht="15.75" x14ac:dyDescent="0.25">
      <c r="A75" s="2">
        <v>35</v>
      </c>
      <c r="B75" s="3" t="s">
        <v>72</v>
      </c>
      <c r="C75" s="90"/>
      <c r="D75" s="1227" t="s">
        <v>43</v>
      </c>
      <c r="E75" s="595"/>
      <c r="F75" s="329"/>
    </row>
    <row r="76" spans="1:6" ht="15.75" x14ac:dyDescent="0.25">
      <c r="A76" s="2">
        <v>36</v>
      </c>
      <c r="B76" s="3" t="s">
        <v>73</v>
      </c>
      <c r="C76" s="90"/>
      <c r="D76" s="1227" t="s">
        <v>44</v>
      </c>
      <c r="E76" s="595"/>
      <c r="F76" s="329"/>
    </row>
    <row r="77" spans="1:6" ht="15.75" x14ac:dyDescent="0.25">
      <c r="A77" s="2">
        <v>37</v>
      </c>
      <c r="B77" s="3" t="s">
        <v>69</v>
      </c>
      <c r="C77" s="21">
        <f>C17</f>
        <v>10213826.02739726</v>
      </c>
      <c r="D77" s="1228" t="s">
        <v>130</v>
      </c>
      <c r="E77" s="595"/>
      <c r="F77" s="66"/>
    </row>
    <row r="78" spans="1:6" ht="15.75" x14ac:dyDescent="0.25">
      <c r="A78" s="2">
        <v>38</v>
      </c>
      <c r="B78" s="3" t="s">
        <v>70</v>
      </c>
      <c r="C78" s="21">
        <f>C20</f>
        <v>10213652.959789574</v>
      </c>
      <c r="D78" s="1294" t="s">
        <v>44</v>
      </c>
      <c r="E78" s="595"/>
      <c r="F78" s="66"/>
    </row>
    <row r="79" spans="1:6" ht="15.75" x14ac:dyDescent="0.25">
      <c r="A79" s="2">
        <v>39</v>
      </c>
      <c r="B79" s="3" t="s">
        <v>71</v>
      </c>
      <c r="C79" s="272" t="str">
        <f>C18</f>
        <v>EUR</v>
      </c>
      <c r="D79" s="1227" t="s">
        <v>130</v>
      </c>
      <c r="E79" s="595"/>
      <c r="F79" s="329"/>
    </row>
    <row r="80" spans="1:6" ht="15.75" x14ac:dyDescent="0.25">
      <c r="A80" s="2">
        <v>73</v>
      </c>
      <c r="B80" s="3" t="s">
        <v>81</v>
      </c>
      <c r="C80" s="158" t="b">
        <v>0</v>
      </c>
      <c r="D80" s="1227" t="s">
        <v>130</v>
      </c>
      <c r="E80" s="595"/>
      <c r="F80" s="329">
        <v>12</v>
      </c>
    </row>
    <row r="81" spans="1:6" ht="15.75" x14ac:dyDescent="0.25">
      <c r="A81" s="2">
        <v>74</v>
      </c>
      <c r="B81" s="3" t="s">
        <v>78</v>
      </c>
      <c r="C81" s="95"/>
      <c r="D81" s="1232" t="s">
        <v>44</v>
      </c>
      <c r="E81" s="595"/>
      <c r="F81" s="62"/>
    </row>
    <row r="82" spans="1:6" ht="15.75" x14ac:dyDescent="0.25">
      <c r="A82" s="2">
        <v>75</v>
      </c>
      <c r="B82" s="3" t="s">
        <v>19</v>
      </c>
      <c r="C82" s="272" t="s">
        <v>113</v>
      </c>
      <c r="D82" s="1227" t="s">
        <v>44</v>
      </c>
      <c r="E82" s="595"/>
      <c r="F82" s="329"/>
    </row>
    <row r="83" spans="1:6" ht="15.75" x14ac:dyDescent="0.25">
      <c r="A83" s="2">
        <v>76</v>
      </c>
      <c r="B83" s="9" t="s">
        <v>30</v>
      </c>
      <c r="C83" s="90"/>
      <c r="D83" s="1227" t="s">
        <v>44</v>
      </c>
      <c r="E83" s="595"/>
      <c r="F83" s="329"/>
    </row>
    <row r="84" spans="1:6" ht="15.75" x14ac:dyDescent="0.25">
      <c r="A84" s="2">
        <v>77</v>
      </c>
      <c r="B84" s="9" t="s">
        <v>31</v>
      </c>
      <c r="C84" s="90"/>
      <c r="D84" s="1227" t="s">
        <v>44</v>
      </c>
      <c r="E84" s="595"/>
      <c r="F84" s="329"/>
    </row>
    <row r="85" spans="1:6" ht="15.75" x14ac:dyDescent="0.25">
      <c r="A85" s="2">
        <v>78</v>
      </c>
      <c r="B85" s="9" t="s">
        <v>77</v>
      </c>
      <c r="C85" s="20" t="s">
        <v>92</v>
      </c>
      <c r="D85" s="1227" t="s">
        <v>44</v>
      </c>
      <c r="E85" s="595"/>
      <c r="F85" s="329"/>
    </row>
    <row r="86" spans="1:6" ht="15.75" x14ac:dyDescent="0.25">
      <c r="A86" s="2">
        <v>79</v>
      </c>
      <c r="B86" s="9" t="s">
        <v>76</v>
      </c>
      <c r="C86" s="272" t="s">
        <v>118</v>
      </c>
      <c r="D86" s="1227" t="s">
        <v>44</v>
      </c>
      <c r="E86" s="595"/>
      <c r="F86" s="329" t="s">
        <v>573</v>
      </c>
    </row>
    <row r="87" spans="1:6" ht="15.75" x14ac:dyDescent="0.25">
      <c r="A87" s="2">
        <v>83</v>
      </c>
      <c r="B87" s="9" t="s">
        <v>20</v>
      </c>
      <c r="C87" s="21">
        <f>C15</f>
        <v>10000000</v>
      </c>
      <c r="D87" s="1228" t="s">
        <v>44</v>
      </c>
      <c r="E87" s="595"/>
      <c r="F87" s="66"/>
    </row>
    <row r="88" spans="1:6" ht="15.75" x14ac:dyDescent="0.25">
      <c r="A88" s="2">
        <v>85</v>
      </c>
      <c r="B88" s="3" t="s">
        <v>21</v>
      </c>
      <c r="C88" s="272" t="s">
        <v>99</v>
      </c>
      <c r="D88" s="1227" t="s">
        <v>43</v>
      </c>
      <c r="E88" s="595"/>
      <c r="F88" s="329" t="s">
        <v>346</v>
      </c>
    </row>
    <row r="89" spans="1:6" ht="15.75" x14ac:dyDescent="0.25">
      <c r="A89" s="2">
        <v>86</v>
      </c>
      <c r="B89" s="3" t="s">
        <v>22</v>
      </c>
      <c r="C89" s="272" t="s">
        <v>99</v>
      </c>
      <c r="D89" s="1227" t="s">
        <v>44</v>
      </c>
      <c r="E89" s="595"/>
      <c r="F89" s="329" t="s">
        <v>44</v>
      </c>
    </row>
    <row r="90" spans="1:6" ht="15.75" x14ac:dyDescent="0.25">
      <c r="A90" s="2">
        <v>87</v>
      </c>
      <c r="B90" s="3" t="s">
        <v>23</v>
      </c>
      <c r="C90" s="187">
        <f>(C16/C15)*100</f>
        <v>102.13826027397259</v>
      </c>
      <c r="D90" s="1233" t="s">
        <v>44</v>
      </c>
      <c r="E90" s="356" t="s">
        <v>309</v>
      </c>
      <c r="F90" s="163" t="s">
        <v>271</v>
      </c>
    </row>
    <row r="91" spans="1:6" ht="15.75" x14ac:dyDescent="0.25">
      <c r="A91" s="2">
        <v>88</v>
      </c>
      <c r="B91" s="3" t="s">
        <v>24</v>
      </c>
      <c r="C91" s="21">
        <f>C16</f>
        <v>10213826.02739726</v>
      </c>
      <c r="D91" s="1228" t="s">
        <v>44</v>
      </c>
      <c r="E91" s="356" t="s">
        <v>309</v>
      </c>
      <c r="F91" s="66"/>
    </row>
    <row r="92" spans="1:6" ht="15.75" x14ac:dyDescent="0.25">
      <c r="A92" s="2">
        <v>89</v>
      </c>
      <c r="B92" s="3" t="s">
        <v>25</v>
      </c>
      <c r="C92" s="96">
        <v>0</v>
      </c>
      <c r="D92" s="67" t="s">
        <v>44</v>
      </c>
      <c r="E92" s="595"/>
      <c r="F92" s="615">
        <v>18</v>
      </c>
    </row>
    <row r="93" spans="1:6" ht="15.75" x14ac:dyDescent="0.25">
      <c r="A93" s="2">
        <v>90</v>
      </c>
      <c r="B93" s="3" t="s">
        <v>26</v>
      </c>
      <c r="C93" s="272" t="s">
        <v>114</v>
      </c>
      <c r="D93" s="1227" t="s">
        <v>43</v>
      </c>
      <c r="E93" s="595"/>
      <c r="F93" s="329" t="s">
        <v>347</v>
      </c>
    </row>
    <row r="94" spans="1:6" ht="15.75" x14ac:dyDescent="0.25">
      <c r="A94" s="2">
        <v>91</v>
      </c>
      <c r="B94" s="3" t="s">
        <v>27</v>
      </c>
      <c r="C94" s="97" t="s">
        <v>121</v>
      </c>
      <c r="D94" s="1295" t="s">
        <v>130</v>
      </c>
      <c r="E94" s="356" t="s">
        <v>309</v>
      </c>
      <c r="F94" s="68"/>
    </row>
    <row r="95" spans="1:6" ht="15.75" x14ac:dyDescent="0.25">
      <c r="A95" s="2">
        <v>92</v>
      </c>
      <c r="B95" s="3" t="s">
        <v>28</v>
      </c>
      <c r="C95" s="272" t="s">
        <v>115</v>
      </c>
      <c r="D95" s="1227" t="s">
        <v>44</v>
      </c>
      <c r="E95" s="595"/>
      <c r="F95" s="329" t="s">
        <v>560</v>
      </c>
    </row>
    <row r="96" spans="1:6" ht="15.75" x14ac:dyDescent="0.25">
      <c r="A96" s="2">
        <v>93</v>
      </c>
      <c r="B96" s="3" t="s">
        <v>75</v>
      </c>
      <c r="C96" s="25" t="s">
        <v>119</v>
      </c>
      <c r="D96" s="1227" t="s">
        <v>44</v>
      </c>
      <c r="E96" s="595"/>
      <c r="F96" s="329"/>
    </row>
    <row r="97" spans="1:6" ht="15.75" x14ac:dyDescent="0.25">
      <c r="A97" s="2">
        <v>94</v>
      </c>
      <c r="B97" s="3" t="s">
        <v>74</v>
      </c>
      <c r="C97" s="272" t="s">
        <v>116</v>
      </c>
      <c r="D97" s="1227" t="s">
        <v>44</v>
      </c>
      <c r="E97" s="595"/>
      <c r="F97" s="329" t="s">
        <v>550</v>
      </c>
    </row>
    <row r="98" spans="1:6" ht="15.75" x14ac:dyDescent="0.25">
      <c r="A98" s="2">
        <v>95</v>
      </c>
      <c r="B98" s="9" t="s">
        <v>38</v>
      </c>
      <c r="C98" s="272" t="b">
        <v>1</v>
      </c>
      <c r="D98" s="1227" t="s">
        <v>44</v>
      </c>
      <c r="E98" s="356" t="s">
        <v>309</v>
      </c>
      <c r="F98" s="329" t="s">
        <v>106</v>
      </c>
    </row>
    <row r="99" spans="1:6" ht="15.75" x14ac:dyDescent="0.25">
      <c r="A99" s="18">
        <v>96</v>
      </c>
      <c r="B99" s="10" t="s">
        <v>36</v>
      </c>
      <c r="C99" s="90"/>
      <c r="D99" s="1227" t="s">
        <v>44</v>
      </c>
      <c r="F99" s="329"/>
    </row>
    <row r="100" spans="1:6" ht="15.75" x14ac:dyDescent="0.25">
      <c r="A100" s="18">
        <v>97</v>
      </c>
      <c r="B100" s="10" t="s">
        <v>32</v>
      </c>
      <c r="C100" s="90"/>
      <c r="D100" s="1227" t="s">
        <v>44</v>
      </c>
      <c r="F100" s="329"/>
    </row>
    <row r="101" spans="1:6" ht="15.75" x14ac:dyDescent="0.25">
      <c r="A101" s="18">
        <v>98</v>
      </c>
      <c r="B101" s="10" t="s">
        <v>39</v>
      </c>
      <c r="C101" s="272" t="s">
        <v>47</v>
      </c>
      <c r="D101" s="1227" t="s">
        <v>130</v>
      </c>
      <c r="F101" s="329"/>
    </row>
    <row r="102" spans="1:6" ht="15.75" x14ac:dyDescent="0.25">
      <c r="A102" s="18">
        <v>99</v>
      </c>
      <c r="B102" s="10" t="s">
        <v>29</v>
      </c>
      <c r="C102" s="45" t="s">
        <v>117</v>
      </c>
      <c r="D102" s="1227" t="s">
        <v>130</v>
      </c>
      <c r="F102" s="1253">
        <v>13</v>
      </c>
    </row>
    <row r="103" spans="1:6" ht="15.75" x14ac:dyDescent="0.25">
      <c r="A103" s="12" t="s">
        <v>122</v>
      </c>
      <c r="C103" s="16">
        <v>49</v>
      </c>
      <c r="D103" s="69"/>
    </row>
    <row r="104" spans="1:6" x14ac:dyDescent="0.25">
      <c r="C104" s="11"/>
      <c r="D104" s="70"/>
    </row>
    <row r="105" spans="1:6" ht="15.75" x14ac:dyDescent="0.25">
      <c r="A105" s="1267">
        <v>1.1000000000000001</v>
      </c>
      <c r="B105" s="1567" t="s">
        <v>162</v>
      </c>
      <c r="C105" s="1567"/>
      <c r="D105" s="1567"/>
      <c r="E105" s="1567"/>
      <c r="F105" s="595"/>
    </row>
    <row r="106" spans="1:6" ht="15.75" x14ac:dyDescent="0.25">
      <c r="A106" s="1267">
        <v>1.2</v>
      </c>
      <c r="B106" s="1556" t="s">
        <v>345</v>
      </c>
      <c r="C106" s="1556"/>
      <c r="D106" s="1556"/>
      <c r="E106" s="1556"/>
      <c r="F106" s="595"/>
    </row>
    <row r="107" spans="1:6" ht="15.75" x14ac:dyDescent="0.25">
      <c r="A107" s="1267">
        <v>1.7</v>
      </c>
      <c r="B107" s="1556" t="s">
        <v>469</v>
      </c>
      <c r="C107" s="1556"/>
      <c r="D107" s="1556"/>
      <c r="E107" s="1556"/>
      <c r="F107" s="595"/>
    </row>
    <row r="108" spans="1:6" ht="15.75" x14ac:dyDescent="0.25">
      <c r="A108" s="1267">
        <v>1.8</v>
      </c>
      <c r="B108" s="1556" t="s">
        <v>470</v>
      </c>
      <c r="C108" s="1556"/>
      <c r="D108" s="1556"/>
      <c r="E108" s="1556"/>
      <c r="F108" s="595"/>
    </row>
    <row r="109" spans="1:6" ht="15.75" x14ac:dyDescent="0.25">
      <c r="A109" s="1268">
        <v>1.1000000000000001</v>
      </c>
      <c r="B109" s="1556" t="s">
        <v>471</v>
      </c>
      <c r="C109" s="1556"/>
      <c r="D109" s="1556"/>
      <c r="E109" s="1556"/>
      <c r="F109" s="595"/>
    </row>
    <row r="110" spans="1:6" ht="15.75" x14ac:dyDescent="0.25">
      <c r="A110" s="1267">
        <v>1.1299999999999999</v>
      </c>
      <c r="B110" s="1556" t="s">
        <v>472</v>
      </c>
      <c r="C110" s="1556"/>
      <c r="D110" s="1556"/>
      <c r="E110" s="1556"/>
      <c r="F110" s="595"/>
    </row>
    <row r="111" spans="1:6" ht="15.75" x14ac:dyDescent="0.25">
      <c r="A111" s="1555">
        <v>1.17</v>
      </c>
      <c r="B111" s="1574" t="s">
        <v>806</v>
      </c>
      <c r="C111" s="1574"/>
      <c r="D111" s="1574"/>
      <c r="E111" s="1574"/>
      <c r="F111" s="627"/>
    </row>
    <row r="112" spans="1:6" ht="15.75" x14ac:dyDescent="0.25">
      <c r="A112" s="1555"/>
      <c r="B112" s="1574"/>
      <c r="C112" s="1574"/>
      <c r="D112" s="1574"/>
      <c r="E112" s="1574"/>
      <c r="F112" s="627"/>
    </row>
    <row r="113" spans="1:6" ht="15.75" customHeight="1" x14ac:dyDescent="0.25">
      <c r="A113" s="1267">
        <v>2.1</v>
      </c>
      <c r="B113" s="1556" t="s">
        <v>343</v>
      </c>
      <c r="C113" s="1556"/>
      <c r="D113" s="1556"/>
      <c r="E113" s="1556"/>
      <c r="F113" s="595"/>
    </row>
    <row r="114" spans="1:6" ht="15.75" x14ac:dyDescent="0.25">
      <c r="A114" s="1267">
        <v>2.8</v>
      </c>
      <c r="B114" s="1556" t="s">
        <v>846</v>
      </c>
      <c r="C114" s="1556"/>
      <c r="D114" s="1556"/>
      <c r="E114" s="1556"/>
      <c r="F114" s="595"/>
    </row>
    <row r="115" spans="1:6" ht="15.75" x14ac:dyDescent="0.25">
      <c r="A115" s="1637">
        <v>2.16</v>
      </c>
      <c r="B115" s="1638" t="s">
        <v>829</v>
      </c>
      <c r="C115" s="1638"/>
      <c r="D115" s="1638"/>
      <c r="E115" s="1638"/>
      <c r="F115" s="951"/>
    </row>
    <row r="116" spans="1:6" ht="15.75" x14ac:dyDescent="0.25">
      <c r="A116" s="1637"/>
      <c r="B116" s="1638"/>
      <c r="C116" s="1638"/>
      <c r="D116" s="1638"/>
      <c r="E116" s="1638"/>
      <c r="F116" s="1216"/>
    </row>
    <row r="117" spans="1:6" ht="15.75" x14ac:dyDescent="0.25">
      <c r="A117" s="1555">
        <v>2.17</v>
      </c>
      <c r="B117" s="1638" t="s">
        <v>829</v>
      </c>
      <c r="C117" s="1638"/>
      <c r="D117" s="1638"/>
      <c r="E117" s="1638"/>
      <c r="F117" s="627"/>
    </row>
    <row r="118" spans="1:6" ht="15.75" x14ac:dyDescent="0.25">
      <c r="A118" s="1555"/>
      <c r="B118" s="1638"/>
      <c r="C118" s="1638"/>
      <c r="D118" s="1638"/>
      <c r="E118" s="1638"/>
      <c r="F118" s="1214"/>
    </row>
    <row r="119" spans="1:6" ht="15.75" customHeight="1" x14ac:dyDescent="0.25">
      <c r="A119" s="1540">
        <v>2.1800000000000002</v>
      </c>
      <c r="B119" s="1542" t="s">
        <v>850</v>
      </c>
      <c r="C119" s="1543"/>
      <c r="D119" s="1543"/>
      <c r="E119" s="1544"/>
      <c r="F119" s="595"/>
    </row>
    <row r="120" spans="1:6" ht="15.75" customHeight="1" x14ac:dyDescent="0.25">
      <c r="A120" s="1701"/>
      <c r="B120" s="1698"/>
      <c r="C120" s="1699"/>
      <c r="D120" s="1699"/>
      <c r="E120" s="1700"/>
      <c r="F120" s="595"/>
    </row>
    <row r="121" spans="1:6" ht="15.75" customHeight="1" x14ac:dyDescent="0.25">
      <c r="A121" s="1541"/>
      <c r="B121" s="1545"/>
      <c r="C121" s="1546"/>
      <c r="D121" s="1546"/>
      <c r="E121" s="1547"/>
      <c r="F121" s="595"/>
    </row>
    <row r="122" spans="1:6" ht="15.75" x14ac:dyDescent="0.25">
      <c r="A122" s="1268">
        <v>2.2000000000000002</v>
      </c>
      <c r="B122" s="1556" t="s">
        <v>284</v>
      </c>
      <c r="C122" s="1556"/>
      <c r="D122" s="1556"/>
      <c r="E122" s="1556"/>
      <c r="F122" s="595"/>
    </row>
    <row r="123" spans="1:6" ht="15.75" x14ac:dyDescent="0.25">
      <c r="A123" s="1555">
        <v>2.2200000000000002</v>
      </c>
      <c r="B123" s="1638" t="s">
        <v>830</v>
      </c>
      <c r="C123" s="1638"/>
      <c r="D123" s="1638"/>
      <c r="E123" s="1638"/>
      <c r="F123" s="627"/>
    </row>
    <row r="124" spans="1:6" ht="15.75" x14ac:dyDescent="0.25">
      <c r="A124" s="1555"/>
      <c r="B124" s="1638"/>
      <c r="C124" s="1638"/>
      <c r="D124" s="1638"/>
      <c r="E124" s="1638"/>
      <c r="F124" s="627"/>
    </row>
    <row r="125" spans="1:6" ht="15.75" customHeight="1" x14ac:dyDescent="0.25">
      <c r="A125" s="1267">
        <v>2.87</v>
      </c>
      <c r="B125" s="1556" t="s">
        <v>475</v>
      </c>
      <c r="C125" s="1556"/>
      <c r="D125" s="1556"/>
      <c r="E125" s="1556"/>
      <c r="F125" s="627"/>
    </row>
    <row r="126" spans="1:6" ht="15.75" x14ac:dyDescent="0.25">
      <c r="A126" s="1267">
        <v>2.88</v>
      </c>
      <c r="B126" s="1556" t="s">
        <v>802</v>
      </c>
      <c r="C126" s="1556"/>
      <c r="D126" s="1556"/>
      <c r="E126" s="1556"/>
      <c r="F126" s="627"/>
    </row>
    <row r="127" spans="1:6" ht="15.75" x14ac:dyDescent="0.25">
      <c r="A127" s="1271">
        <v>2.91</v>
      </c>
      <c r="B127" s="1638" t="s">
        <v>755</v>
      </c>
      <c r="C127" s="1638"/>
      <c r="D127" s="1638"/>
      <c r="E127" s="1638"/>
      <c r="F127" s="951"/>
    </row>
    <row r="128" spans="1:6" ht="15.75" customHeight="1" x14ac:dyDescent="0.25">
      <c r="A128" s="1555">
        <v>2.95</v>
      </c>
      <c r="B128" s="1574" t="s">
        <v>432</v>
      </c>
      <c r="C128" s="1574"/>
      <c r="D128" s="1574"/>
      <c r="E128" s="1574"/>
    </row>
    <row r="129" spans="1:5" x14ac:dyDescent="0.25">
      <c r="A129" s="1555"/>
      <c r="B129" s="1574"/>
      <c r="C129" s="1574"/>
      <c r="D129" s="1574"/>
      <c r="E129" s="1574"/>
    </row>
  </sheetData>
  <mergeCells count="39">
    <mergeCell ref="A123:A124"/>
    <mergeCell ref="B127:E127"/>
    <mergeCell ref="B128:E129"/>
    <mergeCell ref="A128:A129"/>
    <mergeCell ref="A117:A118"/>
    <mergeCell ref="B126:E126"/>
    <mergeCell ref="B125:E125"/>
    <mergeCell ref="B119:E121"/>
    <mergeCell ref="A119:A121"/>
    <mergeCell ref="A111:A112"/>
    <mergeCell ref="B111:E112"/>
    <mergeCell ref="B115:E116"/>
    <mergeCell ref="A115:A116"/>
    <mergeCell ref="B117:E118"/>
    <mergeCell ref="A9:A10"/>
    <mergeCell ref="B9:B10"/>
    <mergeCell ref="C9:C10"/>
    <mergeCell ref="A23:D23"/>
    <mergeCell ref="A13:A14"/>
    <mergeCell ref="B13:B14"/>
    <mergeCell ref="C13:C14"/>
    <mergeCell ref="B105:E105"/>
    <mergeCell ref="B106:E106"/>
    <mergeCell ref="B107:E107"/>
    <mergeCell ref="B108:E108"/>
    <mergeCell ref="B109:E109"/>
    <mergeCell ref="B110:E110"/>
    <mergeCell ref="B113:E113"/>
    <mergeCell ref="B114:E114"/>
    <mergeCell ref="B122:E122"/>
    <mergeCell ref="B123:E124"/>
    <mergeCell ref="F14:G14"/>
    <mergeCell ref="F16:G16"/>
    <mergeCell ref="F21:G21"/>
    <mergeCell ref="F5:G5"/>
    <mergeCell ref="F6:G6"/>
    <mergeCell ref="F9:G9"/>
    <mergeCell ref="F10:G10"/>
    <mergeCell ref="F13:G13"/>
  </mergeCells>
  <pageMargins left="0.23622047244094491" right="0.23622047244094491" top="0.19685039370078741" bottom="0.15748031496062992" header="0.11811023622047245" footer="0.11811023622047245"/>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69B94"/>
    <pageSetUpPr fitToPage="1"/>
  </sheetPr>
  <dimension ref="A1:R133"/>
  <sheetViews>
    <sheetView zoomScale="75" zoomScaleNormal="75" workbookViewId="0"/>
  </sheetViews>
  <sheetFormatPr defaultRowHeight="15" x14ac:dyDescent="0.25"/>
  <cols>
    <col min="1" max="1" width="7.7109375" customWidth="1"/>
    <col min="2" max="2" width="54.5703125" customWidth="1"/>
    <col min="3" max="3" width="76" bestFit="1" customWidth="1"/>
    <col min="4" max="4" width="3.140625" style="54" bestFit="1" customWidth="1"/>
    <col min="5" max="5" width="13.5703125" customWidth="1"/>
    <col min="6" max="6" width="20.7109375" customWidth="1"/>
    <col min="7" max="7" width="9.5703125" customWidth="1"/>
    <col min="8" max="8" width="7.7109375" customWidth="1"/>
    <col min="9" max="9" width="75.28515625" customWidth="1"/>
    <col min="10" max="10" width="8.85546875" bestFit="1" customWidth="1"/>
    <col min="11" max="11" width="7.7109375" customWidth="1"/>
    <col min="12" max="12" width="54.42578125" customWidth="1"/>
    <col min="13" max="13" width="76" bestFit="1" customWidth="1"/>
    <col min="14" max="14" width="3.5703125" customWidth="1"/>
    <col min="15" max="15" width="7.7109375" customWidth="1"/>
    <col min="16" max="16" width="16" customWidth="1"/>
    <col min="17" max="17" width="59" customWidth="1"/>
    <col min="18" max="18" width="3.42578125" customWidth="1"/>
  </cols>
  <sheetData>
    <row r="1" spans="1:17" ht="18" x14ac:dyDescent="0.25">
      <c r="A1" s="37" t="s">
        <v>412</v>
      </c>
      <c r="I1" s="1724" t="s">
        <v>452</v>
      </c>
    </row>
    <row r="2" spans="1:17" x14ac:dyDescent="0.25">
      <c r="I2" s="1724"/>
    </row>
    <row r="3" spans="1:17" s="12" customFormat="1" ht="15.75" x14ac:dyDescent="0.25">
      <c r="A3" s="1722" t="s">
        <v>383</v>
      </c>
      <c r="B3" s="1722"/>
      <c r="C3" s="1722"/>
      <c r="D3" s="55"/>
      <c r="E3" s="36" t="s">
        <v>385</v>
      </c>
      <c r="I3" s="1724"/>
      <c r="K3" s="1722" t="s">
        <v>384</v>
      </c>
      <c r="L3" s="1722"/>
      <c r="M3" s="1722"/>
      <c r="P3" s="36" t="s">
        <v>385</v>
      </c>
    </row>
    <row r="4" spans="1:17" s="12" customFormat="1" ht="15.75" x14ac:dyDescent="0.25">
      <c r="A4" s="476">
        <v>1</v>
      </c>
      <c r="B4" s="34" t="s">
        <v>127</v>
      </c>
      <c r="C4" s="25" t="s">
        <v>128</v>
      </c>
      <c r="D4" s="55"/>
      <c r="E4" s="36"/>
      <c r="I4" s="1724"/>
      <c r="K4" s="476">
        <v>1</v>
      </c>
      <c r="L4" s="34" t="s">
        <v>127</v>
      </c>
      <c r="M4" s="25" t="s">
        <v>128</v>
      </c>
      <c r="P4" s="36"/>
    </row>
    <row r="5" spans="1:17" ht="15.75" x14ac:dyDescent="0.25">
      <c r="A5" s="476">
        <v>2</v>
      </c>
      <c r="B5" s="34" t="s">
        <v>90</v>
      </c>
      <c r="C5" s="491" t="s">
        <v>94</v>
      </c>
      <c r="E5" s="474" t="s">
        <v>95</v>
      </c>
      <c r="F5" s="1524" t="s">
        <v>93</v>
      </c>
      <c r="G5" s="1524"/>
      <c r="H5" s="39"/>
      <c r="I5" s="1724"/>
      <c r="K5" s="476">
        <v>2</v>
      </c>
      <c r="L5" s="34" t="s">
        <v>90</v>
      </c>
      <c r="M5" s="131" t="s">
        <v>392</v>
      </c>
      <c r="P5" s="474" t="s">
        <v>95</v>
      </c>
      <c r="Q5" s="491" t="s">
        <v>93</v>
      </c>
    </row>
    <row r="6" spans="1:17" ht="15.75" x14ac:dyDescent="0.25">
      <c r="A6" s="476">
        <v>3</v>
      </c>
      <c r="B6" s="34" t="s">
        <v>91</v>
      </c>
      <c r="C6" s="131" t="s">
        <v>392</v>
      </c>
      <c r="E6" s="474" t="s">
        <v>95</v>
      </c>
      <c r="F6" s="1578" t="s">
        <v>391</v>
      </c>
      <c r="G6" s="1578"/>
      <c r="H6" s="324"/>
      <c r="I6" s="1724"/>
      <c r="K6" s="476">
        <v>3</v>
      </c>
      <c r="L6" s="34" t="s">
        <v>91</v>
      </c>
      <c r="M6" s="491" t="s">
        <v>94</v>
      </c>
      <c r="P6" s="474" t="s">
        <v>95</v>
      </c>
      <c r="Q6" s="117" t="s">
        <v>391</v>
      </c>
    </row>
    <row r="7" spans="1:17" ht="15.75" x14ac:dyDescent="0.25">
      <c r="A7" s="476">
        <v>4</v>
      </c>
      <c r="B7" s="34" t="s">
        <v>101</v>
      </c>
      <c r="C7" s="1144">
        <v>43941</v>
      </c>
      <c r="E7" s="30"/>
      <c r="F7" s="16"/>
      <c r="G7" s="16"/>
      <c r="H7" s="12"/>
      <c r="I7" s="1724"/>
      <c r="K7" s="476">
        <v>4</v>
      </c>
      <c r="L7" s="34" t="s">
        <v>101</v>
      </c>
      <c r="M7" s="1144">
        <v>43941</v>
      </c>
      <c r="P7" s="30"/>
      <c r="Q7" s="12"/>
    </row>
    <row r="8" spans="1:17" ht="15.75" x14ac:dyDescent="0.25">
      <c r="A8" s="476">
        <v>5</v>
      </c>
      <c r="B8" s="34" t="s">
        <v>123</v>
      </c>
      <c r="C8" s="28">
        <v>0.45520833333333338</v>
      </c>
      <c r="E8" s="30"/>
      <c r="F8" s="16"/>
      <c r="G8" s="16"/>
      <c r="H8" s="12"/>
      <c r="I8" s="1724"/>
      <c r="K8" s="476">
        <v>5</v>
      </c>
      <c r="L8" s="34" t="s">
        <v>123</v>
      </c>
      <c r="M8" s="28">
        <v>0.47587962962962965</v>
      </c>
      <c r="P8" s="30"/>
      <c r="Q8" s="12"/>
    </row>
    <row r="9" spans="1:17" ht="15.75" x14ac:dyDescent="0.25">
      <c r="A9" s="1528">
        <v>6</v>
      </c>
      <c r="B9" s="1530" t="s">
        <v>124</v>
      </c>
      <c r="C9" s="1696" t="s">
        <v>516</v>
      </c>
      <c r="E9" s="89" t="s">
        <v>95</v>
      </c>
      <c r="F9" s="1695" t="s">
        <v>270</v>
      </c>
      <c r="G9" s="1695"/>
      <c r="H9" s="324"/>
      <c r="I9" s="1724"/>
      <c r="K9" s="1528">
        <v>6</v>
      </c>
      <c r="L9" s="1530" t="s">
        <v>124</v>
      </c>
      <c r="M9" s="1696" t="s">
        <v>152</v>
      </c>
      <c r="N9" s="54"/>
      <c r="O9" s="54"/>
      <c r="P9" s="89" t="s">
        <v>95</v>
      </c>
      <c r="Q9" s="123" t="s">
        <v>270</v>
      </c>
    </row>
    <row r="10" spans="1:17" ht="15.75" x14ac:dyDescent="0.25">
      <c r="A10" s="1529"/>
      <c r="B10" s="1531"/>
      <c r="C10" s="1697"/>
      <c r="E10" s="643" t="s">
        <v>232</v>
      </c>
      <c r="F10" s="1578" t="s">
        <v>217</v>
      </c>
      <c r="G10" s="1578"/>
      <c r="H10" s="324"/>
      <c r="I10" s="1724"/>
      <c r="K10" s="1529"/>
      <c r="L10" s="1531"/>
      <c r="M10" s="1697"/>
      <c r="N10" s="54"/>
      <c r="O10" s="54"/>
      <c r="P10" s="643" t="s">
        <v>232</v>
      </c>
      <c r="Q10" s="117" t="s">
        <v>217</v>
      </c>
    </row>
    <row r="11" spans="1:17" ht="15.75" x14ac:dyDescent="0.25">
      <c r="A11" s="476">
        <v>7</v>
      </c>
      <c r="B11" s="34" t="s">
        <v>102</v>
      </c>
      <c r="C11" s="1144">
        <v>43942</v>
      </c>
      <c r="E11" s="30"/>
      <c r="F11" s="16"/>
      <c r="G11" s="16"/>
      <c r="H11" s="12"/>
      <c r="I11" s="1724"/>
      <c r="K11" s="476">
        <v>7</v>
      </c>
      <c r="L11" s="34" t="s">
        <v>102</v>
      </c>
      <c r="M11" s="1144">
        <v>43942</v>
      </c>
      <c r="P11" s="30"/>
      <c r="Q11" s="12"/>
    </row>
    <row r="12" spans="1:17" ht="15.75" x14ac:dyDescent="0.25">
      <c r="A12" s="476">
        <v>8</v>
      </c>
      <c r="B12" s="34" t="s">
        <v>103</v>
      </c>
      <c r="C12" s="1144">
        <v>43949</v>
      </c>
      <c r="E12" s="30"/>
      <c r="F12" s="16"/>
      <c r="G12" s="16"/>
      <c r="H12" s="12"/>
      <c r="I12" s="1724"/>
      <c r="K12" s="476">
        <v>8</v>
      </c>
      <c r="L12" s="34" t="s">
        <v>103</v>
      </c>
      <c r="M12" s="1144">
        <v>43970</v>
      </c>
      <c r="P12" s="30"/>
      <c r="Q12" s="12"/>
    </row>
    <row r="13" spans="1:17" ht="15.75" x14ac:dyDescent="0.25">
      <c r="A13" s="1528">
        <v>9</v>
      </c>
      <c r="B13" s="1530" t="s">
        <v>85</v>
      </c>
      <c r="C13" s="1532" t="s">
        <v>98</v>
      </c>
      <c r="E13" s="474" t="s">
        <v>184</v>
      </c>
      <c r="F13" s="1525" t="s">
        <v>92</v>
      </c>
      <c r="G13" s="1525"/>
      <c r="H13" s="503"/>
      <c r="I13" s="1724"/>
      <c r="K13" s="1528">
        <v>9</v>
      </c>
      <c r="L13" s="1530" t="s">
        <v>85</v>
      </c>
      <c r="M13" s="1532" t="s">
        <v>98</v>
      </c>
      <c r="P13" s="474" t="s">
        <v>184</v>
      </c>
      <c r="Q13" s="20" t="s">
        <v>92</v>
      </c>
    </row>
    <row r="14" spans="1:17" ht="15.75" x14ac:dyDescent="0.25">
      <c r="A14" s="1529"/>
      <c r="B14" s="1531"/>
      <c r="C14" s="1533"/>
      <c r="E14" s="227" t="s">
        <v>185</v>
      </c>
      <c r="F14" s="1524" t="s">
        <v>119</v>
      </c>
      <c r="G14" s="1524"/>
      <c r="H14" s="39"/>
      <c r="I14" s="1724"/>
      <c r="K14" s="1529"/>
      <c r="L14" s="1531"/>
      <c r="M14" s="1533"/>
      <c r="P14" s="227" t="s">
        <v>185</v>
      </c>
      <c r="Q14" s="491" t="s">
        <v>119</v>
      </c>
    </row>
    <row r="15" spans="1:17" ht="15.75" x14ac:dyDescent="0.25">
      <c r="A15" s="476">
        <v>10</v>
      </c>
      <c r="B15" s="34" t="s">
        <v>86</v>
      </c>
      <c r="C15" s="494">
        <v>10000000</v>
      </c>
      <c r="E15" s="31"/>
      <c r="F15" s="16"/>
      <c r="G15" s="16"/>
      <c r="H15" s="12"/>
      <c r="I15" s="1724"/>
      <c r="K15" s="476">
        <v>10</v>
      </c>
      <c r="L15" s="34" t="s">
        <v>86</v>
      </c>
      <c r="M15" s="494">
        <v>12000000</v>
      </c>
      <c r="P15" s="31"/>
      <c r="Q15" s="12"/>
    </row>
    <row r="16" spans="1:17" ht="15.75" x14ac:dyDescent="0.25">
      <c r="A16" s="476">
        <v>11</v>
      </c>
      <c r="B16" s="34" t="s">
        <v>87</v>
      </c>
      <c r="C16" s="494">
        <v>10213826.02739726</v>
      </c>
      <c r="E16" s="475" t="s">
        <v>100</v>
      </c>
      <c r="F16" s="1526">
        <v>100.741</v>
      </c>
      <c r="G16" s="1526"/>
      <c r="H16" s="110"/>
      <c r="I16" s="1724"/>
      <c r="K16" s="476">
        <v>11</v>
      </c>
      <c r="L16" s="34" t="s">
        <v>87</v>
      </c>
      <c r="M16" s="494">
        <v>12253111.232876712</v>
      </c>
      <c r="P16" s="475" t="s">
        <v>100</v>
      </c>
      <c r="Q16" s="22">
        <v>100.712</v>
      </c>
    </row>
    <row r="17" spans="1:18" ht="15.75" x14ac:dyDescent="0.25">
      <c r="A17" s="476">
        <v>12</v>
      </c>
      <c r="B17" s="34" t="s">
        <v>83</v>
      </c>
      <c r="C17" s="494">
        <v>10213826.02739726</v>
      </c>
      <c r="E17" s="109"/>
      <c r="F17" s="111"/>
      <c r="G17" s="111"/>
      <c r="H17" s="111"/>
      <c r="I17" s="1724"/>
      <c r="K17" s="476">
        <v>12</v>
      </c>
      <c r="L17" s="34" t="s">
        <v>83</v>
      </c>
      <c r="M17" s="494">
        <v>12253111.232876712</v>
      </c>
      <c r="P17" s="109"/>
      <c r="Q17" s="111"/>
    </row>
    <row r="18" spans="1:18" ht="15.75" x14ac:dyDescent="0.25">
      <c r="A18" s="476">
        <v>13</v>
      </c>
      <c r="B18" s="34" t="s">
        <v>88</v>
      </c>
      <c r="C18" s="491" t="s">
        <v>99</v>
      </c>
      <c r="E18" s="33"/>
      <c r="F18" s="16"/>
      <c r="G18" s="16"/>
      <c r="H18" s="12"/>
      <c r="I18" s="1724"/>
      <c r="K18" s="476">
        <v>13</v>
      </c>
      <c r="L18" s="34" t="s">
        <v>88</v>
      </c>
      <c r="M18" s="491" t="s">
        <v>99</v>
      </c>
      <c r="P18" s="33"/>
      <c r="Q18" s="12"/>
    </row>
    <row r="19" spans="1:18" ht="15.75" x14ac:dyDescent="0.25">
      <c r="A19" s="476">
        <v>14</v>
      </c>
      <c r="B19" s="34" t="s">
        <v>82</v>
      </c>
      <c r="C19" s="24">
        <v>-6.1000000000000004E-3</v>
      </c>
      <c r="E19" s="38"/>
      <c r="F19" s="39"/>
      <c r="G19" s="39"/>
      <c r="H19" s="39"/>
      <c r="I19" s="1724"/>
      <c r="K19" s="476">
        <v>14</v>
      </c>
      <c r="L19" s="34" t="s">
        <v>82</v>
      </c>
      <c r="M19" s="24">
        <v>-5.7000000000000002E-3</v>
      </c>
      <c r="P19" s="38"/>
      <c r="Q19" s="39"/>
    </row>
    <row r="20" spans="1:18" ht="15.75" x14ac:dyDescent="0.25">
      <c r="A20" s="476">
        <v>15</v>
      </c>
      <c r="B20" s="34" t="s">
        <v>84</v>
      </c>
      <c r="C20" s="494">
        <v>10213820.83536903</v>
      </c>
      <c r="E20" s="13"/>
      <c r="F20" s="16"/>
      <c r="G20" s="16"/>
      <c r="H20" s="12"/>
      <c r="I20" s="1724"/>
      <c r="K20" s="476">
        <v>15</v>
      </c>
      <c r="L20" s="34" t="s">
        <v>84</v>
      </c>
      <c r="M20" s="1315">
        <v>12105859.468635617</v>
      </c>
      <c r="P20" s="13"/>
      <c r="Q20" s="12"/>
    </row>
    <row r="21" spans="1:18" ht="15.75" x14ac:dyDescent="0.25">
      <c r="A21" s="476">
        <v>16</v>
      </c>
      <c r="B21" s="34" t="s">
        <v>350</v>
      </c>
      <c r="C21" s="494" t="s">
        <v>280</v>
      </c>
      <c r="E21" s="474" t="s">
        <v>95</v>
      </c>
      <c r="F21" s="1524" t="s">
        <v>153</v>
      </c>
      <c r="G21" s="1524"/>
      <c r="H21" s="39"/>
      <c r="I21" s="1724"/>
      <c r="K21" s="476">
        <v>16</v>
      </c>
      <c r="L21" s="34" t="s">
        <v>350</v>
      </c>
      <c r="M21" s="494" t="s">
        <v>280</v>
      </c>
      <c r="P21" s="474" t="s">
        <v>95</v>
      </c>
      <c r="Q21" s="491" t="s">
        <v>153</v>
      </c>
    </row>
    <row r="22" spans="1:18" ht="15.75" x14ac:dyDescent="0.25">
      <c r="A22" s="476">
        <v>17</v>
      </c>
      <c r="B22" s="34" t="s">
        <v>13</v>
      </c>
      <c r="C22" s="132" t="s">
        <v>392</v>
      </c>
      <c r="D22" s="56"/>
      <c r="E22" s="474" t="s">
        <v>95</v>
      </c>
      <c r="F22" s="1578" t="s">
        <v>391</v>
      </c>
      <c r="G22" s="1578"/>
      <c r="H22" s="324"/>
      <c r="I22" s="1724"/>
      <c r="K22" s="476">
        <v>17</v>
      </c>
      <c r="L22" s="34" t="s">
        <v>13</v>
      </c>
      <c r="M22" s="131" t="s">
        <v>392</v>
      </c>
      <c r="P22" s="474" t="s">
        <v>95</v>
      </c>
      <c r="Q22" s="117" t="s">
        <v>391</v>
      </c>
    </row>
    <row r="23" spans="1:18" ht="15.75" x14ac:dyDescent="0.25">
      <c r="A23" s="40"/>
      <c r="B23" s="41"/>
      <c r="C23" s="281"/>
      <c r="D23" s="56"/>
      <c r="E23" s="473"/>
      <c r="F23" s="39"/>
      <c r="G23" s="39"/>
      <c r="J23" s="72"/>
      <c r="K23" s="12"/>
      <c r="M23" s="509"/>
    </row>
    <row r="24" spans="1:18" ht="18" x14ac:dyDescent="0.25">
      <c r="A24" s="1582" t="s">
        <v>427</v>
      </c>
      <c r="B24" s="1582"/>
      <c r="C24" s="1582"/>
      <c r="D24"/>
      <c r="F24" s="1583" t="s">
        <v>341</v>
      </c>
      <c r="H24" s="1582" t="s">
        <v>402</v>
      </c>
      <c r="I24" s="1582"/>
      <c r="J24" s="56"/>
      <c r="K24" s="1725" t="s">
        <v>428</v>
      </c>
      <c r="L24" s="1725"/>
      <c r="M24" s="1725"/>
      <c r="O24" s="1718" t="s">
        <v>403</v>
      </c>
      <c r="P24" s="1718"/>
      <c r="Q24" s="1718"/>
      <c r="R24" s="1718"/>
    </row>
    <row r="25" spans="1:18" ht="15.75" customHeight="1" x14ac:dyDescent="0.25">
      <c r="A25" s="1716" t="s">
        <v>399</v>
      </c>
      <c r="B25" s="1716"/>
      <c r="C25" s="1716"/>
      <c r="D25"/>
      <c r="F25" s="1584"/>
      <c r="H25" s="1716" t="s">
        <v>398</v>
      </c>
      <c r="I25" s="1716"/>
      <c r="K25" s="1716" t="s">
        <v>400</v>
      </c>
      <c r="L25" s="1716"/>
      <c r="M25" s="1716"/>
      <c r="N25" s="511"/>
      <c r="O25" s="1719" t="s">
        <v>399</v>
      </c>
      <c r="P25" s="1719"/>
      <c r="Q25" s="1719"/>
      <c r="R25" s="1719"/>
    </row>
    <row r="26" spans="1:18" ht="15.75" x14ac:dyDescent="0.25">
      <c r="A26" s="2">
        <v>1</v>
      </c>
      <c r="B26" s="3" t="s">
        <v>0</v>
      </c>
      <c r="C26" s="1318" t="s">
        <v>856</v>
      </c>
      <c r="D26" s="1229" t="s">
        <v>130</v>
      </c>
      <c r="E26" s="596" t="s">
        <v>309</v>
      </c>
      <c r="F26" s="608"/>
      <c r="H26" s="2">
        <v>1</v>
      </c>
      <c r="I26" s="1318" t="s">
        <v>855</v>
      </c>
      <c r="K26" s="2">
        <v>1</v>
      </c>
      <c r="L26" s="3" t="s">
        <v>0</v>
      </c>
      <c r="M26" s="1318" t="s">
        <v>861</v>
      </c>
      <c r="N26" s="513"/>
      <c r="O26" s="2">
        <v>1</v>
      </c>
      <c r="P26" s="1705" t="s">
        <v>855</v>
      </c>
      <c r="Q26" s="1705"/>
    </row>
    <row r="27" spans="1:18" ht="15.75" x14ac:dyDescent="0.25">
      <c r="A27" s="2">
        <v>2</v>
      </c>
      <c r="B27" s="3" t="s">
        <v>1</v>
      </c>
      <c r="C27" s="491" t="s">
        <v>93</v>
      </c>
      <c r="D27" s="1229" t="s">
        <v>130</v>
      </c>
      <c r="E27" s="355" t="s">
        <v>309</v>
      </c>
      <c r="F27" s="610" t="s">
        <v>804</v>
      </c>
      <c r="H27" s="2">
        <v>2</v>
      </c>
      <c r="I27" s="117" t="s">
        <v>391</v>
      </c>
      <c r="K27" s="2">
        <v>2</v>
      </c>
      <c r="L27" s="3" t="s">
        <v>1</v>
      </c>
      <c r="M27" s="491" t="s">
        <v>93</v>
      </c>
      <c r="N27" s="513"/>
      <c r="O27" s="2">
        <v>2</v>
      </c>
      <c r="P27" s="1578" t="s">
        <v>391</v>
      </c>
      <c r="Q27" s="1578"/>
    </row>
    <row r="28" spans="1:18" ht="15.75" x14ac:dyDescent="0.25">
      <c r="A28" s="2">
        <v>3</v>
      </c>
      <c r="B28" s="3" t="s">
        <v>40</v>
      </c>
      <c r="C28" s="491" t="s">
        <v>93</v>
      </c>
      <c r="D28" s="1229" t="s">
        <v>130</v>
      </c>
      <c r="E28" s="355"/>
      <c r="F28" s="610" t="s">
        <v>807</v>
      </c>
      <c r="H28" s="2">
        <v>3</v>
      </c>
      <c r="I28" s="117" t="s">
        <v>391</v>
      </c>
      <c r="K28" s="2">
        <v>3</v>
      </c>
      <c r="L28" s="3" t="s">
        <v>40</v>
      </c>
      <c r="M28" s="491" t="s">
        <v>93</v>
      </c>
      <c r="N28" s="513"/>
      <c r="O28" s="2">
        <v>3</v>
      </c>
      <c r="P28" s="1578" t="s">
        <v>391</v>
      </c>
      <c r="Q28" s="1578"/>
    </row>
    <row r="29" spans="1:18" ht="15.75" x14ac:dyDescent="0.25">
      <c r="A29" s="2">
        <v>4</v>
      </c>
      <c r="B29" s="3" t="s">
        <v>12</v>
      </c>
      <c r="C29" s="490" t="s">
        <v>106</v>
      </c>
      <c r="D29" s="57" t="s">
        <v>130</v>
      </c>
      <c r="E29" s="355"/>
      <c r="F29" s="620"/>
      <c r="H29" s="2">
        <v>4</v>
      </c>
      <c r="I29" s="490" t="s">
        <v>106</v>
      </c>
      <c r="K29" s="2">
        <v>4</v>
      </c>
      <c r="L29" s="3" t="s">
        <v>12</v>
      </c>
      <c r="M29" s="490" t="s">
        <v>106</v>
      </c>
      <c r="N29" s="513"/>
      <c r="O29" s="2">
        <v>4</v>
      </c>
      <c r="P29" s="1524" t="s">
        <v>106</v>
      </c>
      <c r="Q29" s="1524"/>
    </row>
    <row r="30" spans="1:18" ht="15.75" x14ac:dyDescent="0.25">
      <c r="A30" s="4">
        <v>5</v>
      </c>
      <c r="B30" s="5" t="s">
        <v>2</v>
      </c>
      <c r="C30" s="490" t="s">
        <v>107</v>
      </c>
      <c r="D30" s="58" t="s">
        <v>130</v>
      </c>
      <c r="E30" s="355"/>
      <c r="F30" s="621"/>
      <c r="H30" s="4">
        <v>5</v>
      </c>
      <c r="I30" s="131" t="s">
        <v>390</v>
      </c>
      <c r="K30" s="4">
        <v>5</v>
      </c>
      <c r="L30" s="5" t="s">
        <v>2</v>
      </c>
      <c r="M30" s="490" t="s">
        <v>107</v>
      </c>
      <c r="N30" s="513"/>
      <c r="O30" s="4">
        <v>5</v>
      </c>
      <c r="P30" s="1578" t="s">
        <v>390</v>
      </c>
      <c r="Q30" s="1578"/>
    </row>
    <row r="31" spans="1:18" ht="15.75" x14ac:dyDescent="0.25">
      <c r="A31" s="2">
        <v>6</v>
      </c>
      <c r="B31" s="3" t="s">
        <v>534</v>
      </c>
      <c r="C31" s="90"/>
      <c r="D31" s="57" t="s">
        <v>44</v>
      </c>
      <c r="E31" s="356"/>
      <c r="F31" s="620"/>
      <c r="H31" s="2">
        <v>6</v>
      </c>
      <c r="I31" s="90"/>
      <c r="K31" s="2">
        <v>6</v>
      </c>
      <c r="L31" s="3" t="s">
        <v>33</v>
      </c>
      <c r="M31" s="90"/>
      <c r="N31" s="513"/>
      <c r="O31" s="2">
        <v>6</v>
      </c>
      <c r="P31" s="1704"/>
      <c r="Q31" s="1704"/>
    </row>
    <row r="32" spans="1:18" ht="15.75" x14ac:dyDescent="0.25">
      <c r="A32" s="2">
        <v>7</v>
      </c>
      <c r="B32" s="3" t="s">
        <v>535</v>
      </c>
      <c r="C32" s="90"/>
      <c r="D32" s="57" t="s">
        <v>43</v>
      </c>
      <c r="E32" s="356" t="s">
        <v>309</v>
      </c>
      <c r="F32" s="615"/>
      <c r="H32" s="2">
        <v>7</v>
      </c>
      <c r="I32" s="90"/>
      <c r="K32" s="2">
        <v>7</v>
      </c>
      <c r="L32" s="3" t="s">
        <v>535</v>
      </c>
      <c r="M32" s="90"/>
      <c r="N32" s="513"/>
      <c r="O32" s="2">
        <v>7</v>
      </c>
      <c r="P32" s="1704"/>
      <c r="Q32" s="1704"/>
    </row>
    <row r="33" spans="1:17" ht="15.75" x14ac:dyDescent="0.25">
      <c r="A33" s="2">
        <v>8</v>
      </c>
      <c r="B33" s="3" t="s">
        <v>536</v>
      </c>
      <c r="C33" s="90"/>
      <c r="D33" s="57" t="s">
        <v>43</v>
      </c>
      <c r="E33" s="356" t="s">
        <v>309</v>
      </c>
      <c r="F33" s="620"/>
      <c r="H33" s="2">
        <v>8</v>
      </c>
      <c r="I33" s="90"/>
      <c r="K33" s="2">
        <v>8</v>
      </c>
      <c r="L33" s="3" t="s">
        <v>536</v>
      </c>
      <c r="M33" s="90"/>
      <c r="N33" s="513"/>
      <c r="O33" s="2">
        <v>8</v>
      </c>
      <c r="P33" s="1704"/>
      <c r="Q33" s="1704"/>
    </row>
    <row r="34" spans="1:17" ht="15.75" x14ac:dyDescent="0.25">
      <c r="A34" s="2">
        <v>9</v>
      </c>
      <c r="B34" s="3" t="s">
        <v>5</v>
      </c>
      <c r="C34" s="490" t="s">
        <v>109</v>
      </c>
      <c r="D34" s="1229" t="s">
        <v>130</v>
      </c>
      <c r="E34" s="356"/>
      <c r="F34" s="610"/>
      <c r="H34" s="2">
        <v>9</v>
      </c>
      <c r="I34" s="490" t="s">
        <v>218</v>
      </c>
      <c r="K34" s="2">
        <v>9</v>
      </c>
      <c r="L34" s="3" t="s">
        <v>5</v>
      </c>
      <c r="M34" s="490" t="s">
        <v>218</v>
      </c>
      <c r="N34" s="513"/>
      <c r="O34" s="2">
        <v>9</v>
      </c>
      <c r="P34" s="1578" t="s">
        <v>109</v>
      </c>
      <c r="Q34" s="1578"/>
    </row>
    <row r="35" spans="1:17" ht="15.75" x14ac:dyDescent="0.25">
      <c r="A35" s="2">
        <v>10</v>
      </c>
      <c r="B35" s="3" t="s">
        <v>6</v>
      </c>
      <c r="C35" s="491" t="s">
        <v>93</v>
      </c>
      <c r="D35" s="59" t="s">
        <v>130</v>
      </c>
      <c r="E35" s="356" t="s">
        <v>309</v>
      </c>
      <c r="F35" s="614" t="s">
        <v>342</v>
      </c>
      <c r="H35" s="2">
        <v>10</v>
      </c>
      <c r="I35" s="117" t="s">
        <v>391</v>
      </c>
      <c r="K35" s="2">
        <v>10</v>
      </c>
      <c r="L35" s="3" t="s">
        <v>6</v>
      </c>
      <c r="M35" s="491" t="s">
        <v>93</v>
      </c>
      <c r="N35" s="513"/>
      <c r="O35" s="2">
        <v>10</v>
      </c>
      <c r="P35" s="1578" t="s">
        <v>391</v>
      </c>
      <c r="Q35" s="1578"/>
    </row>
    <row r="36" spans="1:17" ht="15.75" x14ac:dyDescent="0.25">
      <c r="A36" s="2">
        <v>11</v>
      </c>
      <c r="B36" s="3" t="s">
        <v>7</v>
      </c>
      <c r="C36" s="117" t="s">
        <v>391</v>
      </c>
      <c r="D36" s="59" t="s">
        <v>130</v>
      </c>
      <c r="E36" s="356"/>
      <c r="F36" s="614"/>
      <c r="H36" s="2">
        <v>11</v>
      </c>
      <c r="I36" s="490" t="s">
        <v>93</v>
      </c>
      <c r="K36" s="2">
        <v>11</v>
      </c>
      <c r="L36" s="3" t="s">
        <v>7</v>
      </c>
      <c r="M36" s="117" t="s">
        <v>391</v>
      </c>
      <c r="N36" s="513"/>
      <c r="O36" s="2">
        <v>11</v>
      </c>
      <c r="P36" s="1705" t="s">
        <v>93</v>
      </c>
      <c r="Q36" s="1705"/>
    </row>
    <row r="37" spans="1:17" ht="15.75" x14ac:dyDescent="0.25">
      <c r="A37" s="2">
        <v>12</v>
      </c>
      <c r="B37" s="3" t="s">
        <v>46</v>
      </c>
      <c r="C37" s="490" t="s">
        <v>174</v>
      </c>
      <c r="D37" s="59" t="s">
        <v>130</v>
      </c>
      <c r="E37" s="356"/>
      <c r="F37" s="1256">
        <v>2</v>
      </c>
      <c r="H37" s="2">
        <v>12</v>
      </c>
      <c r="I37" s="490" t="s">
        <v>108</v>
      </c>
      <c r="K37" s="2">
        <v>12</v>
      </c>
      <c r="L37" s="3" t="s">
        <v>46</v>
      </c>
      <c r="M37" s="490" t="s">
        <v>174</v>
      </c>
      <c r="N37" s="513"/>
      <c r="O37" s="2">
        <v>12</v>
      </c>
      <c r="P37" s="1705" t="s">
        <v>108</v>
      </c>
      <c r="Q37" s="1705"/>
    </row>
    <row r="38" spans="1:17" ht="15.75" x14ac:dyDescent="0.25">
      <c r="A38" s="2">
        <v>13</v>
      </c>
      <c r="B38" s="3" t="s">
        <v>8</v>
      </c>
      <c r="C38" s="491" t="s">
        <v>93</v>
      </c>
      <c r="D38" s="1296" t="s">
        <v>43</v>
      </c>
      <c r="E38" s="356" t="s">
        <v>309</v>
      </c>
      <c r="F38" s="610">
        <v>4</v>
      </c>
      <c r="H38" s="2">
        <v>13</v>
      </c>
      <c r="I38" s="117" t="s">
        <v>391</v>
      </c>
      <c r="K38" s="2">
        <v>13</v>
      </c>
      <c r="L38" s="3" t="s">
        <v>8</v>
      </c>
      <c r="M38" s="491" t="s">
        <v>93</v>
      </c>
      <c r="N38" s="513"/>
      <c r="O38" s="2">
        <v>13</v>
      </c>
      <c r="P38" s="1578" t="s">
        <v>391</v>
      </c>
      <c r="Q38" s="1578"/>
    </row>
    <row r="39" spans="1:17" ht="15.75" x14ac:dyDescent="0.25">
      <c r="A39" s="2">
        <v>14</v>
      </c>
      <c r="B39" s="3" t="s">
        <v>9</v>
      </c>
      <c r="C39" s="90"/>
      <c r="D39" s="60" t="s">
        <v>43</v>
      </c>
      <c r="E39" s="356"/>
      <c r="F39" s="619"/>
      <c r="H39" s="2">
        <v>14</v>
      </c>
      <c r="I39" s="90"/>
      <c r="K39" s="2">
        <v>14</v>
      </c>
      <c r="L39" s="3" t="s">
        <v>9</v>
      </c>
      <c r="M39" s="90"/>
      <c r="N39" s="513"/>
      <c r="O39" s="2">
        <v>14</v>
      </c>
      <c r="P39" s="1704"/>
      <c r="Q39" s="1704"/>
    </row>
    <row r="40" spans="1:17" ht="15.75" x14ac:dyDescent="0.25">
      <c r="A40" s="2">
        <v>15</v>
      </c>
      <c r="B40" s="3" t="s">
        <v>10</v>
      </c>
      <c r="C40" s="506"/>
      <c r="D40" s="59" t="s">
        <v>43</v>
      </c>
      <c r="E40" s="356"/>
      <c r="F40" s="611"/>
      <c r="H40" s="2">
        <v>15</v>
      </c>
      <c r="I40" s="506"/>
      <c r="K40" s="2">
        <v>15</v>
      </c>
      <c r="L40" s="3" t="s">
        <v>10</v>
      </c>
      <c r="M40" s="506"/>
      <c r="N40" s="513"/>
      <c r="O40" s="2">
        <v>15</v>
      </c>
      <c r="P40" s="1704"/>
      <c r="Q40" s="1704"/>
    </row>
    <row r="41" spans="1:17" ht="15.75" x14ac:dyDescent="0.25">
      <c r="A41" s="2">
        <v>16</v>
      </c>
      <c r="B41" s="3" t="s">
        <v>41</v>
      </c>
      <c r="C41" s="577" t="s">
        <v>93</v>
      </c>
      <c r="D41" s="59" t="s">
        <v>44</v>
      </c>
      <c r="E41" s="356" t="s">
        <v>309</v>
      </c>
      <c r="F41" s="614"/>
      <c r="H41" s="2">
        <v>16</v>
      </c>
      <c r="I41" s="90"/>
      <c r="K41" s="2">
        <v>16</v>
      </c>
      <c r="L41" s="3" t="s">
        <v>41</v>
      </c>
      <c r="M41" s="577" t="s">
        <v>93</v>
      </c>
      <c r="N41" s="511"/>
      <c r="O41" s="2">
        <v>16</v>
      </c>
      <c r="P41" s="1704"/>
      <c r="Q41" s="1704"/>
    </row>
    <row r="42" spans="1:17" ht="15.75" x14ac:dyDescent="0.25">
      <c r="A42" s="2">
        <v>17</v>
      </c>
      <c r="B42" s="3" t="s">
        <v>11</v>
      </c>
      <c r="C42" s="491" t="s">
        <v>93</v>
      </c>
      <c r="D42" s="1229" t="s">
        <v>43</v>
      </c>
      <c r="E42" s="356" t="s">
        <v>309</v>
      </c>
      <c r="F42" s="610">
        <v>6</v>
      </c>
      <c r="H42" s="2">
        <v>17</v>
      </c>
      <c r="I42" s="491" t="s">
        <v>391</v>
      </c>
      <c r="K42" s="2">
        <v>17</v>
      </c>
      <c r="L42" s="3" t="s">
        <v>11</v>
      </c>
      <c r="M42" s="491" t="s">
        <v>93</v>
      </c>
      <c r="N42" s="513"/>
      <c r="O42" s="2">
        <v>17</v>
      </c>
      <c r="P42" s="1705" t="s">
        <v>391</v>
      </c>
      <c r="Q42" s="1705"/>
    </row>
    <row r="43" spans="1:17" ht="15.75" x14ac:dyDescent="0.25">
      <c r="A43" s="2">
        <v>18</v>
      </c>
      <c r="B43" s="3" t="s">
        <v>156</v>
      </c>
      <c r="C43" s="91"/>
      <c r="D43" s="1229" t="s">
        <v>43</v>
      </c>
      <c r="F43" s="610"/>
      <c r="H43" s="2">
        <v>18</v>
      </c>
      <c r="I43" s="91"/>
      <c r="K43" s="2">
        <v>18</v>
      </c>
      <c r="L43" s="3" t="s">
        <v>156</v>
      </c>
      <c r="M43" s="91"/>
      <c r="N43" s="513"/>
      <c r="O43" s="2">
        <v>18</v>
      </c>
      <c r="P43" s="1709"/>
      <c r="Q43" s="1709"/>
    </row>
    <row r="44" spans="1:17" ht="15.75" x14ac:dyDescent="0.25">
      <c r="A44" s="1717" t="s">
        <v>389</v>
      </c>
      <c r="B44" s="1717"/>
      <c r="C44" s="1717"/>
      <c r="D44" s="114"/>
      <c r="F44" s="249"/>
      <c r="H44" s="1717" t="s">
        <v>389</v>
      </c>
      <c r="I44" s="1717"/>
      <c r="K44" s="1717" t="s">
        <v>389</v>
      </c>
      <c r="L44" s="1717"/>
      <c r="M44" s="1717"/>
      <c r="N44" s="513"/>
      <c r="O44" s="1707" t="s">
        <v>389</v>
      </c>
      <c r="P44" s="1707"/>
      <c r="Q44" s="1707"/>
    </row>
    <row r="45" spans="1:17" ht="15.75" x14ac:dyDescent="0.25">
      <c r="A45" s="2">
        <v>1</v>
      </c>
      <c r="B45" s="3" t="s">
        <v>49</v>
      </c>
      <c r="C45" s="490" t="s">
        <v>120</v>
      </c>
      <c r="D45" s="1227" t="s">
        <v>130</v>
      </c>
      <c r="E45" s="356" t="s">
        <v>309</v>
      </c>
      <c r="F45" s="610">
        <v>14</v>
      </c>
      <c r="H45" s="2">
        <v>1</v>
      </c>
      <c r="I45" s="490" t="s">
        <v>120</v>
      </c>
      <c r="K45" s="2">
        <v>1</v>
      </c>
      <c r="L45" s="3" t="s">
        <v>49</v>
      </c>
      <c r="M45" s="498" t="s">
        <v>395</v>
      </c>
      <c r="N45" s="511"/>
      <c r="O45" s="2">
        <v>1</v>
      </c>
      <c r="P45" s="1705" t="s">
        <v>395</v>
      </c>
      <c r="Q45" s="1705"/>
    </row>
    <row r="46" spans="1:17" ht="15.75" x14ac:dyDescent="0.25">
      <c r="A46" s="2">
        <v>2</v>
      </c>
      <c r="B46" s="3" t="s">
        <v>15</v>
      </c>
      <c r="C46" s="131" t="s">
        <v>151</v>
      </c>
      <c r="D46" s="1227" t="s">
        <v>44</v>
      </c>
      <c r="E46" s="342" t="s">
        <v>309</v>
      </c>
      <c r="F46" s="610">
        <v>24</v>
      </c>
      <c r="H46" s="2">
        <v>2</v>
      </c>
      <c r="I46" s="159"/>
      <c r="J46" s="342" t="s">
        <v>309</v>
      </c>
      <c r="K46" s="2">
        <v>2</v>
      </c>
      <c r="L46" s="3" t="s">
        <v>15</v>
      </c>
      <c r="M46" s="562" t="s">
        <v>416</v>
      </c>
      <c r="N46" s="513"/>
      <c r="O46" s="2">
        <v>2</v>
      </c>
      <c r="P46" s="1704"/>
      <c r="Q46" s="1704"/>
    </row>
    <row r="47" spans="1:17" ht="15.75" x14ac:dyDescent="0.25">
      <c r="A47" s="2">
        <v>3</v>
      </c>
      <c r="B47" s="3" t="s">
        <v>79</v>
      </c>
      <c r="C47" s="1146" t="s">
        <v>779</v>
      </c>
      <c r="D47" s="153" t="s">
        <v>130</v>
      </c>
      <c r="F47" s="618">
        <v>25</v>
      </c>
      <c r="H47" s="2">
        <v>3</v>
      </c>
      <c r="I47" s="1146" t="s">
        <v>779</v>
      </c>
      <c r="K47" s="2">
        <v>3</v>
      </c>
      <c r="L47" s="3" t="s">
        <v>79</v>
      </c>
      <c r="M47" s="1146" t="s">
        <v>779</v>
      </c>
      <c r="N47" s="513"/>
      <c r="O47" s="2">
        <v>3</v>
      </c>
      <c r="P47" s="1705" t="s">
        <v>197</v>
      </c>
      <c r="Q47" s="1705"/>
    </row>
    <row r="48" spans="1:17" ht="15.75" x14ac:dyDescent="0.25">
      <c r="A48" s="2">
        <v>4</v>
      </c>
      <c r="B48" s="3" t="s">
        <v>34</v>
      </c>
      <c r="C48" s="491" t="s">
        <v>110</v>
      </c>
      <c r="D48" s="1227" t="s">
        <v>130</v>
      </c>
      <c r="F48" s="610">
        <v>8</v>
      </c>
      <c r="H48" s="2">
        <v>4</v>
      </c>
      <c r="I48" s="491" t="s">
        <v>110</v>
      </c>
      <c r="K48" s="2">
        <v>4</v>
      </c>
      <c r="L48" s="3" t="s">
        <v>34</v>
      </c>
      <c r="M48" s="562" t="s">
        <v>110</v>
      </c>
      <c r="N48" s="513"/>
      <c r="O48" s="2">
        <v>4</v>
      </c>
      <c r="P48" s="1705" t="s">
        <v>110</v>
      </c>
      <c r="Q48" s="1705"/>
    </row>
    <row r="49" spans="1:17" ht="15.75" x14ac:dyDescent="0.25">
      <c r="A49" s="2">
        <v>5</v>
      </c>
      <c r="B49" s="3" t="s">
        <v>16</v>
      </c>
      <c r="C49" s="491" t="b">
        <v>1</v>
      </c>
      <c r="D49" s="1227" t="s">
        <v>130</v>
      </c>
      <c r="F49" s="610" t="s">
        <v>752</v>
      </c>
      <c r="H49" s="2">
        <v>5</v>
      </c>
      <c r="I49" s="491" t="b">
        <v>1</v>
      </c>
      <c r="K49" s="2">
        <v>5</v>
      </c>
      <c r="L49" s="3" t="s">
        <v>16</v>
      </c>
      <c r="M49" s="491" t="b">
        <v>1</v>
      </c>
      <c r="N49" s="513"/>
      <c r="O49" s="2">
        <v>5</v>
      </c>
      <c r="P49" s="1705" t="b">
        <v>1</v>
      </c>
      <c r="Q49" s="1705"/>
    </row>
    <row r="50" spans="1:17" ht="15.75" x14ac:dyDescent="0.25">
      <c r="A50" s="2">
        <v>6</v>
      </c>
      <c r="B50" s="3" t="s">
        <v>50</v>
      </c>
      <c r="C50" s="1254" t="s">
        <v>854</v>
      </c>
      <c r="D50" s="1227" t="s">
        <v>44</v>
      </c>
      <c r="F50" s="610"/>
      <c r="H50" s="2">
        <v>6</v>
      </c>
      <c r="I50" s="1254" t="s">
        <v>854</v>
      </c>
      <c r="K50" s="2">
        <v>6</v>
      </c>
      <c r="L50" s="3" t="s">
        <v>50</v>
      </c>
      <c r="M50" s="1254" t="s">
        <v>862</v>
      </c>
      <c r="N50" s="513"/>
      <c r="O50" s="2">
        <v>6</v>
      </c>
      <c r="P50" s="1708" t="s">
        <v>862</v>
      </c>
      <c r="Q50" s="1708"/>
    </row>
    <row r="51" spans="1:17" ht="15.75" x14ac:dyDescent="0.25">
      <c r="A51" s="2">
        <v>7</v>
      </c>
      <c r="B51" s="3" t="s">
        <v>13</v>
      </c>
      <c r="C51" s="117" t="s">
        <v>391</v>
      </c>
      <c r="D51" s="1227" t="s">
        <v>44</v>
      </c>
      <c r="F51" s="610"/>
      <c r="H51" s="2">
        <v>7</v>
      </c>
      <c r="I51" s="117" t="s">
        <v>391</v>
      </c>
      <c r="K51" s="2">
        <v>7</v>
      </c>
      <c r="L51" s="3" t="s">
        <v>13</v>
      </c>
      <c r="M51" s="117" t="s">
        <v>391</v>
      </c>
      <c r="N51" s="513"/>
      <c r="O51" s="2">
        <v>7</v>
      </c>
      <c r="P51" s="1578" t="s">
        <v>391</v>
      </c>
      <c r="Q51" s="1578"/>
    </row>
    <row r="52" spans="1:17" ht="15.75" x14ac:dyDescent="0.25">
      <c r="A52" s="2">
        <v>8</v>
      </c>
      <c r="B52" s="3" t="s">
        <v>14</v>
      </c>
      <c r="C52" s="508" t="s">
        <v>217</v>
      </c>
      <c r="D52" s="1231" t="s">
        <v>130</v>
      </c>
      <c r="E52" s="356" t="s">
        <v>309</v>
      </c>
      <c r="F52" s="617" t="s">
        <v>355</v>
      </c>
      <c r="H52" s="2">
        <v>8</v>
      </c>
      <c r="I52" s="508" t="s">
        <v>217</v>
      </c>
      <c r="J52" s="342" t="s">
        <v>309</v>
      </c>
      <c r="K52" s="2">
        <v>8</v>
      </c>
      <c r="L52" s="3" t="s">
        <v>14</v>
      </c>
      <c r="M52" s="508" t="s">
        <v>217</v>
      </c>
      <c r="N52" s="511"/>
      <c r="O52" s="2">
        <v>8</v>
      </c>
      <c r="P52" s="1705" t="s">
        <v>217</v>
      </c>
      <c r="Q52" s="1705"/>
    </row>
    <row r="53" spans="1:17" ht="15.75" x14ac:dyDescent="0.25">
      <c r="A53" s="2">
        <v>9</v>
      </c>
      <c r="B53" s="3" t="s">
        <v>51</v>
      </c>
      <c r="C53" s="147" t="s">
        <v>150</v>
      </c>
      <c r="D53" s="1296" t="s">
        <v>130</v>
      </c>
      <c r="E53" s="595"/>
      <c r="F53" s="610" t="s">
        <v>787</v>
      </c>
      <c r="H53" s="2">
        <v>9</v>
      </c>
      <c r="I53" s="493" t="s">
        <v>150</v>
      </c>
      <c r="K53" s="2">
        <v>9</v>
      </c>
      <c r="L53" s="3" t="s">
        <v>51</v>
      </c>
      <c r="M53" s="493" t="s">
        <v>150</v>
      </c>
      <c r="N53" s="511"/>
      <c r="O53" s="2">
        <v>9</v>
      </c>
      <c r="P53" s="1705" t="s">
        <v>150</v>
      </c>
      <c r="Q53" s="1705"/>
    </row>
    <row r="54" spans="1:17" ht="15.75" x14ac:dyDescent="0.25">
      <c r="A54" s="2">
        <v>10</v>
      </c>
      <c r="B54" s="3" t="s">
        <v>35</v>
      </c>
      <c r="C54" s="1004" t="s">
        <v>851</v>
      </c>
      <c r="D54" s="1296" t="s">
        <v>44</v>
      </c>
      <c r="E54" s="356" t="s">
        <v>309</v>
      </c>
      <c r="F54" s="610"/>
      <c r="H54" s="2">
        <v>10</v>
      </c>
      <c r="I54" s="1003" t="str">
        <f>C54</f>
        <v>CCP Repo Clearing Conditions</v>
      </c>
      <c r="K54" s="2">
        <v>10</v>
      </c>
      <c r="L54" s="3" t="s">
        <v>35</v>
      </c>
      <c r="M54" s="1003" t="str">
        <f>I54</f>
        <v>CCP Repo Clearing Conditions</v>
      </c>
      <c r="N54" s="511"/>
      <c r="O54" s="2">
        <v>10</v>
      </c>
      <c r="P54" s="1708" t="str">
        <f>M54</f>
        <v>CCP Repo Clearing Conditions</v>
      </c>
      <c r="Q54" s="1708"/>
    </row>
    <row r="55" spans="1:17" ht="15.75" x14ac:dyDescent="0.25">
      <c r="A55" s="2">
        <v>11</v>
      </c>
      <c r="B55" s="3" t="s">
        <v>52</v>
      </c>
      <c r="C55" s="91"/>
      <c r="D55" s="1296" t="s">
        <v>44</v>
      </c>
      <c r="E55" s="595"/>
      <c r="F55" s="610"/>
      <c r="H55" s="2">
        <v>11</v>
      </c>
      <c r="I55" s="91"/>
      <c r="K55" s="2">
        <v>11</v>
      </c>
      <c r="L55" s="3" t="s">
        <v>52</v>
      </c>
      <c r="M55" s="91"/>
      <c r="N55" s="511"/>
      <c r="O55" s="2">
        <v>11</v>
      </c>
      <c r="P55" s="1704"/>
      <c r="Q55" s="1704"/>
    </row>
    <row r="56" spans="1:17" ht="15.75" x14ac:dyDescent="0.25">
      <c r="A56" s="2">
        <v>12</v>
      </c>
      <c r="B56" s="3" t="s">
        <v>53</v>
      </c>
      <c r="C56" s="1318" t="s">
        <v>863</v>
      </c>
      <c r="D56" s="63" t="s">
        <v>130</v>
      </c>
      <c r="E56" s="595"/>
      <c r="F56" s="63"/>
      <c r="H56" s="2">
        <v>12</v>
      </c>
      <c r="I56" s="1318" t="str">
        <f>C56</f>
        <v>2020-04-20T10:57:30Z</v>
      </c>
      <c r="J56" s="342" t="s">
        <v>309</v>
      </c>
      <c r="K56" s="2">
        <v>12</v>
      </c>
      <c r="L56" s="3" t="s">
        <v>53</v>
      </c>
      <c r="M56" s="1254" t="s">
        <v>864</v>
      </c>
      <c r="N56" s="511"/>
      <c r="O56" s="2">
        <v>12</v>
      </c>
      <c r="P56" s="1711" t="str">
        <f>P50</f>
        <v>2020-04-20T11:28:31Z</v>
      </c>
      <c r="Q56" s="1712"/>
    </row>
    <row r="57" spans="1:17" ht="15.75" x14ac:dyDescent="0.25">
      <c r="A57" s="2">
        <v>13</v>
      </c>
      <c r="B57" s="3" t="s">
        <v>54</v>
      </c>
      <c r="C57" s="1146" t="s">
        <v>780</v>
      </c>
      <c r="D57" s="1297" t="s">
        <v>130</v>
      </c>
      <c r="E57" s="595"/>
      <c r="F57" s="612"/>
      <c r="H57" s="2">
        <v>13</v>
      </c>
      <c r="I57" s="1146" t="s">
        <v>780</v>
      </c>
      <c r="K57" s="2">
        <v>13</v>
      </c>
      <c r="L57" s="3" t="s">
        <v>54</v>
      </c>
      <c r="M57" s="1254">
        <v>43942</v>
      </c>
      <c r="N57" s="513"/>
      <c r="O57" s="2">
        <v>13</v>
      </c>
      <c r="P57" s="1711">
        <f>M57</f>
        <v>43942</v>
      </c>
      <c r="Q57" s="1712"/>
    </row>
    <row r="58" spans="1:17" ht="15.75" x14ac:dyDescent="0.25">
      <c r="A58" s="2">
        <v>14</v>
      </c>
      <c r="B58" s="3" t="s">
        <v>37</v>
      </c>
      <c r="C58" s="1408" t="s">
        <v>781</v>
      </c>
      <c r="D58" s="1232" t="s">
        <v>44</v>
      </c>
      <c r="E58" s="595"/>
      <c r="F58" s="612"/>
      <c r="H58" s="2">
        <v>14</v>
      </c>
      <c r="I58" s="1408" t="s">
        <v>781</v>
      </c>
      <c r="K58" s="2">
        <v>14</v>
      </c>
      <c r="L58" s="3" t="s">
        <v>37</v>
      </c>
      <c r="M58" s="1254">
        <v>43970</v>
      </c>
      <c r="N58" s="513"/>
      <c r="O58" s="2">
        <v>14</v>
      </c>
      <c r="P58" s="1711">
        <f>M58</f>
        <v>43970</v>
      </c>
      <c r="Q58" s="1712"/>
    </row>
    <row r="59" spans="1:17" s="7" customFormat="1" ht="15.75" x14ac:dyDescent="0.25">
      <c r="A59" s="823">
        <v>15</v>
      </c>
      <c r="B59" s="1037" t="s">
        <v>55</v>
      </c>
      <c r="C59" s="48" t="s">
        <v>799</v>
      </c>
      <c r="D59" s="288"/>
      <c r="E59" s="231"/>
      <c r="F59" s="1022"/>
      <c r="H59" s="823">
        <v>15</v>
      </c>
      <c r="I59" s="1020" t="s">
        <v>747</v>
      </c>
      <c r="K59" s="823">
        <v>15</v>
      </c>
      <c r="L59" s="1037" t="s">
        <v>55</v>
      </c>
      <c r="M59" s="1020" t="s">
        <v>747</v>
      </c>
      <c r="N59" s="1038"/>
      <c r="O59" s="823">
        <v>15</v>
      </c>
      <c r="P59" s="1710" t="s">
        <v>747</v>
      </c>
      <c r="Q59" s="1710"/>
    </row>
    <row r="60" spans="1:17" s="7" customFormat="1" ht="15.75" x14ac:dyDescent="0.25">
      <c r="A60" s="823">
        <v>16</v>
      </c>
      <c r="B60" s="1037" t="s">
        <v>56</v>
      </c>
      <c r="C60" s="1004"/>
      <c r="D60" s="1296" t="s">
        <v>44</v>
      </c>
      <c r="E60" s="653" t="s">
        <v>309</v>
      </c>
      <c r="F60" s="1022">
        <v>26</v>
      </c>
      <c r="H60" s="823">
        <v>16</v>
      </c>
      <c r="I60" s="1004"/>
      <c r="K60" s="823">
        <v>16</v>
      </c>
      <c r="L60" s="1037" t="s">
        <v>56</v>
      </c>
      <c r="M60" s="1339"/>
      <c r="N60" s="1038"/>
      <c r="O60" s="823">
        <v>16</v>
      </c>
      <c r="P60" s="1713"/>
      <c r="Q60" s="1713"/>
    </row>
    <row r="61" spans="1:17" ht="15.75" x14ac:dyDescent="0.25">
      <c r="A61" s="2">
        <v>17</v>
      </c>
      <c r="B61" s="3" t="s">
        <v>57</v>
      </c>
      <c r="C61" s="1147"/>
      <c r="D61" s="1298" t="s">
        <v>44</v>
      </c>
      <c r="E61" s="356" t="s">
        <v>309</v>
      </c>
      <c r="F61" s="616">
        <v>27</v>
      </c>
      <c r="H61" s="2">
        <v>17</v>
      </c>
      <c r="I61" s="1147"/>
      <c r="K61" s="2">
        <v>17</v>
      </c>
      <c r="L61" s="3" t="s">
        <v>57</v>
      </c>
      <c r="M61" s="1254"/>
      <c r="N61" s="513"/>
      <c r="O61" s="2">
        <v>17</v>
      </c>
      <c r="P61" s="1708"/>
      <c r="Q61" s="1708"/>
    </row>
    <row r="62" spans="1:17" ht="15.75" x14ac:dyDescent="0.25">
      <c r="A62" s="2">
        <v>18</v>
      </c>
      <c r="B62" s="3" t="s">
        <v>129</v>
      </c>
      <c r="C62" s="491" t="s">
        <v>105</v>
      </c>
      <c r="D62" s="1227" t="s">
        <v>130</v>
      </c>
      <c r="E62" s="356" t="s">
        <v>309</v>
      </c>
      <c r="F62" s="610">
        <v>15</v>
      </c>
      <c r="H62" s="2">
        <v>18</v>
      </c>
      <c r="I62" s="491" t="s">
        <v>105</v>
      </c>
      <c r="K62" s="2">
        <v>18</v>
      </c>
      <c r="L62" s="3" t="s">
        <v>129</v>
      </c>
      <c r="M62" s="491" t="s">
        <v>105</v>
      </c>
      <c r="N62" s="513"/>
      <c r="O62" s="2">
        <v>18</v>
      </c>
      <c r="P62" s="1705" t="s">
        <v>105</v>
      </c>
      <c r="Q62" s="1705"/>
    </row>
    <row r="63" spans="1:17" ht="15.75" x14ac:dyDescent="0.25">
      <c r="A63" s="2">
        <v>19</v>
      </c>
      <c r="B63" s="3" t="s">
        <v>17</v>
      </c>
      <c r="C63" s="491" t="b">
        <v>0</v>
      </c>
      <c r="D63" s="1227" t="s">
        <v>130</v>
      </c>
      <c r="E63" s="595"/>
      <c r="F63" s="610"/>
      <c r="H63" s="2">
        <v>19</v>
      </c>
      <c r="I63" s="491" t="b">
        <v>0</v>
      </c>
      <c r="K63" s="2">
        <v>19</v>
      </c>
      <c r="L63" s="3" t="s">
        <v>17</v>
      </c>
      <c r="M63" s="491" t="b">
        <v>0</v>
      </c>
      <c r="N63" s="513"/>
      <c r="O63" s="2">
        <v>19</v>
      </c>
      <c r="P63" s="1705" t="b">
        <v>0</v>
      </c>
      <c r="Q63" s="1705"/>
    </row>
    <row r="64" spans="1:17" ht="15.75" x14ac:dyDescent="0.25">
      <c r="A64" s="2">
        <v>20</v>
      </c>
      <c r="B64" s="3" t="s">
        <v>18</v>
      </c>
      <c r="C64" s="491" t="s">
        <v>111</v>
      </c>
      <c r="D64" s="1227" t="s">
        <v>130</v>
      </c>
      <c r="E64" s="356"/>
      <c r="F64" s="610" t="s">
        <v>106</v>
      </c>
      <c r="H64" s="2">
        <v>20</v>
      </c>
      <c r="I64" s="491" t="s">
        <v>111</v>
      </c>
      <c r="K64" s="2">
        <v>20</v>
      </c>
      <c r="L64" s="3" t="s">
        <v>18</v>
      </c>
      <c r="M64" s="491" t="s">
        <v>111</v>
      </c>
      <c r="N64" s="513"/>
      <c r="O64" s="2">
        <v>20</v>
      </c>
      <c r="P64" s="1705" t="s">
        <v>111</v>
      </c>
      <c r="Q64" s="1705"/>
    </row>
    <row r="65" spans="1:17" ht="15.75" x14ac:dyDescent="0.25">
      <c r="A65" s="2">
        <v>21</v>
      </c>
      <c r="B65" s="3" t="s">
        <v>58</v>
      </c>
      <c r="C65" s="491" t="b">
        <v>0</v>
      </c>
      <c r="D65" s="1227" t="s">
        <v>130</v>
      </c>
      <c r="E65" s="595"/>
      <c r="F65" s="610"/>
      <c r="H65" s="2">
        <v>21</v>
      </c>
      <c r="I65" s="491" t="b">
        <v>0</v>
      </c>
      <c r="K65" s="2">
        <v>21</v>
      </c>
      <c r="L65" s="3" t="s">
        <v>58</v>
      </c>
      <c r="M65" s="491" t="b">
        <v>0</v>
      </c>
      <c r="N65" s="513"/>
      <c r="O65" s="2">
        <v>21</v>
      </c>
      <c r="P65" s="1705" t="b">
        <v>0</v>
      </c>
      <c r="Q65" s="1705"/>
    </row>
    <row r="66" spans="1:17" ht="15.75" x14ac:dyDescent="0.25">
      <c r="A66" s="2">
        <v>22</v>
      </c>
      <c r="B66" s="3" t="s">
        <v>785</v>
      </c>
      <c r="C66" s="93" t="s">
        <v>205</v>
      </c>
      <c r="D66" s="1296" t="s">
        <v>130</v>
      </c>
      <c r="E66" s="356" t="s">
        <v>309</v>
      </c>
      <c r="F66" s="610"/>
      <c r="H66" s="2">
        <v>22</v>
      </c>
      <c r="I66" s="93" t="s">
        <v>205</v>
      </c>
      <c r="K66" s="2">
        <v>22</v>
      </c>
      <c r="L66" s="3" t="s">
        <v>785</v>
      </c>
      <c r="M66" s="93" t="s">
        <v>205</v>
      </c>
      <c r="N66" s="513"/>
      <c r="O66" s="2">
        <v>22</v>
      </c>
      <c r="P66" s="1705" t="s">
        <v>205</v>
      </c>
      <c r="Q66" s="1705"/>
    </row>
    <row r="67" spans="1:17" ht="15.75" x14ac:dyDescent="0.25">
      <c r="A67" s="2">
        <v>23</v>
      </c>
      <c r="B67" s="3" t="s">
        <v>59</v>
      </c>
      <c r="C67" s="94">
        <v>-6.1000000000000004E-3</v>
      </c>
      <c r="D67" s="65" t="s">
        <v>44</v>
      </c>
      <c r="E67" s="595"/>
      <c r="F67" s="615">
        <v>21</v>
      </c>
      <c r="H67" s="2">
        <v>23</v>
      </c>
      <c r="I67" s="94">
        <v>-6.1000000000000004E-3</v>
      </c>
      <c r="K67" s="2">
        <v>23</v>
      </c>
      <c r="L67" s="3" t="s">
        <v>59</v>
      </c>
      <c r="M67" s="94">
        <v>-5.7000000000000002E-3</v>
      </c>
      <c r="N67" s="513"/>
      <c r="O67" s="2">
        <v>23</v>
      </c>
      <c r="P67" s="1715">
        <v>-5.7000000000000002E-3</v>
      </c>
      <c r="Q67" s="1715"/>
    </row>
    <row r="68" spans="1:17" ht="15.75" x14ac:dyDescent="0.25">
      <c r="A68" s="2">
        <v>24</v>
      </c>
      <c r="B68" s="3" t="s">
        <v>60</v>
      </c>
      <c r="C68" s="491" t="s">
        <v>112</v>
      </c>
      <c r="D68" s="1227" t="s">
        <v>44</v>
      </c>
      <c r="E68" s="595"/>
      <c r="F68" s="610"/>
      <c r="H68" s="2">
        <v>24</v>
      </c>
      <c r="I68" s="491" t="s">
        <v>112</v>
      </c>
      <c r="K68" s="2">
        <v>24</v>
      </c>
      <c r="L68" s="3" t="s">
        <v>60</v>
      </c>
      <c r="M68" s="491" t="s">
        <v>112</v>
      </c>
      <c r="N68" s="513"/>
      <c r="O68" s="2">
        <v>24</v>
      </c>
      <c r="P68" s="1705" t="s">
        <v>112</v>
      </c>
      <c r="Q68" s="1705"/>
    </row>
    <row r="69" spans="1:17" ht="15.75" x14ac:dyDescent="0.25">
      <c r="A69" s="2">
        <v>25</v>
      </c>
      <c r="B69" s="3" t="s">
        <v>61</v>
      </c>
      <c r="C69" s="90"/>
      <c r="D69" s="1227" t="s">
        <v>44</v>
      </c>
      <c r="E69" s="595"/>
      <c r="F69" s="610"/>
      <c r="H69" s="2">
        <v>25</v>
      </c>
      <c r="I69" s="90"/>
      <c r="K69" s="2">
        <v>25</v>
      </c>
      <c r="L69" s="3" t="s">
        <v>61</v>
      </c>
      <c r="M69" s="90"/>
      <c r="N69" s="513"/>
      <c r="O69" s="2">
        <v>25</v>
      </c>
      <c r="P69" s="1704"/>
      <c r="Q69" s="1704"/>
    </row>
    <row r="70" spans="1:17" ht="15.75" x14ac:dyDescent="0.25">
      <c r="A70" s="2">
        <v>26</v>
      </c>
      <c r="B70" s="3" t="s">
        <v>62</v>
      </c>
      <c r="C70" s="90"/>
      <c r="D70" s="1227" t="s">
        <v>44</v>
      </c>
      <c r="E70" s="595"/>
      <c r="F70" s="610"/>
      <c r="H70" s="2">
        <v>26</v>
      </c>
      <c r="I70" s="90"/>
      <c r="K70" s="2">
        <v>26</v>
      </c>
      <c r="L70" s="3" t="s">
        <v>62</v>
      </c>
      <c r="M70" s="90"/>
      <c r="N70" s="513"/>
      <c r="O70" s="2">
        <v>26</v>
      </c>
      <c r="P70" s="1704"/>
      <c r="Q70" s="1704"/>
    </row>
    <row r="71" spans="1:17" ht="15.75" x14ac:dyDescent="0.25">
      <c r="A71" s="2">
        <v>27</v>
      </c>
      <c r="B71" s="3" t="s">
        <v>63</v>
      </c>
      <c r="C71" s="90"/>
      <c r="D71" s="1227" t="s">
        <v>44</v>
      </c>
      <c r="E71" s="595"/>
      <c r="F71" s="610"/>
      <c r="H71" s="2">
        <v>27</v>
      </c>
      <c r="I71" s="90"/>
      <c r="K71" s="2">
        <v>27</v>
      </c>
      <c r="L71" s="3" t="s">
        <v>63</v>
      </c>
      <c r="M71" s="90"/>
      <c r="N71" s="513"/>
      <c r="O71" s="2">
        <v>27</v>
      </c>
      <c r="P71" s="1704"/>
      <c r="Q71" s="1704"/>
    </row>
    <row r="72" spans="1:17" ht="15.75" x14ac:dyDescent="0.25">
      <c r="A72" s="2">
        <v>28</v>
      </c>
      <c r="B72" s="3" t="s">
        <v>64</v>
      </c>
      <c r="C72" s="90"/>
      <c r="D72" s="1227" t="s">
        <v>44</v>
      </c>
      <c r="E72" s="595"/>
      <c r="F72" s="610"/>
      <c r="H72" s="2">
        <v>28</v>
      </c>
      <c r="I72" s="90"/>
      <c r="K72" s="2">
        <v>28</v>
      </c>
      <c r="L72" s="3" t="s">
        <v>64</v>
      </c>
      <c r="M72" s="90"/>
      <c r="N72" s="513"/>
      <c r="O72" s="2">
        <v>28</v>
      </c>
      <c r="P72" s="1704"/>
      <c r="Q72" s="1704"/>
    </row>
    <row r="73" spans="1:17" ht="15.75" x14ac:dyDescent="0.25">
      <c r="A73" s="2">
        <v>29</v>
      </c>
      <c r="B73" s="3" t="s">
        <v>65</v>
      </c>
      <c r="C73" s="90"/>
      <c r="D73" s="1227" t="s">
        <v>44</v>
      </c>
      <c r="E73" s="595"/>
      <c r="F73" s="610"/>
      <c r="H73" s="2">
        <v>29</v>
      </c>
      <c r="I73" s="90"/>
      <c r="K73" s="2">
        <v>29</v>
      </c>
      <c r="L73" s="3" t="s">
        <v>65</v>
      </c>
      <c r="M73" s="90"/>
      <c r="N73" s="513"/>
      <c r="O73" s="2">
        <v>29</v>
      </c>
      <c r="P73" s="1704"/>
      <c r="Q73" s="1704"/>
    </row>
    <row r="74" spans="1:17" ht="15.75" x14ac:dyDescent="0.25">
      <c r="A74" s="2">
        <v>30</v>
      </c>
      <c r="B74" s="3" t="s">
        <v>66</v>
      </c>
      <c r="C74" s="90"/>
      <c r="D74" s="1227" t="s">
        <v>44</v>
      </c>
      <c r="E74" s="595"/>
      <c r="F74" s="610"/>
      <c r="H74" s="2">
        <v>30</v>
      </c>
      <c r="I74" s="90"/>
      <c r="K74" s="2">
        <v>30</v>
      </c>
      <c r="L74" s="3" t="s">
        <v>66</v>
      </c>
      <c r="M74" s="90"/>
      <c r="N74" s="513"/>
      <c r="O74" s="2">
        <v>30</v>
      </c>
      <c r="P74" s="1704"/>
      <c r="Q74" s="1704"/>
    </row>
    <row r="75" spans="1:17" ht="15.75" x14ac:dyDescent="0.25">
      <c r="A75" s="2">
        <v>31</v>
      </c>
      <c r="B75" s="3" t="s">
        <v>67</v>
      </c>
      <c r="C75" s="90"/>
      <c r="D75" s="1227" t="s">
        <v>44</v>
      </c>
      <c r="E75" s="595"/>
      <c r="F75" s="610"/>
      <c r="H75" s="2">
        <v>31</v>
      </c>
      <c r="I75" s="90"/>
      <c r="K75" s="2">
        <v>31</v>
      </c>
      <c r="L75" s="3" t="s">
        <v>67</v>
      </c>
      <c r="M75" s="90"/>
      <c r="N75" s="513"/>
      <c r="O75" s="2">
        <v>31</v>
      </c>
      <c r="P75" s="1704"/>
      <c r="Q75" s="1704"/>
    </row>
    <row r="76" spans="1:17" ht="15.75" x14ac:dyDescent="0.25">
      <c r="A76" s="2">
        <v>32</v>
      </c>
      <c r="B76" s="3" t="s">
        <v>68</v>
      </c>
      <c r="C76" s="90"/>
      <c r="D76" s="1227" t="s">
        <v>44</v>
      </c>
      <c r="E76" s="595"/>
      <c r="F76" s="610"/>
      <c r="H76" s="2">
        <v>32</v>
      </c>
      <c r="I76" s="90"/>
      <c r="K76" s="2">
        <v>32</v>
      </c>
      <c r="L76" s="3" t="s">
        <v>68</v>
      </c>
      <c r="M76" s="90"/>
      <c r="N76" s="513"/>
      <c r="O76" s="2">
        <v>32</v>
      </c>
      <c r="P76" s="1704"/>
      <c r="Q76" s="1704"/>
    </row>
    <row r="77" spans="1:17" ht="15.75" x14ac:dyDescent="0.25">
      <c r="A77" s="2">
        <v>35</v>
      </c>
      <c r="B77" s="3" t="s">
        <v>72</v>
      </c>
      <c r="C77" s="90"/>
      <c r="D77" s="1227" t="s">
        <v>43</v>
      </c>
      <c r="E77" s="595"/>
      <c r="F77" s="610"/>
      <c r="H77" s="2">
        <v>35</v>
      </c>
      <c r="I77" s="90"/>
      <c r="K77" s="2">
        <v>35</v>
      </c>
      <c r="L77" s="3" t="s">
        <v>72</v>
      </c>
      <c r="M77" s="90"/>
      <c r="N77" s="513"/>
      <c r="O77" s="2">
        <v>35</v>
      </c>
      <c r="P77" s="1704"/>
      <c r="Q77" s="1704"/>
    </row>
    <row r="78" spans="1:17" ht="15.75" x14ac:dyDescent="0.25">
      <c r="A78" s="2">
        <v>36</v>
      </c>
      <c r="B78" s="3" t="s">
        <v>73</v>
      </c>
      <c r="C78" s="90"/>
      <c r="D78" s="1227" t="s">
        <v>44</v>
      </c>
      <c r="E78" s="595"/>
      <c r="F78" s="610"/>
      <c r="H78" s="2">
        <v>36</v>
      </c>
      <c r="I78" s="90"/>
      <c r="K78" s="2">
        <v>36</v>
      </c>
      <c r="L78" s="3" t="s">
        <v>73</v>
      </c>
      <c r="M78" s="90"/>
      <c r="N78" s="513"/>
      <c r="O78" s="2">
        <v>36</v>
      </c>
      <c r="P78" s="1704"/>
      <c r="Q78" s="1704"/>
    </row>
    <row r="79" spans="1:17" ht="15.75" x14ac:dyDescent="0.25">
      <c r="A79" s="2">
        <v>37</v>
      </c>
      <c r="B79" s="3" t="s">
        <v>69</v>
      </c>
      <c r="C79" s="494">
        <v>10213826.02739726</v>
      </c>
      <c r="D79" s="1228" t="s">
        <v>130</v>
      </c>
      <c r="E79" s="595"/>
      <c r="F79" s="614"/>
      <c r="H79" s="2">
        <v>37</v>
      </c>
      <c r="I79" s="494">
        <v>10213826.02739726</v>
      </c>
      <c r="K79" s="2">
        <v>37</v>
      </c>
      <c r="L79" s="3" t="s">
        <v>69</v>
      </c>
      <c r="M79" s="494">
        <v>12253111.232876712</v>
      </c>
      <c r="N79" s="513"/>
      <c r="O79" s="2">
        <v>37</v>
      </c>
      <c r="P79" s="1714">
        <v>12253111.232876712</v>
      </c>
      <c r="Q79" s="1714"/>
    </row>
    <row r="80" spans="1:17" ht="15.75" x14ac:dyDescent="0.25">
      <c r="A80" s="2">
        <v>38</v>
      </c>
      <c r="B80" s="3" t="s">
        <v>70</v>
      </c>
      <c r="C80" s="494">
        <v>10213820.83536903</v>
      </c>
      <c r="D80" s="1294" t="s">
        <v>44</v>
      </c>
      <c r="E80" s="595"/>
      <c r="F80" s="614"/>
      <c r="H80" s="2">
        <v>38</v>
      </c>
      <c r="I80" s="494">
        <v>10213820.83536903</v>
      </c>
      <c r="K80" s="2">
        <v>38</v>
      </c>
      <c r="L80" s="3" t="s">
        <v>70</v>
      </c>
      <c r="M80" s="1255">
        <v>12105859.468635617</v>
      </c>
      <c r="N80" s="513"/>
      <c r="O80" s="2">
        <v>38</v>
      </c>
      <c r="P80" s="1714">
        <v>12105859.468635617</v>
      </c>
      <c r="Q80" s="1714"/>
    </row>
    <row r="81" spans="1:17" ht="15.75" x14ac:dyDescent="0.25">
      <c r="A81" s="2">
        <v>39</v>
      </c>
      <c r="B81" s="3" t="s">
        <v>71</v>
      </c>
      <c r="C81" s="491" t="s">
        <v>99</v>
      </c>
      <c r="D81" s="1227" t="s">
        <v>130</v>
      </c>
      <c r="E81" s="595"/>
      <c r="F81" s="610"/>
      <c r="H81" s="2">
        <v>39</v>
      </c>
      <c r="I81" s="491" t="s">
        <v>99</v>
      </c>
      <c r="K81" s="2">
        <v>39</v>
      </c>
      <c r="L81" s="3" t="s">
        <v>71</v>
      </c>
      <c r="M81" s="496" t="s">
        <v>99</v>
      </c>
      <c r="N81" s="513"/>
      <c r="O81" s="2">
        <v>39</v>
      </c>
      <c r="P81" s="1705" t="s">
        <v>99</v>
      </c>
      <c r="Q81" s="1705"/>
    </row>
    <row r="82" spans="1:17" ht="15.75" x14ac:dyDescent="0.25">
      <c r="A82" s="2">
        <v>73</v>
      </c>
      <c r="B82" s="3" t="s">
        <v>81</v>
      </c>
      <c r="C82" s="491" t="b">
        <v>0</v>
      </c>
      <c r="D82" s="1227" t="s">
        <v>130</v>
      </c>
      <c r="E82" s="595"/>
      <c r="F82" s="610">
        <v>12</v>
      </c>
      <c r="H82" s="2">
        <v>73</v>
      </c>
      <c r="I82" s="491" t="b">
        <v>0</v>
      </c>
      <c r="K82" s="2">
        <v>73</v>
      </c>
      <c r="L82" s="3" t="s">
        <v>81</v>
      </c>
      <c r="M82" s="496" t="b">
        <v>0</v>
      </c>
      <c r="N82" s="513"/>
      <c r="O82" s="2">
        <v>73</v>
      </c>
      <c r="P82" s="1705" t="b">
        <v>0</v>
      </c>
      <c r="Q82" s="1705"/>
    </row>
    <row r="83" spans="1:17" ht="15.75" x14ac:dyDescent="0.25">
      <c r="A83" s="2">
        <v>74</v>
      </c>
      <c r="B83" s="3" t="s">
        <v>78</v>
      </c>
      <c r="C83" s="95"/>
      <c r="D83" s="1232" t="s">
        <v>44</v>
      </c>
      <c r="E83" s="595"/>
      <c r="F83" s="612"/>
      <c r="H83" s="2">
        <v>74</v>
      </c>
      <c r="I83" s="95"/>
      <c r="K83" s="2">
        <v>74</v>
      </c>
      <c r="L83" s="3" t="s">
        <v>78</v>
      </c>
      <c r="M83" s="95"/>
      <c r="N83" s="513"/>
      <c r="O83" s="2">
        <v>74</v>
      </c>
      <c r="P83" s="1704"/>
      <c r="Q83" s="1704"/>
    </row>
    <row r="84" spans="1:17" ht="15.75" x14ac:dyDescent="0.25">
      <c r="A84" s="2">
        <v>75</v>
      </c>
      <c r="B84" s="3" t="s">
        <v>19</v>
      </c>
      <c r="C84" s="491" t="s">
        <v>113</v>
      </c>
      <c r="D84" s="1227" t="s">
        <v>44</v>
      </c>
      <c r="E84" s="595"/>
      <c r="F84" s="610"/>
      <c r="H84" s="2">
        <v>75</v>
      </c>
      <c r="I84" s="491" t="s">
        <v>113</v>
      </c>
      <c r="K84" s="2">
        <v>75</v>
      </c>
      <c r="L84" s="3" t="s">
        <v>19</v>
      </c>
      <c r="M84" s="491" t="s">
        <v>113</v>
      </c>
      <c r="N84" s="513"/>
      <c r="O84" s="2">
        <v>75</v>
      </c>
      <c r="P84" s="1705" t="s">
        <v>113</v>
      </c>
      <c r="Q84" s="1705"/>
    </row>
    <row r="85" spans="1:17" ht="15.75" x14ac:dyDescent="0.25">
      <c r="A85" s="2">
        <v>76</v>
      </c>
      <c r="B85" s="9" t="s">
        <v>30</v>
      </c>
      <c r="C85" s="90"/>
      <c r="D85" s="1227" t="s">
        <v>44</v>
      </c>
      <c r="E85" s="595"/>
      <c r="F85" s="610"/>
      <c r="H85" s="2">
        <v>76</v>
      </c>
      <c r="I85" s="90"/>
      <c r="K85" s="2">
        <v>76</v>
      </c>
      <c r="L85" s="9" t="s">
        <v>30</v>
      </c>
      <c r="M85" s="90"/>
      <c r="N85" s="513"/>
      <c r="O85" s="2">
        <v>76</v>
      </c>
      <c r="P85" s="1704"/>
      <c r="Q85" s="1704"/>
    </row>
    <row r="86" spans="1:17" ht="15.75" x14ac:dyDescent="0.25">
      <c r="A86" s="2">
        <v>77</v>
      </c>
      <c r="B86" s="9" t="s">
        <v>31</v>
      </c>
      <c r="C86" s="90"/>
      <c r="D86" s="1227" t="s">
        <v>44</v>
      </c>
      <c r="E86" s="595"/>
      <c r="F86" s="610"/>
      <c r="H86" s="2">
        <v>77</v>
      </c>
      <c r="I86" s="90"/>
      <c r="K86" s="2">
        <v>77</v>
      </c>
      <c r="L86" s="9" t="s">
        <v>31</v>
      </c>
      <c r="M86" s="90"/>
      <c r="N86" s="513"/>
      <c r="O86" s="2">
        <v>77</v>
      </c>
      <c r="P86" s="1704"/>
      <c r="Q86" s="1704"/>
    </row>
    <row r="87" spans="1:17" ht="15.75" x14ac:dyDescent="0.25">
      <c r="A87" s="2">
        <v>78</v>
      </c>
      <c r="B87" s="9" t="s">
        <v>77</v>
      </c>
      <c r="C87" s="491" t="s">
        <v>92</v>
      </c>
      <c r="D87" s="1227" t="s">
        <v>44</v>
      </c>
      <c r="E87" s="595"/>
      <c r="F87" s="610"/>
      <c r="H87" s="2">
        <v>78</v>
      </c>
      <c r="I87" s="491" t="s">
        <v>92</v>
      </c>
      <c r="K87" s="2">
        <v>78</v>
      </c>
      <c r="L87" s="9" t="s">
        <v>77</v>
      </c>
      <c r="M87" s="496" t="s">
        <v>92</v>
      </c>
      <c r="N87" s="513"/>
      <c r="O87" s="2">
        <v>78</v>
      </c>
      <c r="P87" s="1705" t="s">
        <v>92</v>
      </c>
      <c r="Q87" s="1705"/>
    </row>
    <row r="88" spans="1:17" ht="15.75" x14ac:dyDescent="0.25">
      <c r="A88" s="2">
        <v>79</v>
      </c>
      <c r="B88" s="9" t="s">
        <v>76</v>
      </c>
      <c r="C88" s="491" t="s">
        <v>118</v>
      </c>
      <c r="D88" s="1227" t="s">
        <v>44</v>
      </c>
      <c r="E88" s="595"/>
      <c r="F88" s="610" t="s">
        <v>573</v>
      </c>
      <c r="H88" s="2">
        <v>79</v>
      </c>
      <c r="I88" s="491" t="s">
        <v>118</v>
      </c>
      <c r="K88" s="2">
        <v>79</v>
      </c>
      <c r="L88" s="9" t="s">
        <v>76</v>
      </c>
      <c r="M88" s="496" t="s">
        <v>118</v>
      </c>
      <c r="N88" s="513"/>
      <c r="O88" s="2">
        <v>79</v>
      </c>
      <c r="P88" s="1705" t="s">
        <v>118</v>
      </c>
      <c r="Q88" s="1705"/>
    </row>
    <row r="89" spans="1:17" ht="15.75" x14ac:dyDescent="0.25">
      <c r="A89" s="2">
        <v>83</v>
      </c>
      <c r="B89" s="9" t="s">
        <v>20</v>
      </c>
      <c r="C89" s="494">
        <v>10000000</v>
      </c>
      <c r="D89" s="1228" t="s">
        <v>44</v>
      </c>
      <c r="E89" s="595"/>
      <c r="F89" s="614"/>
      <c r="H89" s="2">
        <v>83</v>
      </c>
      <c r="I89" s="494">
        <v>10000000</v>
      </c>
      <c r="K89" s="2">
        <v>83</v>
      </c>
      <c r="L89" s="9" t="s">
        <v>20</v>
      </c>
      <c r="M89" s="494">
        <v>12000000</v>
      </c>
      <c r="N89" s="513"/>
      <c r="O89" s="2">
        <v>83</v>
      </c>
      <c r="P89" s="1714">
        <v>12000000</v>
      </c>
      <c r="Q89" s="1714"/>
    </row>
    <row r="90" spans="1:17" ht="15.75" x14ac:dyDescent="0.25">
      <c r="A90" s="2">
        <v>85</v>
      </c>
      <c r="B90" s="3" t="s">
        <v>21</v>
      </c>
      <c r="C90" s="491" t="s">
        <v>99</v>
      </c>
      <c r="D90" s="1227" t="s">
        <v>43</v>
      </c>
      <c r="E90" s="595"/>
      <c r="F90" s="610" t="s">
        <v>346</v>
      </c>
      <c r="H90" s="2">
        <v>85</v>
      </c>
      <c r="I90" s="491" t="s">
        <v>99</v>
      </c>
      <c r="K90" s="2">
        <v>85</v>
      </c>
      <c r="L90" s="3" t="s">
        <v>21</v>
      </c>
      <c r="M90" s="496" t="s">
        <v>99</v>
      </c>
      <c r="N90" s="513"/>
      <c r="O90" s="2">
        <v>85</v>
      </c>
      <c r="P90" s="1705" t="s">
        <v>99</v>
      </c>
      <c r="Q90" s="1705"/>
    </row>
    <row r="91" spans="1:17" ht="15.75" x14ac:dyDescent="0.25">
      <c r="A91" s="2">
        <v>86</v>
      </c>
      <c r="B91" s="3" t="s">
        <v>22</v>
      </c>
      <c r="C91" s="491" t="s">
        <v>99</v>
      </c>
      <c r="D91" s="1227" t="s">
        <v>44</v>
      </c>
      <c r="E91" s="595"/>
      <c r="F91" s="610" t="s">
        <v>44</v>
      </c>
      <c r="H91" s="2">
        <v>86</v>
      </c>
      <c r="I91" s="491" t="s">
        <v>99</v>
      </c>
      <c r="K91" s="2">
        <v>86</v>
      </c>
      <c r="L91" s="3" t="s">
        <v>22</v>
      </c>
      <c r="M91" s="496" t="s">
        <v>99</v>
      </c>
      <c r="N91" s="513"/>
      <c r="O91" s="2">
        <v>86</v>
      </c>
      <c r="P91" s="1705" t="s">
        <v>99</v>
      </c>
      <c r="Q91" s="1705"/>
    </row>
    <row r="92" spans="1:17" ht="15.75" x14ac:dyDescent="0.25">
      <c r="A92" s="2">
        <v>87</v>
      </c>
      <c r="B92" s="3" t="s">
        <v>23</v>
      </c>
      <c r="C92" s="492">
        <v>102.13826027397259</v>
      </c>
      <c r="D92" s="1233" t="s">
        <v>44</v>
      </c>
      <c r="E92" s="356" t="s">
        <v>309</v>
      </c>
      <c r="F92" s="613" t="s">
        <v>271</v>
      </c>
      <c r="H92" s="2">
        <v>87</v>
      </c>
      <c r="I92" s="492">
        <v>102.13826027397259</v>
      </c>
      <c r="K92" s="2">
        <v>87</v>
      </c>
      <c r="L92" s="3" t="s">
        <v>23</v>
      </c>
      <c r="M92" s="367">
        <v>102.10926027397261</v>
      </c>
      <c r="N92" s="513"/>
      <c r="O92" s="2">
        <v>87</v>
      </c>
      <c r="P92" s="1721">
        <v>102.10926027397261</v>
      </c>
      <c r="Q92" s="1721"/>
    </row>
    <row r="93" spans="1:17" ht="15.75" x14ac:dyDescent="0.25">
      <c r="A93" s="2">
        <v>88</v>
      </c>
      <c r="B93" s="3" t="s">
        <v>24</v>
      </c>
      <c r="C93" s="494">
        <v>10213826.02739726</v>
      </c>
      <c r="D93" s="1228" t="s">
        <v>44</v>
      </c>
      <c r="E93" s="356" t="s">
        <v>309</v>
      </c>
      <c r="F93" s="614"/>
      <c r="H93" s="2">
        <v>88</v>
      </c>
      <c r="I93" s="494">
        <v>10213826.02739726</v>
      </c>
      <c r="K93" s="2">
        <v>88</v>
      </c>
      <c r="L93" s="3" t="s">
        <v>24</v>
      </c>
      <c r="M93" s="494">
        <v>12253111.232876712</v>
      </c>
      <c r="N93" s="513"/>
      <c r="O93" s="2">
        <v>88</v>
      </c>
      <c r="P93" s="1714">
        <v>12253111.232876712</v>
      </c>
      <c r="Q93" s="1714"/>
    </row>
    <row r="94" spans="1:17" ht="15.75" x14ac:dyDescent="0.25">
      <c r="A94" s="2">
        <v>89</v>
      </c>
      <c r="B94" s="3" t="s">
        <v>25</v>
      </c>
      <c r="C94" s="96">
        <v>0</v>
      </c>
      <c r="D94" s="67" t="s">
        <v>44</v>
      </c>
      <c r="E94" s="595"/>
      <c r="F94" s="1257">
        <v>18</v>
      </c>
      <c r="H94" s="2">
        <v>89</v>
      </c>
      <c r="I94" s="96">
        <v>0</v>
      </c>
      <c r="K94" s="2">
        <v>89</v>
      </c>
      <c r="L94" s="3" t="s">
        <v>25</v>
      </c>
      <c r="M94" s="96">
        <v>0</v>
      </c>
      <c r="N94" s="513"/>
      <c r="O94" s="2">
        <v>89</v>
      </c>
      <c r="P94" s="1720">
        <v>0</v>
      </c>
      <c r="Q94" s="1720"/>
    </row>
    <row r="95" spans="1:17" ht="15.75" x14ac:dyDescent="0.25">
      <c r="A95" s="2">
        <v>90</v>
      </c>
      <c r="B95" s="3" t="s">
        <v>26</v>
      </c>
      <c r="C95" s="491" t="s">
        <v>114</v>
      </c>
      <c r="D95" s="1227" t="s">
        <v>43</v>
      </c>
      <c r="E95" s="595"/>
      <c r="F95" s="610" t="s">
        <v>347</v>
      </c>
      <c r="H95" s="2">
        <v>90</v>
      </c>
      <c r="I95" s="491" t="s">
        <v>114</v>
      </c>
      <c r="K95" s="2">
        <v>90</v>
      </c>
      <c r="L95" s="3" t="s">
        <v>26</v>
      </c>
      <c r="M95" s="496" t="s">
        <v>114</v>
      </c>
      <c r="N95" s="513"/>
      <c r="O95" s="2">
        <v>90</v>
      </c>
      <c r="P95" s="1705" t="s">
        <v>114</v>
      </c>
      <c r="Q95" s="1705"/>
    </row>
    <row r="96" spans="1:17" ht="15.75" x14ac:dyDescent="0.25">
      <c r="A96" s="2">
        <v>91</v>
      </c>
      <c r="B96" s="3" t="s">
        <v>27</v>
      </c>
      <c r="C96" s="392" t="s">
        <v>121</v>
      </c>
      <c r="D96" s="1295" t="s">
        <v>130</v>
      </c>
      <c r="E96" s="356" t="s">
        <v>309</v>
      </c>
      <c r="F96" s="609"/>
      <c r="H96" s="2">
        <v>91</v>
      </c>
      <c r="I96" s="392" t="s">
        <v>121</v>
      </c>
      <c r="K96" s="2">
        <v>91</v>
      </c>
      <c r="L96" s="3" t="s">
        <v>27</v>
      </c>
      <c r="M96" s="496" t="s">
        <v>121</v>
      </c>
      <c r="N96" s="513"/>
      <c r="O96" s="2">
        <v>91</v>
      </c>
      <c r="P96" s="1705" t="s">
        <v>121</v>
      </c>
      <c r="Q96" s="1705"/>
    </row>
    <row r="97" spans="1:18" ht="15.75" x14ac:dyDescent="0.25">
      <c r="A97" s="2">
        <v>92</v>
      </c>
      <c r="B97" s="3" t="s">
        <v>28</v>
      </c>
      <c r="C97" s="491" t="s">
        <v>115</v>
      </c>
      <c r="D97" s="1227" t="s">
        <v>44</v>
      </c>
      <c r="E97" s="595"/>
      <c r="F97" s="610" t="s">
        <v>560</v>
      </c>
      <c r="H97" s="2">
        <v>92</v>
      </c>
      <c r="I97" s="491" t="s">
        <v>115</v>
      </c>
      <c r="K97" s="2">
        <v>92</v>
      </c>
      <c r="L97" s="3" t="s">
        <v>28</v>
      </c>
      <c r="M97" s="496" t="s">
        <v>115</v>
      </c>
      <c r="N97" s="513"/>
      <c r="O97" s="2">
        <v>92</v>
      </c>
      <c r="P97" s="1705" t="s">
        <v>115</v>
      </c>
      <c r="Q97" s="1705"/>
    </row>
    <row r="98" spans="1:18" ht="15.75" x14ac:dyDescent="0.25">
      <c r="A98" s="2">
        <v>93</v>
      </c>
      <c r="B98" s="3" t="s">
        <v>75</v>
      </c>
      <c r="C98" s="25" t="s">
        <v>119</v>
      </c>
      <c r="D98" s="1227" t="s">
        <v>44</v>
      </c>
      <c r="E98" s="595"/>
      <c r="F98" s="610"/>
      <c r="H98" s="2">
        <v>93</v>
      </c>
      <c r="I98" s="25" t="s">
        <v>119</v>
      </c>
      <c r="K98" s="2">
        <v>93</v>
      </c>
      <c r="L98" s="3" t="s">
        <v>75</v>
      </c>
      <c r="M98" s="496" t="s">
        <v>119</v>
      </c>
      <c r="N98" s="513"/>
      <c r="O98" s="2">
        <v>93</v>
      </c>
      <c r="P98" s="1705" t="s">
        <v>119</v>
      </c>
      <c r="Q98" s="1705"/>
    </row>
    <row r="99" spans="1:18" ht="15.75" x14ac:dyDescent="0.25">
      <c r="A99" s="2">
        <v>94</v>
      </c>
      <c r="B99" s="3" t="s">
        <v>74</v>
      </c>
      <c r="C99" s="491" t="s">
        <v>116</v>
      </c>
      <c r="D99" s="1227" t="s">
        <v>44</v>
      </c>
      <c r="E99" s="595"/>
      <c r="F99" s="610" t="s">
        <v>550</v>
      </c>
      <c r="H99" s="2">
        <v>94</v>
      </c>
      <c r="I99" s="491" t="s">
        <v>116</v>
      </c>
      <c r="K99" s="2">
        <v>94</v>
      </c>
      <c r="L99" s="3" t="s">
        <v>74</v>
      </c>
      <c r="M99" s="496" t="s">
        <v>116</v>
      </c>
      <c r="N99" s="513"/>
      <c r="O99" s="2">
        <v>94</v>
      </c>
      <c r="P99" s="1705" t="s">
        <v>116</v>
      </c>
      <c r="Q99" s="1705"/>
    </row>
    <row r="100" spans="1:18" ht="15.75" x14ac:dyDescent="0.25">
      <c r="A100" s="2">
        <v>95</v>
      </c>
      <c r="B100" s="9" t="s">
        <v>38</v>
      </c>
      <c r="C100" s="491" t="b">
        <v>1</v>
      </c>
      <c r="D100" s="1227" t="s">
        <v>44</v>
      </c>
      <c r="E100" s="356" t="s">
        <v>309</v>
      </c>
      <c r="F100" s="610" t="s">
        <v>106</v>
      </c>
      <c r="H100" s="2">
        <v>95</v>
      </c>
      <c r="I100" s="491" t="b">
        <v>1</v>
      </c>
      <c r="K100" s="2">
        <v>95</v>
      </c>
      <c r="L100" s="9" t="s">
        <v>38</v>
      </c>
      <c r="M100" s="491" t="b">
        <v>1</v>
      </c>
      <c r="N100" s="513"/>
      <c r="O100" s="2">
        <v>95</v>
      </c>
      <c r="P100" s="1705" t="b">
        <v>1</v>
      </c>
      <c r="Q100" s="1705"/>
    </row>
    <row r="101" spans="1:18" ht="15.75" x14ac:dyDescent="0.25">
      <c r="A101" s="18">
        <v>96</v>
      </c>
      <c r="B101" s="10" t="s">
        <v>36</v>
      </c>
      <c r="C101" s="90"/>
      <c r="D101" s="1227" t="s">
        <v>44</v>
      </c>
      <c r="F101" s="610"/>
      <c r="H101" s="18">
        <v>96</v>
      </c>
      <c r="I101" s="90"/>
      <c r="K101" s="18">
        <v>96</v>
      </c>
      <c r="L101" s="10" t="s">
        <v>36</v>
      </c>
      <c r="M101" s="90"/>
      <c r="N101" s="513"/>
      <c r="O101" s="18">
        <v>96</v>
      </c>
      <c r="P101" s="1704"/>
      <c r="Q101" s="1704"/>
    </row>
    <row r="102" spans="1:18" ht="15.75" x14ac:dyDescent="0.25">
      <c r="A102" s="18">
        <v>97</v>
      </c>
      <c r="B102" s="10" t="s">
        <v>32</v>
      </c>
      <c r="C102" s="628" t="s">
        <v>265</v>
      </c>
      <c r="D102" s="1227" t="s">
        <v>44</v>
      </c>
      <c r="E102" s="342" t="s">
        <v>309</v>
      </c>
      <c r="F102" s="610"/>
      <c r="H102" s="18">
        <v>97</v>
      </c>
      <c r="I102" s="123" t="s">
        <v>265</v>
      </c>
      <c r="K102" s="18">
        <v>97</v>
      </c>
      <c r="L102" s="10" t="s">
        <v>32</v>
      </c>
      <c r="M102" s="123" t="s">
        <v>265</v>
      </c>
      <c r="N102" s="513"/>
      <c r="O102" s="18">
        <v>97</v>
      </c>
      <c r="P102" s="1705" t="s">
        <v>265</v>
      </c>
      <c r="Q102" s="1705"/>
    </row>
    <row r="103" spans="1:18" ht="15.75" x14ac:dyDescent="0.25">
      <c r="A103" s="18">
        <v>98</v>
      </c>
      <c r="B103" s="10" t="s">
        <v>39</v>
      </c>
      <c r="C103" s="491" t="s">
        <v>47</v>
      </c>
      <c r="D103" s="1227" t="s">
        <v>130</v>
      </c>
      <c r="F103" s="610"/>
      <c r="H103" s="18">
        <v>98</v>
      </c>
      <c r="I103" s="491" t="s">
        <v>47</v>
      </c>
      <c r="K103" s="18">
        <v>98</v>
      </c>
      <c r="L103" s="10" t="s">
        <v>39</v>
      </c>
      <c r="M103" s="491" t="s">
        <v>47</v>
      </c>
      <c r="N103" s="513"/>
      <c r="O103" s="18">
        <v>98</v>
      </c>
      <c r="P103" s="1705" t="s">
        <v>47</v>
      </c>
      <c r="Q103" s="1705"/>
    </row>
    <row r="104" spans="1:18" ht="15.75" x14ac:dyDescent="0.25">
      <c r="A104" s="18">
        <v>99</v>
      </c>
      <c r="B104" s="501" t="s">
        <v>29</v>
      </c>
      <c r="C104" s="491" t="s">
        <v>117</v>
      </c>
      <c r="D104" s="1227" t="s">
        <v>130</v>
      </c>
      <c r="F104" s="608">
        <v>13</v>
      </c>
      <c r="G104" s="513"/>
      <c r="H104" s="18">
        <v>99</v>
      </c>
      <c r="I104" s="491" t="s">
        <v>117</v>
      </c>
      <c r="K104" s="18">
        <v>99</v>
      </c>
      <c r="L104" s="501" t="s">
        <v>29</v>
      </c>
      <c r="M104" s="491" t="s">
        <v>117</v>
      </c>
      <c r="N104" s="513"/>
      <c r="O104" s="18">
        <v>99</v>
      </c>
      <c r="P104" s="1705" t="s">
        <v>117</v>
      </c>
      <c r="Q104" s="1705"/>
    </row>
    <row r="105" spans="1:18" ht="15.75" x14ac:dyDescent="0.25">
      <c r="A105" s="12" t="s">
        <v>122</v>
      </c>
      <c r="C105" s="16">
        <v>54</v>
      </c>
      <c r="D105"/>
      <c r="E105" s="511"/>
      <c r="F105" s="511"/>
      <c r="G105" s="511"/>
      <c r="H105" s="12"/>
      <c r="I105" s="16">
        <v>52</v>
      </c>
      <c r="K105" s="12" t="s">
        <v>122</v>
      </c>
      <c r="M105" s="16">
        <v>54</v>
      </c>
      <c r="N105" s="511"/>
      <c r="O105" s="511"/>
      <c r="P105" s="16">
        <v>52</v>
      </c>
      <c r="R105" s="12"/>
    </row>
    <row r="106" spans="1:18" x14ac:dyDescent="0.25">
      <c r="D106"/>
      <c r="E106" s="511"/>
      <c r="F106" s="511"/>
      <c r="G106" s="511"/>
      <c r="K106" s="511"/>
      <c r="L106" s="511"/>
      <c r="M106" s="519"/>
      <c r="N106" s="511"/>
      <c r="O106" s="511"/>
      <c r="P106" s="511"/>
      <c r="Q106" s="511"/>
    </row>
    <row r="107" spans="1:18" ht="15.75" x14ac:dyDescent="0.25">
      <c r="A107" s="1267">
        <v>1.1000000000000001</v>
      </c>
      <c r="B107" s="1567" t="s">
        <v>162</v>
      </c>
      <c r="C107" s="1567"/>
      <c r="D107" s="1567"/>
      <c r="E107" s="1567"/>
      <c r="F107" s="1567"/>
      <c r="G107" s="511"/>
      <c r="H107" s="1337">
        <v>2.2000000000000002</v>
      </c>
      <c r="I107" s="1534" t="s">
        <v>415</v>
      </c>
      <c r="J107" s="1534"/>
      <c r="K107" s="1316"/>
      <c r="L107" s="1686"/>
      <c r="M107" s="1686"/>
      <c r="N107" s="1686"/>
      <c r="O107" s="1686"/>
      <c r="P107" s="511"/>
      <c r="Q107" s="511"/>
    </row>
    <row r="108" spans="1:18" ht="15.75" x14ac:dyDescent="0.25">
      <c r="A108" s="1267">
        <v>1.2</v>
      </c>
      <c r="B108" s="1556" t="s">
        <v>345</v>
      </c>
      <c r="C108" s="1556"/>
      <c r="D108" s="1556"/>
      <c r="E108" s="1556"/>
      <c r="F108" s="1556"/>
      <c r="G108" s="511"/>
      <c r="H108" s="1337">
        <v>2.8</v>
      </c>
      <c r="I108" s="1534" t="s">
        <v>616</v>
      </c>
      <c r="J108" s="1534"/>
      <c r="K108" s="1316"/>
      <c r="L108" s="1682"/>
      <c r="M108" s="1682"/>
      <c r="N108" s="1682"/>
      <c r="O108" s="1682"/>
      <c r="P108" s="511"/>
      <c r="Q108" s="511"/>
    </row>
    <row r="109" spans="1:18" ht="15.75" customHeight="1" x14ac:dyDescent="0.25">
      <c r="A109" s="1267">
        <v>1.7</v>
      </c>
      <c r="B109" s="1556" t="s">
        <v>469</v>
      </c>
      <c r="C109" s="1556"/>
      <c r="D109" s="1556"/>
      <c r="E109" s="1556"/>
      <c r="F109" s="1556"/>
      <c r="G109" s="511"/>
      <c r="H109" s="1666">
        <v>2.12</v>
      </c>
      <c r="I109" s="1565" t="s">
        <v>857</v>
      </c>
      <c r="J109" s="1565"/>
      <c r="K109" s="1316"/>
      <c r="L109" s="1682"/>
      <c r="M109" s="1682"/>
      <c r="N109" s="1682"/>
      <c r="O109" s="1682"/>
      <c r="P109" s="511"/>
      <c r="Q109" s="511"/>
    </row>
    <row r="110" spans="1:18" ht="15.75" x14ac:dyDescent="0.25">
      <c r="A110" s="1267">
        <v>1.8</v>
      </c>
      <c r="B110" s="1556" t="s">
        <v>470</v>
      </c>
      <c r="C110" s="1556"/>
      <c r="D110" s="1556"/>
      <c r="E110" s="1556"/>
      <c r="F110" s="1556"/>
      <c r="G110" s="511"/>
      <c r="H110" s="1666"/>
      <c r="I110" s="1565"/>
      <c r="J110" s="1565"/>
      <c r="K110" s="1316"/>
      <c r="L110" s="1682"/>
      <c r="M110" s="1682"/>
      <c r="N110" s="1682"/>
      <c r="O110" s="1682"/>
      <c r="P110" s="511"/>
      <c r="Q110" s="511"/>
    </row>
    <row r="111" spans="1:18" ht="15.75" x14ac:dyDescent="0.25">
      <c r="A111" s="1268">
        <v>1.1000000000000001</v>
      </c>
      <c r="B111" s="1556" t="s">
        <v>471</v>
      </c>
      <c r="C111" s="1556"/>
      <c r="D111" s="1556"/>
      <c r="E111" s="1556"/>
      <c r="F111" s="1556"/>
      <c r="G111" s="511"/>
      <c r="H111" s="1666"/>
      <c r="I111" s="1565"/>
      <c r="J111" s="1565"/>
      <c r="K111" s="1317"/>
      <c r="L111" s="1682"/>
      <c r="M111" s="1682"/>
      <c r="N111" s="1682"/>
      <c r="O111" s="1682"/>
      <c r="P111" s="511"/>
      <c r="Q111" s="511"/>
    </row>
    <row r="112" spans="1:18" ht="15.75" x14ac:dyDescent="0.25">
      <c r="A112" s="1267">
        <v>1.1299999999999999</v>
      </c>
      <c r="B112" s="1556" t="s">
        <v>472</v>
      </c>
      <c r="C112" s="1556"/>
      <c r="D112" s="1556"/>
      <c r="E112" s="1556"/>
      <c r="F112" s="1556"/>
      <c r="G112" s="511"/>
      <c r="K112" s="1316"/>
      <c r="L112" s="1682"/>
      <c r="M112" s="1682"/>
      <c r="N112" s="1682"/>
      <c r="O112" s="1682"/>
      <c r="P112" s="511"/>
      <c r="Q112" s="511"/>
    </row>
    <row r="113" spans="1:17" ht="15.75" x14ac:dyDescent="0.25">
      <c r="A113" s="1267">
        <v>1.1599999999999999</v>
      </c>
      <c r="B113" s="1556" t="s">
        <v>485</v>
      </c>
      <c r="C113" s="1556"/>
      <c r="D113" s="1556"/>
      <c r="E113" s="1556"/>
      <c r="F113" s="1556"/>
      <c r="G113" s="511"/>
      <c r="K113" s="1683"/>
      <c r="L113" s="1684"/>
      <c r="M113" s="1684"/>
      <c r="N113" s="1684"/>
      <c r="O113" s="1684"/>
      <c r="P113" s="511"/>
      <c r="Q113" s="511"/>
    </row>
    <row r="114" spans="1:17" ht="15.75" x14ac:dyDescent="0.25">
      <c r="A114" s="1267">
        <v>1.17</v>
      </c>
      <c r="B114" s="1557" t="s">
        <v>806</v>
      </c>
      <c r="C114" s="1557"/>
      <c r="D114" s="1557"/>
      <c r="E114" s="1557"/>
      <c r="F114" s="1557"/>
      <c r="G114" s="511"/>
      <c r="K114" s="1683"/>
      <c r="L114" s="1684"/>
      <c r="M114" s="1684"/>
      <c r="N114" s="1684"/>
      <c r="O114" s="1684"/>
      <c r="P114" s="511"/>
      <c r="Q114" s="511"/>
    </row>
    <row r="115" spans="1:17" ht="15.75" x14ac:dyDescent="0.25">
      <c r="A115" s="1267">
        <v>2.1</v>
      </c>
      <c r="B115" s="1556" t="s">
        <v>484</v>
      </c>
      <c r="C115" s="1556"/>
      <c r="D115" s="1556"/>
      <c r="E115" s="1556"/>
      <c r="F115" s="1556"/>
      <c r="G115" s="511"/>
      <c r="K115" s="1316"/>
      <c r="L115" s="1682"/>
      <c r="M115" s="1682"/>
      <c r="N115" s="1682"/>
      <c r="O115" s="1682"/>
      <c r="P115" s="511"/>
      <c r="Q115" s="511"/>
    </row>
    <row r="116" spans="1:17" ht="15" customHeight="1" x14ac:dyDescent="0.25">
      <c r="A116" s="1723">
        <v>2.2000000000000002</v>
      </c>
      <c r="B116" s="1690" t="s">
        <v>859</v>
      </c>
      <c r="C116" s="1690"/>
      <c r="D116" s="1690"/>
      <c r="E116" s="1690"/>
      <c r="F116" s="1690"/>
      <c r="G116" s="511"/>
      <c r="J116" s="511"/>
      <c r="K116" s="1683"/>
      <c r="L116" s="1684"/>
      <c r="M116" s="1684"/>
      <c r="N116" s="1684"/>
      <c r="O116" s="1684"/>
    </row>
    <row r="117" spans="1:17" x14ac:dyDescent="0.25">
      <c r="A117" s="1723"/>
      <c r="B117" s="1690"/>
      <c r="C117" s="1690"/>
      <c r="D117" s="1690"/>
      <c r="E117" s="1690"/>
      <c r="F117" s="1690"/>
      <c r="G117" s="511"/>
      <c r="K117" s="1683"/>
      <c r="L117" s="1684"/>
      <c r="M117" s="1684"/>
      <c r="N117" s="1684"/>
      <c r="O117" s="1684"/>
      <c r="P117" s="511"/>
      <c r="Q117" s="511"/>
    </row>
    <row r="118" spans="1:17" ht="15.75" x14ac:dyDescent="0.25">
      <c r="A118" s="1267">
        <v>2.8</v>
      </c>
      <c r="B118" s="1556" t="s">
        <v>846</v>
      </c>
      <c r="C118" s="1556"/>
      <c r="D118" s="1556"/>
      <c r="E118" s="1556"/>
      <c r="F118" s="1556"/>
      <c r="K118" s="1038"/>
      <c r="L118" s="1654"/>
      <c r="M118" s="1654"/>
      <c r="N118" s="1654"/>
      <c r="O118" s="1654"/>
    </row>
    <row r="119" spans="1:17" ht="15.75" x14ac:dyDescent="0.25">
      <c r="A119" s="1268">
        <v>2.1</v>
      </c>
      <c r="B119" s="1557" t="s">
        <v>858</v>
      </c>
      <c r="C119" s="1557"/>
      <c r="D119" s="1557"/>
      <c r="E119" s="1557"/>
      <c r="F119" s="1557"/>
      <c r="K119" s="1706"/>
      <c r="L119" s="1684"/>
      <c r="M119" s="1684"/>
      <c r="N119" s="1684"/>
      <c r="O119" s="1684"/>
    </row>
    <row r="120" spans="1:17" ht="15.75" x14ac:dyDescent="0.25">
      <c r="A120" s="1271">
        <v>2.16</v>
      </c>
      <c r="B120" s="1557" t="s">
        <v>829</v>
      </c>
      <c r="C120" s="1557"/>
      <c r="D120" s="1557"/>
      <c r="E120" s="1557"/>
      <c r="F120" s="1557"/>
      <c r="K120" s="1706"/>
      <c r="L120" s="1684"/>
      <c r="M120" s="1684"/>
      <c r="N120" s="1684"/>
      <c r="O120" s="1684"/>
    </row>
    <row r="121" spans="1:17" ht="15.75" x14ac:dyDescent="0.25">
      <c r="A121" s="1271">
        <v>2.17</v>
      </c>
      <c r="B121" s="1557" t="s">
        <v>842</v>
      </c>
      <c r="C121" s="1557"/>
      <c r="D121" s="1557"/>
      <c r="E121" s="1557"/>
      <c r="F121" s="1557"/>
      <c r="K121" s="1706"/>
      <c r="L121" s="1703"/>
      <c r="M121" s="1703"/>
      <c r="N121" s="1703"/>
      <c r="O121" s="1703"/>
    </row>
    <row r="122" spans="1:17" ht="15.75" x14ac:dyDescent="0.25">
      <c r="A122" s="1271">
        <v>2.1800000000000002</v>
      </c>
      <c r="B122" s="1557" t="s">
        <v>784</v>
      </c>
      <c r="C122" s="1557"/>
      <c r="D122" s="1557"/>
      <c r="E122" s="1557"/>
      <c r="F122" s="1557"/>
      <c r="K122" s="1706"/>
      <c r="L122" s="1703"/>
      <c r="M122" s="1703"/>
      <c r="N122" s="1703"/>
      <c r="O122" s="1703"/>
    </row>
    <row r="123" spans="1:17" ht="15.75" x14ac:dyDescent="0.25">
      <c r="A123" s="1271">
        <v>2.2200000000000002</v>
      </c>
      <c r="B123" s="1557" t="s">
        <v>830</v>
      </c>
      <c r="C123" s="1557"/>
      <c r="D123" s="1557"/>
      <c r="E123" s="1557"/>
      <c r="F123" s="1557"/>
      <c r="K123" s="1316"/>
      <c r="L123" s="1682"/>
      <c r="M123" s="1682"/>
      <c r="N123" s="1682"/>
      <c r="O123" s="1682"/>
    </row>
    <row r="124" spans="1:17" ht="15.75" x14ac:dyDescent="0.25">
      <c r="A124" s="1271">
        <v>2.87</v>
      </c>
      <c r="B124" s="1556" t="s">
        <v>475</v>
      </c>
      <c r="C124" s="1556"/>
      <c r="D124" s="1556"/>
      <c r="E124" s="1556"/>
      <c r="F124" s="1556"/>
      <c r="G124" s="1251"/>
      <c r="K124" s="1336"/>
      <c r="L124" s="1687"/>
      <c r="M124" s="1687"/>
      <c r="N124" s="1687"/>
      <c r="O124" s="1687"/>
    </row>
    <row r="125" spans="1:17" ht="15.75" x14ac:dyDescent="0.25">
      <c r="A125" s="1271">
        <v>2.88</v>
      </c>
      <c r="B125" s="1557" t="s">
        <v>802</v>
      </c>
      <c r="C125" s="1557"/>
      <c r="D125" s="1557"/>
      <c r="E125" s="1557"/>
      <c r="F125" s="1557"/>
      <c r="G125" s="1251"/>
      <c r="K125" s="1683"/>
      <c r="L125" s="1684"/>
      <c r="M125" s="1684"/>
      <c r="N125" s="1684"/>
      <c r="O125" s="1684"/>
    </row>
    <row r="126" spans="1:17" ht="15.75" x14ac:dyDescent="0.25">
      <c r="A126" s="1271">
        <v>2.91</v>
      </c>
      <c r="B126" s="1557" t="s">
        <v>755</v>
      </c>
      <c r="C126" s="1557"/>
      <c r="D126" s="1557"/>
      <c r="E126" s="1557"/>
      <c r="F126" s="1557"/>
      <c r="K126" s="1683"/>
      <c r="L126" s="1684"/>
      <c r="M126" s="1684"/>
      <c r="N126" s="1684"/>
      <c r="O126" s="1684"/>
    </row>
    <row r="127" spans="1:17" ht="15.75" customHeight="1" x14ac:dyDescent="0.25">
      <c r="A127" s="1271">
        <v>2.95</v>
      </c>
      <c r="B127" s="1574" t="s">
        <v>476</v>
      </c>
      <c r="C127" s="1574"/>
      <c r="D127" s="1574"/>
      <c r="E127" s="1574"/>
      <c r="F127" s="1574"/>
      <c r="G127" s="1252"/>
      <c r="K127" s="1038"/>
      <c r="L127" s="1654"/>
      <c r="M127" s="1654"/>
      <c r="N127" s="1654"/>
      <c r="O127" s="1654"/>
    </row>
    <row r="128" spans="1:17" ht="15.75" x14ac:dyDescent="0.25">
      <c r="A128" s="1666">
        <v>2.97</v>
      </c>
      <c r="B128" s="1565" t="s">
        <v>860</v>
      </c>
      <c r="C128" s="1565"/>
      <c r="D128" s="1565"/>
      <c r="E128" s="1565"/>
      <c r="F128" s="1565"/>
      <c r="K128" s="720"/>
      <c r="L128" s="1703"/>
      <c r="M128" s="1703"/>
      <c r="N128" s="1703"/>
      <c r="O128" s="1703"/>
    </row>
    <row r="129" spans="1:15" ht="15.75" x14ac:dyDescent="0.25">
      <c r="A129" s="1666"/>
      <c r="B129" s="1565"/>
      <c r="C129" s="1565"/>
      <c r="D129" s="1565"/>
      <c r="E129" s="1565"/>
      <c r="F129" s="1565"/>
      <c r="K129" s="1316"/>
      <c r="L129" s="1682"/>
      <c r="M129" s="1682"/>
      <c r="N129" s="1682"/>
      <c r="O129" s="1682"/>
    </row>
    <row r="130" spans="1:15" ht="15.75" x14ac:dyDescent="0.25">
      <c r="K130" s="1316"/>
      <c r="L130" s="1682"/>
      <c r="M130" s="1682"/>
      <c r="N130" s="1682"/>
      <c r="O130" s="1682"/>
    </row>
    <row r="131" spans="1:15" ht="15.75" x14ac:dyDescent="0.25">
      <c r="K131" s="1316"/>
      <c r="L131" s="1682"/>
      <c r="M131" s="1682"/>
      <c r="N131" s="1682"/>
      <c r="O131" s="1682"/>
    </row>
    <row r="132" spans="1:15" x14ac:dyDescent="0.25">
      <c r="K132" s="1702"/>
      <c r="L132" s="1684"/>
      <c r="M132" s="1684"/>
      <c r="N132" s="1684"/>
      <c r="O132" s="1684"/>
    </row>
    <row r="133" spans="1:15" x14ac:dyDescent="0.25">
      <c r="K133" s="1702"/>
      <c r="L133" s="1684"/>
      <c r="M133" s="1684"/>
      <c r="N133" s="1684"/>
      <c r="O133" s="1684"/>
    </row>
  </sheetData>
  <mergeCells count="169">
    <mergeCell ref="A116:A117"/>
    <mergeCell ref="K44:M44"/>
    <mergeCell ref="K25:M25"/>
    <mergeCell ref="A24:C24"/>
    <mergeCell ref="A25:C25"/>
    <mergeCell ref="A44:C44"/>
    <mergeCell ref="H24:I24"/>
    <mergeCell ref="B121:F121"/>
    <mergeCell ref="A9:A10"/>
    <mergeCell ref="B9:B10"/>
    <mergeCell ref="C9:C10"/>
    <mergeCell ref="F9:G9"/>
    <mergeCell ref="F10:G10"/>
    <mergeCell ref="F13:G13"/>
    <mergeCell ref="F14:G14"/>
    <mergeCell ref="F16:G16"/>
    <mergeCell ref="F21:G21"/>
    <mergeCell ref="F22:G22"/>
    <mergeCell ref="I1:I22"/>
    <mergeCell ref="K24:M24"/>
    <mergeCell ref="B13:B14"/>
    <mergeCell ref="A13:A14"/>
    <mergeCell ref="A3:C3"/>
    <mergeCell ref="F24:F25"/>
    <mergeCell ref="B114:F114"/>
    <mergeCell ref="B120:F120"/>
    <mergeCell ref="B126:F126"/>
    <mergeCell ref="K3:M3"/>
    <mergeCell ref="C13:C14"/>
    <mergeCell ref="K13:K14"/>
    <mergeCell ref="L13:L14"/>
    <mergeCell ref="M13:M14"/>
    <mergeCell ref="K9:K10"/>
    <mergeCell ref="L9:L10"/>
    <mergeCell ref="M9:M10"/>
    <mergeCell ref="F5:G5"/>
    <mergeCell ref="F6:G6"/>
    <mergeCell ref="I107:J107"/>
    <mergeCell ref="L121:O122"/>
    <mergeCell ref="I108:J108"/>
    <mergeCell ref="P104:Q104"/>
    <mergeCell ref="P103:Q103"/>
    <mergeCell ref="P101:Q101"/>
    <mergeCell ref="P100:Q100"/>
    <mergeCell ref="P99:Q99"/>
    <mergeCell ref="H25:I25"/>
    <mergeCell ref="H44:I44"/>
    <mergeCell ref="O24:R24"/>
    <mergeCell ref="O25:R25"/>
    <mergeCell ref="P102:Q102"/>
    <mergeCell ref="P98:Q98"/>
    <mergeCell ref="P97:Q97"/>
    <mergeCell ref="P96:Q96"/>
    <mergeCell ref="P95:Q95"/>
    <mergeCell ref="P94:Q94"/>
    <mergeCell ref="P93:Q93"/>
    <mergeCell ref="P92:Q92"/>
    <mergeCell ref="P91:Q91"/>
    <mergeCell ref="P90:Q90"/>
    <mergeCell ref="P89:Q89"/>
    <mergeCell ref="P88:Q88"/>
    <mergeCell ref="P82:Q82"/>
    <mergeCell ref="P81:Q81"/>
    <mergeCell ref="P80:Q80"/>
    <mergeCell ref="P72:Q72"/>
    <mergeCell ref="P73:Q73"/>
    <mergeCell ref="P62:Q62"/>
    <mergeCell ref="P61:Q61"/>
    <mergeCell ref="P60:Q60"/>
    <mergeCell ref="P79:Q79"/>
    <mergeCell ref="P78:Q78"/>
    <mergeCell ref="P87:Q87"/>
    <mergeCell ref="P86:Q86"/>
    <mergeCell ref="P85:Q85"/>
    <mergeCell ref="P84:Q84"/>
    <mergeCell ref="P83:Q83"/>
    <mergeCell ref="P74:Q74"/>
    <mergeCell ref="P75:Q75"/>
    <mergeCell ref="P76:Q76"/>
    <mergeCell ref="P77:Q77"/>
    <mergeCell ref="P67:Q67"/>
    <mergeCell ref="P66:Q66"/>
    <mergeCell ref="P65:Q65"/>
    <mergeCell ref="P64:Q64"/>
    <mergeCell ref="P63:Q63"/>
    <mergeCell ref="P68:Q68"/>
    <mergeCell ref="P69:Q69"/>
    <mergeCell ref="P70:Q70"/>
    <mergeCell ref="P54:Q54"/>
    <mergeCell ref="P53:Q53"/>
    <mergeCell ref="P52:Q52"/>
    <mergeCell ref="P51:Q51"/>
    <mergeCell ref="P50:Q50"/>
    <mergeCell ref="P46:Q46"/>
    <mergeCell ref="P43:Q43"/>
    <mergeCell ref="P59:Q59"/>
    <mergeCell ref="P55:Q55"/>
    <mergeCell ref="P58:Q58"/>
    <mergeCell ref="P57:Q57"/>
    <mergeCell ref="P56:Q56"/>
    <mergeCell ref="P49:Q49"/>
    <mergeCell ref="P48:Q48"/>
    <mergeCell ref="P47:Q47"/>
    <mergeCell ref="P45:Q45"/>
    <mergeCell ref="P28:Q28"/>
    <mergeCell ref="P27:Q27"/>
    <mergeCell ref="P26:Q26"/>
    <mergeCell ref="O44:Q44"/>
    <mergeCell ref="P33:Q33"/>
    <mergeCell ref="P31:Q31"/>
    <mergeCell ref="P32:Q32"/>
    <mergeCell ref="P30:Q30"/>
    <mergeCell ref="P29:Q29"/>
    <mergeCell ref="P38:Q38"/>
    <mergeCell ref="P37:Q37"/>
    <mergeCell ref="P36:Q36"/>
    <mergeCell ref="P35:Q35"/>
    <mergeCell ref="P34:Q34"/>
    <mergeCell ref="P41:Q41"/>
    <mergeCell ref="P39:Q39"/>
    <mergeCell ref="P40:Q40"/>
    <mergeCell ref="P71:Q71"/>
    <mergeCell ref="P42:Q42"/>
    <mergeCell ref="L129:O129"/>
    <mergeCell ref="L130:O130"/>
    <mergeCell ref="L131:O131"/>
    <mergeCell ref="I109:J111"/>
    <mergeCell ref="H109:H111"/>
    <mergeCell ref="B119:F119"/>
    <mergeCell ref="B122:F122"/>
    <mergeCell ref="L107:O107"/>
    <mergeCell ref="L108:O108"/>
    <mergeCell ref="L109:O109"/>
    <mergeCell ref="L110:O110"/>
    <mergeCell ref="L111:O111"/>
    <mergeCell ref="L112:O112"/>
    <mergeCell ref="K113:K114"/>
    <mergeCell ref="L113:O114"/>
    <mergeCell ref="L115:O115"/>
    <mergeCell ref="K116:K117"/>
    <mergeCell ref="L116:O117"/>
    <mergeCell ref="L118:O118"/>
    <mergeCell ref="K119:K120"/>
    <mergeCell ref="L119:O120"/>
    <mergeCell ref="K121:K122"/>
    <mergeCell ref="A128:A129"/>
    <mergeCell ref="K132:K133"/>
    <mergeCell ref="L132:O133"/>
    <mergeCell ref="B107:F107"/>
    <mergeCell ref="B108:F108"/>
    <mergeCell ref="B109:F109"/>
    <mergeCell ref="B110:F110"/>
    <mergeCell ref="B111:F111"/>
    <mergeCell ref="B112:F112"/>
    <mergeCell ref="B113:F113"/>
    <mergeCell ref="B115:F115"/>
    <mergeCell ref="B116:F117"/>
    <mergeCell ref="B118:F118"/>
    <mergeCell ref="B123:F123"/>
    <mergeCell ref="B124:F124"/>
    <mergeCell ref="B125:F125"/>
    <mergeCell ref="B127:F127"/>
    <mergeCell ref="B128:F129"/>
    <mergeCell ref="L123:O123"/>
    <mergeCell ref="L124:O124"/>
    <mergeCell ref="K125:K126"/>
    <mergeCell ref="L125:O126"/>
    <mergeCell ref="L127:O127"/>
    <mergeCell ref="L128:O128"/>
  </mergeCells>
  <pageMargins left="0.23622047244094491" right="0.23622047244094491" top="0.19685039370078741" bottom="0.15748031496062992" header="0.11811023622047245" footer="0.11811023622047245"/>
  <pageSetup paperSize="9" scale="2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69B94"/>
    <pageSetUpPr fitToPage="1"/>
  </sheetPr>
  <dimension ref="A1:AI136"/>
  <sheetViews>
    <sheetView zoomScale="75" zoomScaleNormal="75" workbookViewId="0"/>
  </sheetViews>
  <sheetFormatPr defaultRowHeight="15" x14ac:dyDescent="0.25"/>
  <cols>
    <col min="1" max="1" width="7.7109375" customWidth="1"/>
    <col min="2" max="2" width="54.5703125" customWidth="1"/>
    <col min="3" max="3" width="77.140625" bestFit="1" customWidth="1"/>
    <col min="4" max="4" width="3.140625" style="54" bestFit="1" customWidth="1"/>
    <col min="5" max="5" width="13" customWidth="1"/>
    <col min="6" max="6" width="20.7109375" customWidth="1"/>
    <col min="7" max="7" width="3.85546875" customWidth="1"/>
    <col min="8" max="8" width="7.5703125" customWidth="1"/>
    <col min="9" max="9" width="78" customWidth="1"/>
    <col min="10" max="10" width="3.140625" bestFit="1" customWidth="1"/>
    <col min="11" max="11" width="3.85546875" customWidth="1"/>
    <col min="12" max="12" width="7.7109375" customWidth="1"/>
    <col min="13" max="13" width="73.7109375" customWidth="1"/>
    <col min="14" max="14" width="8.85546875" bestFit="1" customWidth="1"/>
    <col min="15" max="15" width="7.7109375" customWidth="1"/>
    <col min="16" max="16" width="73.85546875" customWidth="1"/>
    <col min="17" max="17" width="8.85546875" bestFit="1" customWidth="1"/>
    <col min="18" max="18" width="7.7109375" customWidth="1"/>
    <col min="19" max="19" width="54.42578125" customWidth="1"/>
    <col min="20" max="20" width="76" bestFit="1" customWidth="1"/>
    <col min="21" max="21" width="3.5703125" customWidth="1"/>
    <col min="22" max="22" width="7.7109375" customWidth="1"/>
    <col min="23" max="23" width="6.140625" customWidth="1"/>
    <col min="24" max="24" width="71.140625" customWidth="1"/>
    <col min="25" max="25" width="7.7109375" customWidth="1"/>
    <col min="26" max="26" width="9" style="268" customWidth="1"/>
    <col min="27" max="27" width="74.28515625" style="268" customWidth="1"/>
    <col min="28" max="28" width="9" style="268" customWidth="1"/>
    <col min="29" max="29" width="7.85546875" customWidth="1"/>
    <col min="30" max="30" width="74.5703125" customWidth="1"/>
  </cols>
  <sheetData>
    <row r="1" spans="1:28" ht="18" customHeight="1" x14ac:dyDescent="0.25">
      <c r="A1" s="37" t="s">
        <v>417</v>
      </c>
      <c r="I1" s="1724" t="s">
        <v>453</v>
      </c>
    </row>
    <row r="2" spans="1:28" ht="15" customHeight="1" x14ac:dyDescent="0.25">
      <c r="I2" s="1724"/>
    </row>
    <row r="3" spans="1:28" s="12" customFormat="1" ht="15.75" customHeight="1" x14ac:dyDescent="0.25">
      <c r="A3" s="1722" t="s">
        <v>383</v>
      </c>
      <c r="B3" s="1722"/>
      <c r="C3" s="1722"/>
      <c r="D3" s="55"/>
      <c r="E3" s="36" t="s">
        <v>385</v>
      </c>
      <c r="I3" s="1724"/>
      <c r="R3" s="1722" t="s">
        <v>384</v>
      </c>
      <c r="S3" s="1722"/>
      <c r="T3" s="1722"/>
      <c r="V3" s="36" t="s">
        <v>385</v>
      </c>
      <c r="W3" s="36"/>
      <c r="Z3" s="236"/>
      <c r="AA3" s="236"/>
      <c r="AB3" s="236"/>
    </row>
    <row r="4" spans="1:28" s="12" customFormat="1" ht="15.75" customHeight="1" x14ac:dyDescent="0.25">
      <c r="A4" s="476">
        <v>1</v>
      </c>
      <c r="B4" s="34" t="s">
        <v>127</v>
      </c>
      <c r="C4" s="25" t="s">
        <v>128</v>
      </c>
      <c r="D4" s="55"/>
      <c r="E4" s="36"/>
      <c r="I4" s="1724"/>
      <c r="R4" s="476">
        <v>1</v>
      </c>
      <c r="S4" s="34" t="s">
        <v>127</v>
      </c>
      <c r="T4" s="25" t="s">
        <v>128</v>
      </c>
      <c r="V4" s="36"/>
      <c r="W4" s="36"/>
      <c r="Z4" s="236"/>
      <c r="AA4" s="236"/>
      <c r="AB4" s="236"/>
    </row>
    <row r="5" spans="1:28" ht="15.75" customHeight="1" x14ac:dyDescent="0.25">
      <c r="A5" s="476">
        <v>2</v>
      </c>
      <c r="B5" s="34" t="s">
        <v>90</v>
      </c>
      <c r="C5" s="491" t="s">
        <v>94</v>
      </c>
      <c r="E5" s="474" t="s">
        <v>95</v>
      </c>
      <c r="F5" s="1524" t="s">
        <v>93</v>
      </c>
      <c r="G5" s="1524"/>
      <c r="H5" s="1524"/>
      <c r="I5" s="1724"/>
      <c r="J5" s="39"/>
      <c r="R5" s="476">
        <v>2</v>
      </c>
      <c r="S5" s="34" t="s">
        <v>90</v>
      </c>
      <c r="T5" s="491" t="s">
        <v>96</v>
      </c>
      <c r="U5" s="54"/>
      <c r="V5" s="1617" t="s">
        <v>95</v>
      </c>
      <c r="W5" s="1618"/>
      <c r="X5" s="491" t="s">
        <v>97</v>
      </c>
      <c r="Y5" s="39"/>
      <c r="Z5" s="184"/>
      <c r="AA5" s="184"/>
      <c r="AB5" s="184"/>
    </row>
    <row r="6" spans="1:28" ht="15.75" customHeight="1" x14ac:dyDescent="0.25">
      <c r="A6" s="476">
        <v>3</v>
      </c>
      <c r="B6" s="34" t="s">
        <v>91</v>
      </c>
      <c r="C6" s="491" t="s">
        <v>96</v>
      </c>
      <c r="E6" s="474" t="s">
        <v>95</v>
      </c>
      <c r="F6" s="1524" t="s">
        <v>97</v>
      </c>
      <c r="G6" s="1524"/>
      <c r="H6" s="1524"/>
      <c r="I6" s="1724"/>
      <c r="J6" s="324"/>
      <c r="R6" s="476">
        <v>3</v>
      </c>
      <c r="S6" s="34" t="s">
        <v>91</v>
      </c>
      <c r="T6" s="491" t="s">
        <v>94</v>
      </c>
      <c r="V6" s="1617" t="s">
        <v>95</v>
      </c>
      <c r="W6" s="1618"/>
      <c r="X6" s="623" t="s">
        <v>93</v>
      </c>
      <c r="Y6" s="324"/>
      <c r="Z6" s="531"/>
      <c r="AA6" s="531"/>
      <c r="AB6" s="531"/>
    </row>
    <row r="7" spans="1:28" ht="15.75" customHeight="1" x14ac:dyDescent="0.25">
      <c r="A7" s="476">
        <v>4</v>
      </c>
      <c r="B7" s="34" t="s">
        <v>101</v>
      </c>
      <c r="C7" s="1144">
        <v>43941</v>
      </c>
      <c r="E7" s="30"/>
      <c r="F7" s="16"/>
      <c r="G7" s="359"/>
      <c r="H7" s="16"/>
      <c r="I7" s="1724"/>
      <c r="J7" s="12"/>
      <c r="R7" s="476">
        <v>4</v>
      </c>
      <c r="S7" s="34" t="s">
        <v>101</v>
      </c>
      <c r="T7" s="1144">
        <v>43941</v>
      </c>
      <c r="V7" s="30"/>
      <c r="W7" s="30"/>
      <c r="X7" s="12"/>
      <c r="Y7" s="12"/>
      <c r="Z7" s="236"/>
      <c r="AA7" s="236"/>
      <c r="AB7" s="236"/>
    </row>
    <row r="8" spans="1:28" ht="15.75" customHeight="1" x14ac:dyDescent="0.25">
      <c r="A8" s="476">
        <v>5</v>
      </c>
      <c r="B8" s="34" t="s">
        <v>123</v>
      </c>
      <c r="C8" s="28">
        <v>0.45520833333333338</v>
      </c>
      <c r="E8" s="30"/>
      <c r="F8" s="16"/>
      <c r="G8" s="359"/>
      <c r="H8" s="16"/>
      <c r="I8" s="1724"/>
      <c r="J8" s="12"/>
      <c r="R8" s="476">
        <v>5</v>
      </c>
      <c r="S8" s="34" t="s">
        <v>123</v>
      </c>
      <c r="T8" s="28">
        <v>0.47587962962962965</v>
      </c>
      <c r="V8" s="30"/>
      <c r="W8" s="30"/>
      <c r="X8" s="12"/>
      <c r="Y8" s="12"/>
      <c r="Z8" s="236"/>
      <c r="AA8" s="236"/>
      <c r="AB8" s="236"/>
    </row>
    <row r="9" spans="1:28" ht="15.75" customHeight="1" x14ac:dyDescent="0.25">
      <c r="A9" s="476">
        <v>6</v>
      </c>
      <c r="B9" s="34" t="s">
        <v>124</v>
      </c>
      <c r="C9" s="85" t="s">
        <v>125</v>
      </c>
      <c r="E9" s="473"/>
      <c r="F9" s="472"/>
      <c r="G9" s="359"/>
      <c r="H9" s="472"/>
      <c r="I9" s="1724"/>
      <c r="J9" s="324"/>
      <c r="R9" s="476">
        <v>6</v>
      </c>
      <c r="S9" s="34" t="s">
        <v>124</v>
      </c>
      <c r="T9" s="27" t="s">
        <v>125</v>
      </c>
      <c r="V9" s="691"/>
      <c r="W9" s="691"/>
      <c r="X9" s="324"/>
      <c r="Y9" s="324"/>
      <c r="Z9" s="531"/>
      <c r="AA9" s="531"/>
      <c r="AB9" s="531"/>
    </row>
    <row r="10" spans="1:28" ht="15.75" customHeight="1" x14ac:dyDescent="0.25">
      <c r="A10" s="476">
        <v>7</v>
      </c>
      <c r="B10" s="34" t="s">
        <v>102</v>
      </c>
      <c r="C10" s="1144">
        <v>43942</v>
      </c>
      <c r="E10" s="30"/>
      <c r="F10" s="16"/>
      <c r="G10" s="359"/>
      <c r="H10" s="16"/>
      <c r="I10" s="1724"/>
      <c r="J10" s="12"/>
      <c r="R10" s="476">
        <v>7</v>
      </c>
      <c r="S10" s="34" t="s">
        <v>102</v>
      </c>
      <c r="T10" s="1144">
        <v>43942</v>
      </c>
      <c r="V10" s="30"/>
      <c r="W10" s="30"/>
      <c r="X10" s="12"/>
      <c r="Y10" s="12"/>
      <c r="Z10" s="236"/>
      <c r="AA10" s="236"/>
      <c r="AB10" s="236"/>
    </row>
    <row r="11" spans="1:28" ht="15.75" customHeight="1" x14ac:dyDescent="0.25">
      <c r="A11" s="476">
        <v>8</v>
      </c>
      <c r="B11" s="34" t="s">
        <v>103</v>
      </c>
      <c r="C11" s="1144">
        <v>43949</v>
      </c>
      <c r="E11" s="30"/>
      <c r="F11" s="16"/>
      <c r="G11" s="359"/>
      <c r="H11" s="16"/>
      <c r="I11" s="1724"/>
      <c r="J11" s="12"/>
      <c r="R11" s="476">
        <v>8</v>
      </c>
      <c r="S11" s="34" t="s">
        <v>103</v>
      </c>
      <c r="T11" s="1144">
        <v>43970</v>
      </c>
      <c r="V11" s="30"/>
      <c r="W11" s="30"/>
      <c r="X11" s="12"/>
      <c r="Y11" s="12"/>
      <c r="Z11" s="236"/>
      <c r="AA11" s="236"/>
      <c r="AB11" s="236"/>
    </row>
    <row r="12" spans="1:28" ht="15.75" customHeight="1" x14ac:dyDescent="0.25">
      <c r="A12" s="1528">
        <v>9</v>
      </c>
      <c r="B12" s="1530" t="s">
        <v>85</v>
      </c>
      <c r="C12" s="1532" t="s">
        <v>98</v>
      </c>
      <c r="E12" s="474" t="s">
        <v>184</v>
      </c>
      <c r="F12" s="1525" t="s">
        <v>92</v>
      </c>
      <c r="G12" s="1525"/>
      <c r="H12" s="1525"/>
      <c r="I12" s="1724"/>
      <c r="J12" s="503"/>
      <c r="R12" s="1528">
        <v>9</v>
      </c>
      <c r="S12" s="1530" t="s">
        <v>85</v>
      </c>
      <c r="T12" s="1532" t="s">
        <v>98</v>
      </c>
      <c r="V12" s="1617" t="s">
        <v>184</v>
      </c>
      <c r="W12" s="1618"/>
      <c r="X12" s="20" t="s">
        <v>92</v>
      </c>
      <c r="Y12" s="503"/>
      <c r="Z12" s="345"/>
      <c r="AA12" s="345"/>
      <c r="AB12" s="345"/>
    </row>
    <row r="13" spans="1:28" ht="15.75" customHeight="1" x14ac:dyDescent="0.25">
      <c r="A13" s="1529"/>
      <c r="B13" s="1531"/>
      <c r="C13" s="1533"/>
      <c r="E13" s="227" t="s">
        <v>185</v>
      </c>
      <c r="F13" s="1524" t="s">
        <v>119</v>
      </c>
      <c r="G13" s="1524"/>
      <c r="H13" s="1524"/>
      <c r="I13" s="1724"/>
      <c r="J13" s="39"/>
      <c r="R13" s="1529"/>
      <c r="S13" s="1531"/>
      <c r="T13" s="1533"/>
      <c r="V13" s="1617" t="s">
        <v>185</v>
      </c>
      <c r="W13" s="1618"/>
      <c r="X13" s="491" t="s">
        <v>119</v>
      </c>
      <c r="Y13" s="39"/>
      <c r="Z13" s="184"/>
      <c r="AA13" s="184"/>
      <c r="AB13" s="184"/>
    </row>
    <row r="14" spans="1:28" ht="15.75" customHeight="1" x14ac:dyDescent="0.25">
      <c r="A14" s="476">
        <v>10</v>
      </c>
      <c r="B14" s="34" t="s">
        <v>86</v>
      </c>
      <c r="C14" s="494">
        <v>10000000</v>
      </c>
      <c r="E14" s="31"/>
      <c r="F14" s="16"/>
      <c r="G14" s="359"/>
      <c r="H14" s="16"/>
      <c r="I14" s="1724"/>
      <c r="J14" s="12"/>
      <c r="R14" s="476">
        <v>10</v>
      </c>
      <c r="S14" s="34" t="s">
        <v>86</v>
      </c>
      <c r="T14" s="494">
        <v>12000000</v>
      </c>
      <c r="V14" s="31"/>
      <c r="W14" s="31"/>
      <c r="X14" s="12"/>
      <c r="Y14" s="12"/>
      <c r="Z14" s="236"/>
      <c r="AA14" s="236"/>
      <c r="AB14" s="236"/>
    </row>
    <row r="15" spans="1:28" ht="15.75" customHeight="1" x14ac:dyDescent="0.25">
      <c r="A15" s="476">
        <v>11</v>
      </c>
      <c r="B15" s="34" t="s">
        <v>87</v>
      </c>
      <c r="C15" s="494">
        <v>10213826.02739726</v>
      </c>
      <c r="E15" s="475" t="s">
        <v>100</v>
      </c>
      <c r="F15" s="1526">
        <v>100.741</v>
      </c>
      <c r="G15" s="1526"/>
      <c r="H15" s="1526"/>
      <c r="I15" s="1724"/>
      <c r="J15" s="110"/>
      <c r="R15" s="476">
        <v>11</v>
      </c>
      <c r="S15" s="34" t="s">
        <v>87</v>
      </c>
      <c r="T15" s="494">
        <v>12253111.232876712</v>
      </c>
      <c r="V15" s="1620" t="s">
        <v>100</v>
      </c>
      <c r="W15" s="1621"/>
      <c r="X15" s="22">
        <v>100.712</v>
      </c>
      <c r="Y15" s="110"/>
      <c r="Z15" s="282"/>
      <c r="AA15" s="282"/>
      <c r="AB15" s="282"/>
    </row>
    <row r="16" spans="1:28" ht="15.75" customHeight="1" x14ac:dyDescent="0.25">
      <c r="A16" s="476">
        <v>12</v>
      </c>
      <c r="B16" s="34" t="s">
        <v>83</v>
      </c>
      <c r="C16" s="494">
        <v>10213826.02739726</v>
      </c>
      <c r="E16" s="109"/>
      <c r="F16" s="111"/>
      <c r="G16" s="359"/>
      <c r="H16" s="111"/>
      <c r="I16" s="1724"/>
      <c r="J16" s="111"/>
      <c r="R16" s="476">
        <v>12</v>
      </c>
      <c r="S16" s="34" t="s">
        <v>83</v>
      </c>
      <c r="T16" s="494">
        <v>12253111.232876712</v>
      </c>
      <c r="V16" s="693"/>
      <c r="W16" s="693"/>
      <c r="X16" s="111"/>
      <c r="Y16" s="111"/>
      <c r="Z16" s="346"/>
      <c r="AA16" s="346"/>
      <c r="AB16" s="346"/>
    </row>
    <row r="17" spans="1:35" ht="15.75" customHeight="1" x14ac:dyDescent="0.25">
      <c r="A17" s="476">
        <v>13</v>
      </c>
      <c r="B17" s="34" t="s">
        <v>88</v>
      </c>
      <c r="C17" s="491" t="s">
        <v>99</v>
      </c>
      <c r="E17" s="33"/>
      <c r="F17" s="16"/>
      <c r="G17" s="359"/>
      <c r="H17" s="16"/>
      <c r="I17" s="1724"/>
      <c r="J17" s="12"/>
      <c r="R17" s="476">
        <v>13</v>
      </c>
      <c r="S17" s="34" t="s">
        <v>88</v>
      </c>
      <c r="T17" s="491" t="s">
        <v>99</v>
      </c>
      <c r="V17" s="33"/>
      <c r="W17" s="33"/>
      <c r="X17" s="12"/>
      <c r="Y17" s="12"/>
      <c r="Z17" s="236"/>
      <c r="AA17" s="236"/>
      <c r="AB17" s="236"/>
    </row>
    <row r="18" spans="1:35" ht="15.75" customHeight="1" x14ac:dyDescent="0.25">
      <c r="A18" s="476">
        <v>14</v>
      </c>
      <c r="B18" s="34" t="s">
        <v>82</v>
      </c>
      <c r="C18" s="24">
        <v>-6.1000000000000004E-3</v>
      </c>
      <c r="E18" s="38"/>
      <c r="F18" s="39"/>
      <c r="G18" s="359"/>
      <c r="H18" s="39"/>
      <c r="I18" s="1724"/>
      <c r="J18" s="39"/>
      <c r="R18" s="476">
        <v>14</v>
      </c>
      <c r="S18" s="34" t="s">
        <v>82</v>
      </c>
      <c r="T18" s="24">
        <v>-5.7000000000000002E-3</v>
      </c>
      <c r="V18" s="38"/>
      <c r="W18" s="38"/>
      <c r="X18" s="39"/>
      <c r="Y18" s="39"/>
      <c r="Z18" s="184"/>
      <c r="AA18" s="184"/>
      <c r="AB18" s="184"/>
    </row>
    <row r="19" spans="1:35" ht="15.75" customHeight="1" x14ac:dyDescent="0.25">
      <c r="A19" s="476">
        <v>15</v>
      </c>
      <c r="B19" s="34" t="s">
        <v>84</v>
      </c>
      <c r="C19" s="494">
        <v>10213820.83536903</v>
      </c>
      <c r="E19" s="13"/>
      <c r="F19" s="16"/>
      <c r="G19" s="359"/>
      <c r="H19" s="16"/>
      <c r="I19" s="1724"/>
      <c r="J19" s="12"/>
      <c r="R19" s="476">
        <v>15</v>
      </c>
      <c r="S19" s="34" t="s">
        <v>84</v>
      </c>
      <c r="T19" s="1315">
        <f>T15*(1+((T18*(T11-T10))/360))</f>
        <v>12247679.020230137</v>
      </c>
      <c r="V19" s="13"/>
      <c r="W19" s="13"/>
      <c r="X19" s="12"/>
      <c r="Y19" s="12"/>
      <c r="Z19" s="236"/>
      <c r="AA19" s="236"/>
      <c r="AB19" s="236"/>
    </row>
    <row r="20" spans="1:35" ht="15.75" customHeight="1" x14ac:dyDescent="0.25">
      <c r="A20" s="476">
        <v>16</v>
      </c>
      <c r="B20" s="34" t="s">
        <v>350</v>
      </c>
      <c r="C20" s="494" t="s">
        <v>280</v>
      </c>
      <c r="E20" s="474" t="s">
        <v>95</v>
      </c>
      <c r="F20" s="1524" t="s">
        <v>153</v>
      </c>
      <c r="G20" s="1524"/>
      <c r="H20" s="1524"/>
      <c r="I20" s="1724"/>
      <c r="J20" s="39"/>
      <c r="R20" s="476">
        <v>16</v>
      </c>
      <c r="S20" s="34" t="s">
        <v>350</v>
      </c>
      <c r="T20" s="494" t="s">
        <v>280</v>
      </c>
      <c r="V20" s="1617" t="s">
        <v>95</v>
      </c>
      <c r="W20" s="1618"/>
      <c r="X20" s="491" t="s">
        <v>153</v>
      </c>
      <c r="Y20" s="39"/>
      <c r="Z20" s="184"/>
      <c r="AA20" s="184"/>
      <c r="AB20" s="184"/>
    </row>
    <row r="21" spans="1:35" ht="15.75" customHeight="1" x14ac:dyDescent="0.25">
      <c r="A21" s="476">
        <v>17</v>
      </c>
      <c r="B21" s="34" t="s">
        <v>13</v>
      </c>
      <c r="C21" s="494" t="s">
        <v>392</v>
      </c>
      <c r="D21" s="56"/>
      <c r="E21" s="474" t="s">
        <v>95</v>
      </c>
      <c r="F21" s="1578" t="s">
        <v>391</v>
      </c>
      <c r="G21" s="1578"/>
      <c r="H21" s="1578"/>
      <c r="I21" s="1724"/>
      <c r="J21" s="324"/>
      <c r="R21" s="476">
        <v>17</v>
      </c>
      <c r="S21" s="34" t="s">
        <v>13</v>
      </c>
      <c r="T21" s="494" t="s">
        <v>392</v>
      </c>
      <c r="U21" s="56"/>
      <c r="V21" s="1617" t="s">
        <v>95</v>
      </c>
      <c r="W21" s="1618"/>
      <c r="X21" s="117" t="s">
        <v>391</v>
      </c>
      <c r="Y21" s="324"/>
      <c r="Z21" s="531"/>
      <c r="AA21" s="531"/>
      <c r="AB21" s="531"/>
      <c r="AC21" s="8"/>
      <c r="AD21" s="8"/>
      <c r="AE21" s="8"/>
      <c r="AF21" s="8"/>
      <c r="AG21" s="8"/>
      <c r="AH21" s="8"/>
      <c r="AI21" s="8"/>
    </row>
    <row r="22" spans="1:35" ht="18" x14ac:dyDescent="0.25">
      <c r="A22" s="40"/>
      <c r="B22" s="41"/>
      <c r="C22" s="42"/>
      <c r="D22" s="56"/>
      <c r="E22" s="473"/>
      <c r="F22" s="324"/>
      <c r="H22" s="324"/>
      <c r="I22" s="550"/>
      <c r="J22" s="324"/>
      <c r="R22" s="40"/>
      <c r="S22" s="41"/>
      <c r="T22" s="42"/>
      <c r="U22" s="56"/>
      <c r="V22" s="473"/>
      <c r="W22" s="691"/>
      <c r="X22" s="324"/>
      <c r="Y22" s="324"/>
      <c r="Z22" s="531"/>
      <c r="AA22" s="531"/>
      <c r="AB22" s="531"/>
      <c r="AC22" s="8"/>
      <c r="AD22" s="8"/>
      <c r="AE22" s="8"/>
      <c r="AF22" s="8"/>
      <c r="AG22" s="8"/>
      <c r="AH22" s="8"/>
      <c r="AI22" s="8"/>
    </row>
    <row r="23" spans="1:35" ht="18" customHeight="1" x14ac:dyDescent="0.25">
      <c r="A23" s="1731" t="s">
        <v>404</v>
      </c>
      <c r="B23" s="1731"/>
      <c r="C23" s="1731"/>
      <c r="D23" s="1731"/>
      <c r="E23" s="39"/>
      <c r="F23" s="1583" t="s">
        <v>341</v>
      </c>
      <c r="H23" s="1732" t="s">
        <v>418</v>
      </c>
      <c r="I23" s="1733"/>
      <c r="J23" s="1733"/>
      <c r="K23" s="72"/>
      <c r="L23" s="1731" t="s">
        <v>419</v>
      </c>
      <c r="M23" s="1731"/>
      <c r="O23" s="1731" t="s">
        <v>420</v>
      </c>
      <c r="P23" s="1731"/>
      <c r="R23" s="1731" t="s">
        <v>421</v>
      </c>
      <c r="S23" s="1731"/>
      <c r="T23" s="1731"/>
      <c r="U23" s="1731"/>
      <c r="V23" s="1732" t="s">
        <v>422</v>
      </c>
      <c r="W23" s="1732"/>
      <c r="X23" s="1732"/>
      <c r="Z23" s="1731" t="s">
        <v>423</v>
      </c>
      <c r="AA23" s="1731"/>
      <c r="AC23" s="1731" t="s">
        <v>406</v>
      </c>
      <c r="AD23" s="1731"/>
    </row>
    <row r="24" spans="1:35" ht="15.75" customHeight="1" x14ac:dyDescent="0.25">
      <c r="A24" s="1716" t="s">
        <v>133</v>
      </c>
      <c r="B24" s="1716"/>
      <c r="C24" s="1716"/>
      <c r="D24" s="1716"/>
      <c r="E24" s="12"/>
      <c r="F24" s="1584"/>
      <c r="H24" s="1716" t="s">
        <v>401</v>
      </c>
      <c r="I24" s="1716"/>
      <c r="J24" s="1716"/>
      <c r="K24" s="12"/>
      <c r="L24" s="1716" t="s">
        <v>399</v>
      </c>
      <c r="M24" s="1716"/>
      <c r="O24" s="1716" t="s">
        <v>399</v>
      </c>
      <c r="P24" s="1716"/>
      <c r="R24" s="1716" t="s">
        <v>133</v>
      </c>
      <c r="S24" s="1716"/>
      <c r="T24" s="1716"/>
      <c r="U24" s="55"/>
      <c r="V24" s="1719" t="s">
        <v>401</v>
      </c>
      <c r="W24" s="1719"/>
      <c r="X24" s="1719"/>
      <c r="Z24" s="1716" t="s">
        <v>399</v>
      </c>
      <c r="AA24" s="1716"/>
      <c r="AB24" s="532"/>
      <c r="AC24" s="1716" t="s">
        <v>399</v>
      </c>
      <c r="AD24" s="1716"/>
    </row>
    <row r="25" spans="1:35" ht="15.75" x14ac:dyDescent="0.25">
      <c r="A25" s="2">
        <v>1</v>
      </c>
      <c r="B25" s="3" t="s">
        <v>0</v>
      </c>
      <c r="C25" s="1338" t="s">
        <v>865</v>
      </c>
      <c r="D25" s="1229" t="s">
        <v>130</v>
      </c>
      <c r="E25" s="596" t="s">
        <v>309</v>
      </c>
      <c r="F25" s="476"/>
      <c r="H25" s="823">
        <v>1</v>
      </c>
      <c r="I25" s="1338" t="s">
        <v>865</v>
      </c>
      <c r="J25" s="1022" t="s">
        <v>130</v>
      </c>
      <c r="K25" s="12"/>
      <c r="L25" s="2">
        <v>1</v>
      </c>
      <c r="M25" s="1330" t="s">
        <v>865</v>
      </c>
      <c r="O25" s="2">
        <v>1</v>
      </c>
      <c r="P25" s="1318" t="s">
        <v>855</v>
      </c>
      <c r="R25" s="2">
        <v>1</v>
      </c>
      <c r="S25" s="120" t="s">
        <v>0</v>
      </c>
      <c r="T25" s="1330" t="s">
        <v>865</v>
      </c>
      <c r="U25" s="77"/>
      <c r="V25" s="2">
        <v>1</v>
      </c>
      <c r="W25" s="1708" t="s">
        <v>865</v>
      </c>
      <c r="X25" s="1708"/>
      <c r="Z25" s="2">
        <v>1</v>
      </c>
      <c r="AA25" s="1330" t="s">
        <v>865</v>
      </c>
      <c r="AB25" s="533"/>
      <c r="AC25" s="2">
        <v>1</v>
      </c>
      <c r="AD25" s="1330" t="s">
        <v>855</v>
      </c>
    </row>
    <row r="26" spans="1:35" ht="15.75" x14ac:dyDescent="0.25">
      <c r="A26" s="2">
        <v>2</v>
      </c>
      <c r="B26" s="3" t="s">
        <v>1</v>
      </c>
      <c r="C26" s="495" t="s">
        <v>93</v>
      </c>
      <c r="D26" s="1229" t="s">
        <v>130</v>
      </c>
      <c r="E26" s="355" t="s">
        <v>309</v>
      </c>
      <c r="F26" s="477" t="s">
        <v>804</v>
      </c>
      <c r="H26" s="823">
        <v>2</v>
      </c>
      <c r="I26" s="48" t="s">
        <v>93</v>
      </c>
      <c r="J26" s="1022" t="s">
        <v>130</v>
      </c>
      <c r="K26" s="12"/>
      <c r="L26" s="2">
        <v>2</v>
      </c>
      <c r="M26" s="1325" t="s">
        <v>93</v>
      </c>
      <c r="O26" s="2">
        <v>2</v>
      </c>
      <c r="P26" s="117" t="s">
        <v>391</v>
      </c>
      <c r="R26" s="2">
        <v>2</v>
      </c>
      <c r="S26" s="120" t="s">
        <v>1</v>
      </c>
      <c r="T26" s="491" t="s">
        <v>93</v>
      </c>
      <c r="U26" s="77"/>
      <c r="V26" s="2">
        <v>2</v>
      </c>
      <c r="W26" s="1524" t="s">
        <v>93</v>
      </c>
      <c r="X26" s="1524"/>
      <c r="Z26" s="2">
        <v>2</v>
      </c>
      <c r="AA26" s="490" t="s">
        <v>93</v>
      </c>
      <c r="AB26" s="533"/>
      <c r="AC26" s="2">
        <v>2</v>
      </c>
      <c r="AD26" s="117" t="s">
        <v>391</v>
      </c>
    </row>
    <row r="27" spans="1:35" ht="15.75" x14ac:dyDescent="0.25">
      <c r="A27" s="2">
        <v>3</v>
      </c>
      <c r="B27" s="3" t="s">
        <v>40</v>
      </c>
      <c r="C27" s="495" t="s">
        <v>93</v>
      </c>
      <c r="D27" s="1229" t="s">
        <v>130</v>
      </c>
      <c r="E27" s="355"/>
      <c r="F27" s="477" t="s">
        <v>807</v>
      </c>
      <c r="H27" s="823">
        <v>3</v>
      </c>
      <c r="I27" s="48" t="s">
        <v>93</v>
      </c>
      <c r="J27" s="1022" t="s">
        <v>130</v>
      </c>
      <c r="K27" s="12"/>
      <c r="L27" s="2">
        <v>3</v>
      </c>
      <c r="M27" s="1325" t="s">
        <v>93</v>
      </c>
      <c r="O27" s="2">
        <v>3</v>
      </c>
      <c r="P27" s="117" t="s">
        <v>391</v>
      </c>
      <c r="R27" s="2">
        <v>3</v>
      </c>
      <c r="S27" s="120" t="s">
        <v>40</v>
      </c>
      <c r="T27" s="491" t="s">
        <v>93</v>
      </c>
      <c r="U27" s="77"/>
      <c r="V27" s="2">
        <v>3</v>
      </c>
      <c r="W27" s="1524" t="s">
        <v>93</v>
      </c>
      <c r="X27" s="1524"/>
      <c r="Z27" s="2">
        <v>3</v>
      </c>
      <c r="AA27" s="490" t="s">
        <v>93</v>
      </c>
      <c r="AB27" s="533"/>
      <c r="AC27" s="2">
        <v>3</v>
      </c>
      <c r="AD27" s="117" t="s">
        <v>391</v>
      </c>
    </row>
    <row r="28" spans="1:35" ht="15.75" x14ac:dyDescent="0.25">
      <c r="A28" s="2">
        <v>4</v>
      </c>
      <c r="B28" s="3" t="s">
        <v>12</v>
      </c>
      <c r="C28" s="495" t="s">
        <v>106</v>
      </c>
      <c r="D28" s="57" t="s">
        <v>130</v>
      </c>
      <c r="E28" s="355"/>
      <c r="F28" s="478"/>
      <c r="H28" s="823">
        <v>4</v>
      </c>
      <c r="I28" s="48" t="s">
        <v>750</v>
      </c>
      <c r="J28" s="1023"/>
      <c r="K28" s="12"/>
      <c r="L28" s="2">
        <v>4</v>
      </c>
      <c r="M28" s="1324" t="s">
        <v>106</v>
      </c>
      <c r="O28" s="2">
        <v>4</v>
      </c>
      <c r="P28" s="491" t="s">
        <v>106</v>
      </c>
      <c r="R28" s="2">
        <v>4</v>
      </c>
      <c r="S28" s="120" t="s">
        <v>12</v>
      </c>
      <c r="T28" s="491" t="s">
        <v>106</v>
      </c>
      <c r="U28" s="77"/>
      <c r="V28" s="823">
        <v>4</v>
      </c>
      <c r="W28" s="1695" t="s">
        <v>750</v>
      </c>
      <c r="X28" s="1695"/>
      <c r="Z28" s="2">
        <v>4</v>
      </c>
      <c r="AA28" s="491" t="s">
        <v>106</v>
      </c>
      <c r="AB28" s="534"/>
      <c r="AC28" s="2">
        <v>4</v>
      </c>
      <c r="AD28" s="491" t="s">
        <v>106</v>
      </c>
    </row>
    <row r="29" spans="1:35" ht="15.75" x14ac:dyDescent="0.25">
      <c r="A29" s="4">
        <v>5</v>
      </c>
      <c r="B29" s="5" t="s">
        <v>2</v>
      </c>
      <c r="C29" s="495" t="s">
        <v>107</v>
      </c>
      <c r="D29" s="58" t="s">
        <v>130</v>
      </c>
      <c r="E29" s="355"/>
      <c r="F29" s="479"/>
      <c r="H29" s="823">
        <v>5</v>
      </c>
      <c r="I29" s="48" t="s">
        <v>750</v>
      </c>
      <c r="J29" s="1024"/>
      <c r="K29" s="12"/>
      <c r="L29" s="4">
        <v>5</v>
      </c>
      <c r="M29" s="1325" t="s">
        <v>107</v>
      </c>
      <c r="O29" s="4">
        <v>5</v>
      </c>
      <c r="P29" s="131" t="s">
        <v>390</v>
      </c>
      <c r="R29" s="4">
        <v>5</v>
      </c>
      <c r="S29" s="121" t="s">
        <v>2</v>
      </c>
      <c r="T29" s="491" t="s">
        <v>107</v>
      </c>
      <c r="U29" s="77"/>
      <c r="V29" s="823">
        <v>5</v>
      </c>
      <c r="W29" s="1695" t="s">
        <v>750</v>
      </c>
      <c r="X29" s="1695"/>
      <c r="Z29" s="4">
        <v>5</v>
      </c>
      <c r="AA29" s="490" t="s">
        <v>107</v>
      </c>
      <c r="AB29" s="535"/>
      <c r="AC29" s="4">
        <v>5</v>
      </c>
      <c r="AD29" s="490" t="s">
        <v>390</v>
      </c>
    </row>
    <row r="30" spans="1:35" ht="15.75" x14ac:dyDescent="0.25">
      <c r="A30" s="2">
        <v>6</v>
      </c>
      <c r="B30" s="3" t="s">
        <v>534</v>
      </c>
      <c r="C30" s="46"/>
      <c r="D30" s="57" t="s">
        <v>44</v>
      </c>
      <c r="E30" s="356"/>
      <c r="F30" s="478"/>
      <c r="H30" s="823">
        <v>6</v>
      </c>
      <c r="I30" s="48" t="s">
        <v>750</v>
      </c>
      <c r="J30" s="1023"/>
      <c r="K30" s="12"/>
      <c r="L30" s="2">
        <v>6</v>
      </c>
      <c r="M30" s="1010"/>
      <c r="O30" s="2">
        <v>6</v>
      </c>
      <c r="P30" s="90"/>
      <c r="R30" s="2">
        <v>6</v>
      </c>
      <c r="S30" s="3" t="s">
        <v>534</v>
      </c>
      <c r="T30" s="90"/>
      <c r="U30" s="77"/>
      <c r="V30" s="823">
        <v>6</v>
      </c>
      <c r="W30" s="1695" t="s">
        <v>750</v>
      </c>
      <c r="X30" s="1695"/>
      <c r="Z30" s="2">
        <v>6</v>
      </c>
      <c r="AA30" s="90"/>
      <c r="AB30" s="534"/>
      <c r="AC30" s="2">
        <v>6</v>
      </c>
      <c r="AD30" s="90"/>
    </row>
    <row r="31" spans="1:35" ht="15.75" x14ac:dyDescent="0.25">
      <c r="A31" s="2">
        <v>7</v>
      </c>
      <c r="B31" s="3" t="s">
        <v>535</v>
      </c>
      <c r="C31" s="46"/>
      <c r="D31" s="57" t="s">
        <v>43</v>
      </c>
      <c r="E31" s="356" t="s">
        <v>309</v>
      </c>
      <c r="F31" s="480"/>
      <c r="H31" s="823">
        <v>7</v>
      </c>
      <c r="I31" s="48" t="s">
        <v>750</v>
      </c>
      <c r="J31" s="1023"/>
      <c r="K31" s="12"/>
      <c r="L31" s="2">
        <v>7</v>
      </c>
      <c r="M31" s="1010"/>
      <c r="O31" s="2">
        <v>7</v>
      </c>
      <c r="P31" s="90"/>
      <c r="R31" s="2">
        <v>7</v>
      </c>
      <c r="S31" s="3" t="s">
        <v>535</v>
      </c>
      <c r="T31" s="90"/>
      <c r="U31" s="77"/>
      <c r="V31" s="823">
        <v>7</v>
      </c>
      <c r="W31" s="1695" t="s">
        <v>750</v>
      </c>
      <c r="X31" s="1695"/>
      <c r="Z31" s="2">
        <v>7</v>
      </c>
      <c r="AA31" s="90"/>
      <c r="AB31" s="534"/>
      <c r="AC31" s="2">
        <v>7</v>
      </c>
      <c r="AD31" s="90"/>
    </row>
    <row r="32" spans="1:35" ht="15.75" x14ac:dyDescent="0.25">
      <c r="A32" s="2">
        <v>8</v>
      </c>
      <c r="B32" s="3" t="s">
        <v>536</v>
      </c>
      <c r="C32" s="46"/>
      <c r="D32" s="57" t="s">
        <v>43</v>
      </c>
      <c r="E32" s="356" t="s">
        <v>309</v>
      </c>
      <c r="F32" s="478"/>
      <c r="H32" s="823">
        <v>8</v>
      </c>
      <c r="I32" s="48" t="s">
        <v>750</v>
      </c>
      <c r="J32" s="1023"/>
      <c r="K32" s="12"/>
      <c r="L32" s="2">
        <v>8</v>
      </c>
      <c r="M32" s="1010"/>
      <c r="O32" s="2">
        <v>8</v>
      </c>
      <c r="P32" s="90"/>
      <c r="R32" s="2">
        <v>8</v>
      </c>
      <c r="S32" s="3" t="s">
        <v>536</v>
      </c>
      <c r="T32" s="90"/>
      <c r="U32" s="77"/>
      <c r="V32" s="823">
        <v>8</v>
      </c>
      <c r="W32" s="1695" t="s">
        <v>750</v>
      </c>
      <c r="X32" s="1695"/>
      <c r="Z32" s="2">
        <v>8</v>
      </c>
      <c r="AA32" s="90"/>
      <c r="AB32" s="534"/>
      <c r="AC32" s="2">
        <v>8</v>
      </c>
      <c r="AD32" s="90"/>
    </row>
    <row r="33" spans="1:30" ht="15.75" x14ac:dyDescent="0.25">
      <c r="A33" s="2">
        <v>9</v>
      </c>
      <c r="B33" s="3" t="s">
        <v>5</v>
      </c>
      <c r="C33" s="495" t="s">
        <v>109</v>
      </c>
      <c r="D33" s="1229" t="s">
        <v>130</v>
      </c>
      <c r="E33" s="356"/>
      <c r="F33" s="477"/>
      <c r="H33" s="823">
        <v>9</v>
      </c>
      <c r="I33" s="48" t="s">
        <v>750</v>
      </c>
      <c r="J33" s="1022"/>
      <c r="K33" s="12"/>
      <c r="L33" s="2">
        <v>9</v>
      </c>
      <c r="M33" s="1325" t="s">
        <v>109</v>
      </c>
      <c r="O33" s="2">
        <v>9</v>
      </c>
      <c r="P33" s="490" t="s">
        <v>218</v>
      </c>
      <c r="R33" s="2">
        <v>9</v>
      </c>
      <c r="S33" s="120" t="s">
        <v>5</v>
      </c>
      <c r="T33" s="490" t="s">
        <v>218</v>
      </c>
      <c r="U33" s="77"/>
      <c r="V33" s="823">
        <v>9</v>
      </c>
      <c r="W33" s="1695" t="s">
        <v>750</v>
      </c>
      <c r="X33" s="1695"/>
      <c r="Z33" s="2">
        <v>9</v>
      </c>
      <c r="AA33" s="490" t="s">
        <v>218</v>
      </c>
      <c r="AB33" s="533"/>
      <c r="AC33" s="2">
        <v>9</v>
      </c>
      <c r="AD33" s="490" t="s">
        <v>109</v>
      </c>
    </row>
    <row r="34" spans="1:30" ht="15.75" x14ac:dyDescent="0.25">
      <c r="A34" s="2">
        <v>10</v>
      </c>
      <c r="B34" s="3" t="s">
        <v>6</v>
      </c>
      <c r="C34" s="491" t="s">
        <v>93</v>
      </c>
      <c r="D34" s="59" t="s">
        <v>130</v>
      </c>
      <c r="E34" s="356" t="s">
        <v>309</v>
      </c>
      <c r="F34" s="481" t="s">
        <v>342</v>
      </c>
      <c r="H34" s="823">
        <v>10</v>
      </c>
      <c r="I34" s="48" t="s">
        <v>750</v>
      </c>
      <c r="J34" s="1025"/>
      <c r="K34" s="12"/>
      <c r="L34" s="2">
        <v>10</v>
      </c>
      <c r="M34" s="1325" t="s">
        <v>93</v>
      </c>
      <c r="O34" s="2">
        <v>10</v>
      </c>
      <c r="P34" s="117" t="s">
        <v>391</v>
      </c>
      <c r="R34" s="2">
        <v>10</v>
      </c>
      <c r="S34" s="120" t="s">
        <v>6</v>
      </c>
      <c r="T34" s="491" t="s">
        <v>93</v>
      </c>
      <c r="U34" s="77"/>
      <c r="V34" s="823">
        <v>10</v>
      </c>
      <c r="W34" s="1695" t="s">
        <v>750</v>
      </c>
      <c r="X34" s="1695"/>
      <c r="Z34" s="2">
        <v>10</v>
      </c>
      <c r="AA34" s="490" t="s">
        <v>93</v>
      </c>
      <c r="AB34" s="536"/>
      <c r="AC34" s="2">
        <v>10</v>
      </c>
      <c r="AD34" s="117" t="s">
        <v>391</v>
      </c>
    </row>
    <row r="35" spans="1:30" ht="15.75" x14ac:dyDescent="0.25">
      <c r="A35" s="2">
        <v>11</v>
      </c>
      <c r="B35" s="3" t="s">
        <v>7</v>
      </c>
      <c r="C35" s="491" t="s">
        <v>97</v>
      </c>
      <c r="D35" s="59" t="s">
        <v>130</v>
      </c>
      <c r="E35" s="356"/>
      <c r="F35" s="481"/>
      <c r="H35" s="823">
        <v>11</v>
      </c>
      <c r="I35" s="331" t="s">
        <v>97</v>
      </c>
      <c r="J35" s="1025" t="s">
        <v>130</v>
      </c>
      <c r="L35" s="2">
        <v>11</v>
      </c>
      <c r="M35" s="117" t="s">
        <v>391</v>
      </c>
      <c r="O35" s="2">
        <v>11</v>
      </c>
      <c r="P35" s="490" t="s">
        <v>93</v>
      </c>
      <c r="R35" s="2">
        <v>11</v>
      </c>
      <c r="S35" s="120" t="s">
        <v>7</v>
      </c>
      <c r="T35" s="491" t="s">
        <v>97</v>
      </c>
      <c r="U35" s="77"/>
      <c r="V35" s="823">
        <v>11</v>
      </c>
      <c r="W35" s="1729" t="s">
        <v>97</v>
      </c>
      <c r="X35" s="1729"/>
      <c r="Z35" s="2">
        <v>11</v>
      </c>
      <c r="AA35" s="117" t="s">
        <v>391</v>
      </c>
      <c r="AB35" s="536"/>
      <c r="AC35" s="2">
        <v>11</v>
      </c>
      <c r="AD35" s="496" t="s">
        <v>93</v>
      </c>
    </row>
    <row r="36" spans="1:30" ht="15.75" x14ac:dyDescent="0.25">
      <c r="A36" s="2">
        <v>12</v>
      </c>
      <c r="B36" s="3" t="s">
        <v>46</v>
      </c>
      <c r="C36" s="495" t="s">
        <v>108</v>
      </c>
      <c r="D36" s="59" t="s">
        <v>130</v>
      </c>
      <c r="E36" s="356"/>
      <c r="F36" s="1335">
        <v>2</v>
      </c>
      <c r="H36" s="823">
        <v>12</v>
      </c>
      <c r="I36" s="48" t="s">
        <v>750</v>
      </c>
      <c r="J36" s="1025"/>
      <c r="L36" s="2">
        <v>12</v>
      </c>
      <c r="M36" s="1325" t="s">
        <v>174</v>
      </c>
      <c r="O36" s="2">
        <v>12</v>
      </c>
      <c r="P36" s="490" t="s">
        <v>108</v>
      </c>
      <c r="R36" s="2">
        <v>12</v>
      </c>
      <c r="S36" s="120" t="s">
        <v>46</v>
      </c>
      <c r="T36" s="491" t="s">
        <v>108</v>
      </c>
      <c r="U36" s="77"/>
      <c r="V36" s="823">
        <v>12</v>
      </c>
      <c r="W36" s="1695" t="s">
        <v>750</v>
      </c>
      <c r="X36" s="1695"/>
      <c r="Z36" s="2">
        <v>12</v>
      </c>
      <c r="AA36" s="490" t="s">
        <v>174</v>
      </c>
      <c r="AB36" s="536"/>
      <c r="AC36" s="2">
        <v>12</v>
      </c>
      <c r="AD36" s="496" t="s">
        <v>108</v>
      </c>
    </row>
    <row r="37" spans="1:30" ht="15.75" x14ac:dyDescent="0.25">
      <c r="A37" s="2">
        <v>13</v>
      </c>
      <c r="B37" s="3" t="s">
        <v>8</v>
      </c>
      <c r="C37" s="497" t="s">
        <v>93</v>
      </c>
      <c r="D37" s="1296" t="s">
        <v>43</v>
      </c>
      <c r="E37" s="356" t="s">
        <v>309</v>
      </c>
      <c r="F37" s="477">
        <v>4</v>
      </c>
      <c r="H37" s="823">
        <v>13</v>
      </c>
      <c r="I37" s="48" t="s">
        <v>750</v>
      </c>
      <c r="J37" s="1022"/>
      <c r="L37" s="2">
        <v>13</v>
      </c>
      <c r="M37" s="1325" t="s">
        <v>93</v>
      </c>
      <c r="O37" s="2">
        <v>13</v>
      </c>
      <c r="P37" s="117" t="s">
        <v>391</v>
      </c>
      <c r="R37" s="2">
        <v>13</v>
      </c>
      <c r="S37" s="120" t="s">
        <v>8</v>
      </c>
      <c r="T37" s="491" t="s">
        <v>93</v>
      </c>
      <c r="U37" s="77"/>
      <c r="V37" s="823">
        <v>13</v>
      </c>
      <c r="W37" s="1695" t="s">
        <v>750</v>
      </c>
      <c r="X37" s="1695"/>
      <c r="Z37" s="2">
        <v>13</v>
      </c>
      <c r="AA37" s="490" t="s">
        <v>93</v>
      </c>
      <c r="AB37" s="533"/>
      <c r="AC37" s="2">
        <v>13</v>
      </c>
      <c r="AD37" s="117" t="s">
        <v>391</v>
      </c>
    </row>
    <row r="38" spans="1:30" ht="15.75" x14ac:dyDescent="0.25">
      <c r="A38" s="2">
        <v>14</v>
      </c>
      <c r="B38" s="3" t="s">
        <v>9</v>
      </c>
      <c r="C38" s="46"/>
      <c r="D38" s="60" t="s">
        <v>43</v>
      </c>
      <c r="F38" s="482"/>
      <c r="H38" s="823">
        <v>14</v>
      </c>
      <c r="I38" s="48" t="s">
        <v>750</v>
      </c>
      <c r="J38" s="1026"/>
      <c r="L38" s="2">
        <v>14</v>
      </c>
      <c r="M38" s="159"/>
      <c r="O38" s="2">
        <v>14</v>
      </c>
      <c r="P38" s="159"/>
      <c r="R38" s="2">
        <v>14</v>
      </c>
      <c r="S38" s="120" t="s">
        <v>9</v>
      </c>
      <c r="T38" s="90"/>
      <c r="U38" s="77"/>
      <c r="V38" s="823">
        <v>14</v>
      </c>
      <c r="W38" s="1695" t="s">
        <v>750</v>
      </c>
      <c r="X38" s="1695"/>
      <c r="Z38" s="2">
        <v>14</v>
      </c>
      <c r="AA38" s="159"/>
      <c r="AB38" s="537"/>
      <c r="AC38" s="2">
        <v>14</v>
      </c>
      <c r="AD38" s="90"/>
    </row>
    <row r="39" spans="1:30" ht="15.75" x14ac:dyDescent="0.25">
      <c r="A39" s="2">
        <v>15</v>
      </c>
      <c r="B39" s="3" t="s">
        <v>10</v>
      </c>
      <c r="C39" s="276"/>
      <c r="D39" s="59" t="s">
        <v>43</v>
      </c>
      <c r="E39" s="7"/>
      <c r="F39" s="483"/>
      <c r="H39" s="823">
        <v>15</v>
      </c>
      <c r="I39" s="48" t="s">
        <v>750</v>
      </c>
      <c r="J39" s="1025"/>
      <c r="K39" s="7"/>
      <c r="L39" s="2">
        <v>15</v>
      </c>
      <c r="M39" s="548"/>
      <c r="O39" s="2">
        <v>15</v>
      </c>
      <c r="P39" s="548"/>
      <c r="R39" s="2">
        <v>15</v>
      </c>
      <c r="S39" s="120" t="s">
        <v>10</v>
      </c>
      <c r="T39" s="506"/>
      <c r="U39" s="77"/>
      <c r="V39" s="823">
        <v>15</v>
      </c>
      <c r="W39" s="1695" t="s">
        <v>750</v>
      </c>
      <c r="X39" s="1695"/>
      <c r="Z39" s="2">
        <v>15</v>
      </c>
      <c r="AA39" s="548"/>
      <c r="AB39" s="536"/>
      <c r="AC39" s="2">
        <v>15</v>
      </c>
      <c r="AD39" s="506"/>
    </row>
    <row r="40" spans="1:30" ht="15.75" x14ac:dyDescent="0.25">
      <c r="A40" s="2">
        <v>16</v>
      </c>
      <c r="B40" s="3" t="s">
        <v>41</v>
      </c>
      <c r="C40" s="46"/>
      <c r="D40" s="59" t="s">
        <v>44</v>
      </c>
      <c r="E40" s="342" t="s">
        <v>309</v>
      </c>
      <c r="F40" s="481"/>
      <c r="H40" s="823">
        <v>16</v>
      </c>
      <c r="I40" s="48" t="s">
        <v>750</v>
      </c>
      <c r="J40" s="1025"/>
      <c r="K40" s="77"/>
      <c r="L40" s="2">
        <v>16</v>
      </c>
      <c r="M40" s="1324" t="s">
        <v>93</v>
      </c>
      <c r="O40" s="2">
        <v>16</v>
      </c>
      <c r="P40" s="159"/>
      <c r="R40" s="2">
        <v>16</v>
      </c>
      <c r="S40" s="120" t="s">
        <v>41</v>
      </c>
      <c r="T40" s="90"/>
      <c r="V40" s="823">
        <v>16</v>
      </c>
      <c r="W40" s="1695" t="s">
        <v>750</v>
      </c>
      <c r="X40" s="1695"/>
      <c r="Z40" s="2">
        <v>16</v>
      </c>
      <c r="AA40" s="577" t="s">
        <v>93</v>
      </c>
      <c r="AB40" s="536"/>
      <c r="AC40" s="2">
        <v>16</v>
      </c>
      <c r="AD40" s="90"/>
    </row>
    <row r="41" spans="1:30" ht="15.75" x14ac:dyDescent="0.25">
      <c r="A41" s="2">
        <v>17</v>
      </c>
      <c r="B41" s="3" t="s">
        <v>11</v>
      </c>
      <c r="C41" s="495" t="s">
        <v>93</v>
      </c>
      <c r="D41" s="1229" t="s">
        <v>43</v>
      </c>
      <c r="E41" s="356" t="s">
        <v>309</v>
      </c>
      <c r="F41" s="477">
        <v>6</v>
      </c>
      <c r="H41" s="823">
        <v>17</v>
      </c>
      <c r="I41" s="48" t="s">
        <v>750</v>
      </c>
      <c r="J41" s="1022"/>
      <c r="L41" s="2">
        <v>17</v>
      </c>
      <c r="M41" s="1325" t="s">
        <v>93</v>
      </c>
      <c r="O41" s="2">
        <v>17</v>
      </c>
      <c r="P41" s="117" t="s">
        <v>391</v>
      </c>
      <c r="R41" s="2">
        <v>17</v>
      </c>
      <c r="S41" s="120" t="s">
        <v>11</v>
      </c>
      <c r="T41" s="491" t="s">
        <v>93</v>
      </c>
      <c r="U41" s="77"/>
      <c r="V41" s="823">
        <v>17</v>
      </c>
      <c r="W41" s="1695" t="s">
        <v>750</v>
      </c>
      <c r="X41" s="1695"/>
      <c r="Z41" s="2">
        <v>17</v>
      </c>
      <c r="AA41" s="490" t="s">
        <v>93</v>
      </c>
      <c r="AB41" s="533"/>
      <c r="AC41" s="2">
        <v>17</v>
      </c>
      <c r="AD41" s="117" t="s">
        <v>391</v>
      </c>
    </row>
    <row r="42" spans="1:30" ht="15.75" x14ac:dyDescent="0.25">
      <c r="A42" s="2">
        <v>18</v>
      </c>
      <c r="B42" s="3" t="s">
        <v>156</v>
      </c>
      <c r="C42" s="91"/>
      <c r="D42" s="1229" t="s">
        <v>43</v>
      </c>
      <c r="E42" s="76"/>
      <c r="F42" s="477"/>
      <c r="H42" s="823">
        <v>18</v>
      </c>
      <c r="I42" s="48" t="s">
        <v>750</v>
      </c>
      <c r="J42" s="1022"/>
      <c r="L42" s="2">
        <v>18</v>
      </c>
      <c r="M42" s="91"/>
      <c r="O42" s="2">
        <v>18</v>
      </c>
      <c r="P42" s="91"/>
      <c r="R42" s="2">
        <v>18</v>
      </c>
      <c r="S42" s="120" t="s">
        <v>156</v>
      </c>
      <c r="T42" s="91"/>
      <c r="U42" s="77"/>
      <c r="V42" s="823">
        <v>18</v>
      </c>
      <c r="W42" s="1695" t="s">
        <v>750</v>
      </c>
      <c r="X42" s="1695"/>
      <c r="Z42" s="2">
        <v>18</v>
      </c>
      <c r="AA42" s="91"/>
      <c r="AB42" s="533"/>
      <c r="AC42" s="2">
        <v>18</v>
      </c>
      <c r="AD42" s="91"/>
    </row>
    <row r="43" spans="1:30" ht="15.75" x14ac:dyDescent="0.25">
      <c r="A43" s="1717" t="s">
        <v>389</v>
      </c>
      <c r="B43" s="1717"/>
      <c r="C43" s="1717"/>
      <c r="D43" s="114"/>
      <c r="E43" s="73"/>
      <c r="F43" s="249"/>
      <c r="H43" s="1730" t="s">
        <v>134</v>
      </c>
      <c r="I43" s="1730"/>
      <c r="J43" s="1730"/>
      <c r="L43" s="1717" t="s">
        <v>389</v>
      </c>
      <c r="M43" s="1717"/>
      <c r="O43" s="1717" t="s">
        <v>389</v>
      </c>
      <c r="P43" s="1717"/>
      <c r="R43" s="1717" t="s">
        <v>389</v>
      </c>
      <c r="S43" s="1717"/>
      <c r="T43" s="1717"/>
      <c r="U43" s="77"/>
      <c r="V43" s="1730" t="s">
        <v>134</v>
      </c>
      <c r="W43" s="1730"/>
      <c r="X43" s="1730"/>
      <c r="Z43" s="1717" t="s">
        <v>389</v>
      </c>
      <c r="AA43" s="1717"/>
      <c r="AB43" s="538"/>
      <c r="AC43" s="1717" t="s">
        <v>389</v>
      </c>
      <c r="AD43" s="1717"/>
    </row>
    <row r="44" spans="1:30" ht="15.75" x14ac:dyDescent="0.25">
      <c r="A44" s="2">
        <v>1</v>
      </c>
      <c r="B44" s="3" t="s">
        <v>49</v>
      </c>
      <c r="C44" s="587" t="s">
        <v>120</v>
      </c>
      <c r="D44" s="1227" t="s">
        <v>130</v>
      </c>
      <c r="E44" s="342" t="s">
        <v>309</v>
      </c>
      <c r="F44" s="477">
        <v>14</v>
      </c>
      <c r="H44" s="823">
        <v>1</v>
      </c>
      <c r="I44" s="1032" t="s">
        <v>120</v>
      </c>
      <c r="J44" s="1022" t="s">
        <v>130</v>
      </c>
      <c r="K44" s="77"/>
      <c r="L44" s="2">
        <v>1</v>
      </c>
      <c r="M44" s="1325" t="s">
        <v>435</v>
      </c>
      <c r="N44" s="342" t="s">
        <v>309</v>
      </c>
      <c r="O44" s="230">
        <v>1</v>
      </c>
      <c r="P44" s="587" t="s">
        <v>435</v>
      </c>
      <c r="Q44" s="342"/>
      <c r="R44" s="2">
        <v>1</v>
      </c>
      <c r="S44" s="120" t="s">
        <v>49</v>
      </c>
      <c r="T44" s="587" t="s">
        <v>436</v>
      </c>
      <c r="V44" s="823">
        <v>1</v>
      </c>
      <c r="W44" s="1729" t="s">
        <v>436</v>
      </c>
      <c r="X44" s="1729"/>
      <c r="Z44" s="2">
        <v>1</v>
      </c>
      <c r="AA44" s="490" t="s">
        <v>397</v>
      </c>
      <c r="AB44" s="540"/>
      <c r="AC44" s="230">
        <v>1</v>
      </c>
      <c r="AD44" s="490" t="s">
        <v>397</v>
      </c>
    </row>
    <row r="45" spans="1:30" ht="15.75" x14ac:dyDescent="0.25">
      <c r="A45" s="2">
        <v>2</v>
      </c>
      <c r="B45" s="3" t="s">
        <v>15</v>
      </c>
      <c r="C45" s="46"/>
      <c r="D45" s="1227" t="s">
        <v>44</v>
      </c>
      <c r="E45" s="342"/>
      <c r="F45" s="477">
        <v>24</v>
      </c>
      <c r="H45" s="823">
        <v>2</v>
      </c>
      <c r="I45" s="48" t="s">
        <v>750</v>
      </c>
      <c r="J45" s="1022"/>
      <c r="L45" s="2">
        <v>2</v>
      </c>
      <c r="M45" s="1325" t="s">
        <v>120</v>
      </c>
      <c r="N45" s="342" t="s">
        <v>309</v>
      </c>
      <c r="O45" s="2">
        <v>2</v>
      </c>
      <c r="P45" s="159"/>
      <c r="Q45" s="342" t="s">
        <v>309</v>
      </c>
      <c r="R45" s="2">
        <v>2</v>
      </c>
      <c r="S45" s="120" t="s">
        <v>15</v>
      </c>
      <c r="T45" s="90"/>
      <c r="U45" s="77"/>
      <c r="V45" s="823">
        <v>2</v>
      </c>
      <c r="W45" s="1695" t="s">
        <v>750</v>
      </c>
      <c r="X45" s="1695"/>
      <c r="Z45" s="2">
        <v>2</v>
      </c>
      <c r="AA45" s="588" t="s">
        <v>436</v>
      </c>
      <c r="AB45" s="533"/>
      <c r="AC45" s="2">
        <v>2</v>
      </c>
      <c r="AD45" s="100"/>
    </row>
    <row r="46" spans="1:30" ht="15.75" x14ac:dyDescent="0.25">
      <c r="A46" s="2">
        <v>3</v>
      </c>
      <c r="B46" s="3" t="s">
        <v>79</v>
      </c>
      <c r="C46" s="1265" t="s">
        <v>779</v>
      </c>
      <c r="D46" s="153" t="s">
        <v>130</v>
      </c>
      <c r="E46" s="150"/>
      <c r="F46" s="484">
        <v>25</v>
      </c>
      <c r="H46" s="823">
        <v>3</v>
      </c>
      <c r="I46" s="1265" t="s">
        <v>779</v>
      </c>
      <c r="J46" s="153" t="s">
        <v>130</v>
      </c>
      <c r="L46" s="2">
        <v>3</v>
      </c>
      <c r="M46" s="1146" t="s">
        <v>779</v>
      </c>
      <c r="O46" s="2">
        <v>3</v>
      </c>
      <c r="P46" s="1146" t="s">
        <v>779</v>
      </c>
      <c r="R46" s="2">
        <v>3</v>
      </c>
      <c r="S46" s="120" t="s">
        <v>79</v>
      </c>
      <c r="T46" s="1146" t="s">
        <v>779</v>
      </c>
      <c r="U46" s="77"/>
      <c r="V46" s="823">
        <v>3</v>
      </c>
      <c r="W46" s="1727" t="s">
        <v>779</v>
      </c>
      <c r="X46" s="1727"/>
      <c r="Z46" s="2">
        <v>3</v>
      </c>
      <c r="AA46" s="1371" t="s">
        <v>779</v>
      </c>
      <c r="AB46" s="539"/>
      <c r="AC46" s="2">
        <v>3</v>
      </c>
      <c r="AD46" s="1371" t="s">
        <v>779</v>
      </c>
    </row>
    <row r="47" spans="1:30" ht="15.75" x14ac:dyDescent="0.25">
      <c r="A47" s="2">
        <v>4</v>
      </c>
      <c r="B47" s="3" t="s">
        <v>34</v>
      </c>
      <c r="C47" s="495" t="s">
        <v>110</v>
      </c>
      <c r="D47" s="1227" t="s">
        <v>130</v>
      </c>
      <c r="E47" s="73"/>
      <c r="F47" s="477">
        <v>8</v>
      </c>
      <c r="H47" s="823">
        <v>4</v>
      </c>
      <c r="I47" s="48" t="s">
        <v>750</v>
      </c>
      <c r="J47" s="1022"/>
      <c r="L47" s="2">
        <v>4</v>
      </c>
      <c r="M47" s="1324" t="s">
        <v>110</v>
      </c>
      <c r="O47" s="2">
        <v>4</v>
      </c>
      <c r="P47" s="491" t="s">
        <v>110</v>
      </c>
      <c r="R47" s="2">
        <v>4</v>
      </c>
      <c r="S47" s="120" t="s">
        <v>34</v>
      </c>
      <c r="T47" s="491" t="s">
        <v>110</v>
      </c>
      <c r="U47" s="77"/>
      <c r="V47" s="823">
        <v>4</v>
      </c>
      <c r="W47" s="1695" t="s">
        <v>750</v>
      </c>
      <c r="X47" s="1695"/>
      <c r="Z47" s="2">
        <v>4</v>
      </c>
      <c r="AA47" s="496" t="s">
        <v>110</v>
      </c>
      <c r="AB47" s="533"/>
      <c r="AC47" s="2">
        <v>4</v>
      </c>
      <c r="AD47" s="496" t="s">
        <v>110</v>
      </c>
    </row>
    <row r="48" spans="1:30" ht="15.75" x14ac:dyDescent="0.25">
      <c r="A48" s="2">
        <v>5</v>
      </c>
      <c r="B48" s="3" t="s">
        <v>16</v>
      </c>
      <c r="C48" s="495" t="b">
        <v>0</v>
      </c>
      <c r="D48" s="1227" t="s">
        <v>130</v>
      </c>
      <c r="E48" s="73"/>
      <c r="F48" s="477" t="s">
        <v>752</v>
      </c>
      <c r="H48" s="823">
        <v>5</v>
      </c>
      <c r="I48" s="48" t="s">
        <v>750</v>
      </c>
      <c r="J48" s="1022"/>
      <c r="L48" s="2">
        <v>5</v>
      </c>
      <c r="M48" s="1324" t="b">
        <v>1</v>
      </c>
      <c r="O48" s="2">
        <v>5</v>
      </c>
      <c r="P48" s="491" t="b">
        <v>1</v>
      </c>
      <c r="R48" s="2">
        <v>5</v>
      </c>
      <c r="S48" s="120" t="s">
        <v>16</v>
      </c>
      <c r="T48" s="491" t="b">
        <v>0</v>
      </c>
      <c r="U48" s="77"/>
      <c r="V48" s="823">
        <v>5</v>
      </c>
      <c r="W48" s="1695" t="s">
        <v>750</v>
      </c>
      <c r="X48" s="1695"/>
      <c r="Z48" s="2">
        <v>5</v>
      </c>
      <c r="AA48" s="496" t="b">
        <v>1</v>
      </c>
      <c r="AB48" s="533"/>
      <c r="AC48" s="2">
        <v>5</v>
      </c>
      <c r="AD48" s="496" t="b">
        <v>1</v>
      </c>
    </row>
    <row r="49" spans="1:30" ht="15.75" x14ac:dyDescent="0.25">
      <c r="A49" s="2">
        <v>6</v>
      </c>
      <c r="B49" s="3" t="s">
        <v>50</v>
      </c>
      <c r="C49" s="335"/>
      <c r="D49" s="1227" t="s">
        <v>44</v>
      </c>
      <c r="E49" s="73"/>
      <c r="F49" s="477"/>
      <c r="H49" s="823">
        <v>6</v>
      </c>
      <c r="I49" s="48" t="s">
        <v>750</v>
      </c>
      <c r="J49" s="1022"/>
      <c r="L49" s="2">
        <v>6</v>
      </c>
      <c r="M49" s="1331" t="s">
        <v>202</v>
      </c>
      <c r="O49" s="2">
        <v>6</v>
      </c>
      <c r="P49" s="507" t="s">
        <v>202</v>
      </c>
      <c r="R49" s="2">
        <v>6</v>
      </c>
      <c r="S49" s="120" t="s">
        <v>50</v>
      </c>
      <c r="T49" s="100"/>
      <c r="U49" s="77"/>
      <c r="V49" s="823">
        <v>6</v>
      </c>
      <c r="W49" s="1695" t="s">
        <v>750</v>
      </c>
      <c r="X49" s="1695"/>
      <c r="Z49" s="2">
        <v>6</v>
      </c>
      <c r="AA49" s="507" t="s">
        <v>386</v>
      </c>
      <c r="AB49" s="533"/>
      <c r="AC49" s="2">
        <v>6</v>
      </c>
      <c r="AD49" s="507" t="s">
        <v>386</v>
      </c>
    </row>
    <row r="50" spans="1:30" ht="15.75" x14ac:dyDescent="0.25">
      <c r="A50" s="2">
        <v>7</v>
      </c>
      <c r="B50" s="3" t="s">
        <v>13</v>
      </c>
      <c r="C50" s="98"/>
      <c r="D50" s="1227" t="s">
        <v>44</v>
      </c>
      <c r="E50" s="342" t="s">
        <v>309</v>
      </c>
      <c r="F50" s="477"/>
      <c r="H50" s="823">
        <v>7</v>
      </c>
      <c r="I50" s="48" t="s">
        <v>750</v>
      </c>
      <c r="J50" s="1022"/>
      <c r="L50" s="2">
        <v>7</v>
      </c>
      <c r="M50" s="117" t="s">
        <v>391</v>
      </c>
      <c r="O50" s="2">
        <v>7</v>
      </c>
      <c r="P50" s="117" t="s">
        <v>391</v>
      </c>
      <c r="R50" s="2">
        <v>7</v>
      </c>
      <c r="S50" s="120" t="s">
        <v>13</v>
      </c>
      <c r="T50" s="586"/>
      <c r="U50" s="77"/>
      <c r="V50" s="823">
        <v>7</v>
      </c>
      <c r="W50" s="1695" t="s">
        <v>750</v>
      </c>
      <c r="X50" s="1695"/>
      <c r="Z50" s="2">
        <v>7</v>
      </c>
      <c r="AA50" s="117" t="s">
        <v>391</v>
      </c>
      <c r="AB50" s="533"/>
      <c r="AC50" s="2">
        <v>7</v>
      </c>
      <c r="AD50" s="117" t="s">
        <v>391</v>
      </c>
    </row>
    <row r="51" spans="1:30" ht="15.75" x14ac:dyDescent="0.25">
      <c r="A51" s="2">
        <v>8</v>
      </c>
      <c r="B51" s="3" t="s">
        <v>14</v>
      </c>
      <c r="C51" s="326" t="s">
        <v>173</v>
      </c>
      <c r="D51" s="1231" t="s">
        <v>130</v>
      </c>
      <c r="E51" s="356" t="s">
        <v>309</v>
      </c>
      <c r="F51" s="485" t="s">
        <v>355</v>
      </c>
      <c r="H51" s="823">
        <v>8</v>
      </c>
      <c r="I51" s="48" t="s">
        <v>750</v>
      </c>
      <c r="J51" s="1027"/>
      <c r="L51" s="2">
        <v>8</v>
      </c>
      <c r="M51" s="508" t="s">
        <v>173</v>
      </c>
      <c r="N51" s="342"/>
      <c r="O51" s="2">
        <v>8</v>
      </c>
      <c r="P51" s="508" t="s">
        <v>173</v>
      </c>
      <c r="Q51" s="342"/>
      <c r="R51" s="2">
        <v>8</v>
      </c>
      <c r="S51" s="120" t="s">
        <v>14</v>
      </c>
      <c r="T51" s="508" t="s">
        <v>173</v>
      </c>
      <c r="V51" s="823">
        <v>8</v>
      </c>
      <c r="W51" s="1695" t="s">
        <v>750</v>
      </c>
      <c r="X51" s="1695"/>
      <c r="Z51" s="2">
        <v>8</v>
      </c>
      <c r="AA51" s="496" t="s">
        <v>173</v>
      </c>
      <c r="AB51" s="540"/>
      <c r="AC51" s="2">
        <v>8</v>
      </c>
      <c r="AD51" s="496" t="s">
        <v>173</v>
      </c>
    </row>
    <row r="52" spans="1:30" ht="15.75" x14ac:dyDescent="0.25">
      <c r="A52" s="2">
        <v>9</v>
      </c>
      <c r="B52" s="3" t="s">
        <v>51</v>
      </c>
      <c r="C52" s="141" t="s">
        <v>771</v>
      </c>
      <c r="D52" s="1296" t="s">
        <v>130</v>
      </c>
      <c r="E52" s="342" t="s">
        <v>309</v>
      </c>
      <c r="F52" s="477">
        <v>25</v>
      </c>
      <c r="H52" s="823">
        <v>9</v>
      </c>
      <c r="I52" s="48" t="s">
        <v>750</v>
      </c>
      <c r="J52" s="1022"/>
      <c r="K52" s="77"/>
      <c r="L52" s="2">
        <v>9</v>
      </c>
      <c r="M52" s="1328" t="s">
        <v>150</v>
      </c>
      <c r="O52" s="2">
        <v>9</v>
      </c>
      <c r="P52" s="93" t="s">
        <v>150</v>
      </c>
      <c r="R52" s="2">
        <v>9</v>
      </c>
      <c r="S52" s="120" t="s">
        <v>51</v>
      </c>
      <c r="T52" s="90"/>
      <c r="V52" s="823">
        <v>9</v>
      </c>
      <c r="W52" s="1695" t="s">
        <v>750</v>
      </c>
      <c r="X52" s="1695"/>
      <c r="Z52" s="2">
        <v>9</v>
      </c>
      <c r="AA52" s="496" t="s">
        <v>150</v>
      </c>
      <c r="AB52" s="533"/>
      <c r="AC52" s="2">
        <v>9</v>
      </c>
      <c r="AD52" s="496" t="s">
        <v>150</v>
      </c>
    </row>
    <row r="53" spans="1:30" ht="15.75" x14ac:dyDescent="0.25">
      <c r="A53" s="2">
        <v>10</v>
      </c>
      <c r="B53" s="3" t="s">
        <v>35</v>
      </c>
      <c r="C53" s="141" t="s">
        <v>772</v>
      </c>
      <c r="D53" s="1296" t="s">
        <v>44</v>
      </c>
      <c r="F53" s="477"/>
      <c r="H53" s="823">
        <v>10</v>
      </c>
      <c r="I53" s="48" t="s">
        <v>750</v>
      </c>
      <c r="J53" s="1022"/>
      <c r="L53" s="2">
        <v>10</v>
      </c>
      <c r="M53" s="1004" t="s">
        <v>851</v>
      </c>
      <c r="N53" s="77"/>
      <c r="O53" s="2">
        <v>10</v>
      </c>
      <c r="P53" s="1004" t="str">
        <f>M53</f>
        <v>CCP Repo Clearing Conditions</v>
      </c>
      <c r="Q53" s="77"/>
      <c r="R53" s="2">
        <v>10</v>
      </c>
      <c r="S53" s="120" t="s">
        <v>35</v>
      </c>
      <c r="T53" s="90"/>
      <c r="V53" s="823">
        <v>10</v>
      </c>
      <c r="W53" s="1695" t="s">
        <v>750</v>
      </c>
      <c r="X53" s="1695"/>
      <c r="Z53" s="2">
        <v>10</v>
      </c>
      <c r="AA53" s="1004" t="str">
        <f>P53</f>
        <v>CCP Repo Clearing Conditions</v>
      </c>
      <c r="AB53" s="533"/>
      <c r="AC53" s="2">
        <v>10</v>
      </c>
      <c r="AD53" s="1004" t="str">
        <f>AA53</f>
        <v>CCP Repo Clearing Conditions</v>
      </c>
    </row>
    <row r="54" spans="1:30" ht="15.75" x14ac:dyDescent="0.25">
      <c r="A54" s="2">
        <v>11</v>
      </c>
      <c r="B54" s="3" t="s">
        <v>52</v>
      </c>
      <c r="C54" s="87"/>
      <c r="D54" s="1296" t="s">
        <v>44</v>
      </c>
      <c r="F54" s="477"/>
      <c r="H54" s="823">
        <v>11</v>
      </c>
      <c r="I54" s="48" t="s">
        <v>750</v>
      </c>
      <c r="J54" s="1022"/>
      <c r="L54" s="2">
        <v>11</v>
      </c>
      <c r="M54" s="91"/>
      <c r="N54" s="77"/>
      <c r="O54" s="2">
        <v>11</v>
      </c>
      <c r="P54" s="91"/>
      <c r="Q54" s="77"/>
      <c r="R54" s="2">
        <v>11</v>
      </c>
      <c r="S54" s="120" t="s">
        <v>52</v>
      </c>
      <c r="T54" s="91"/>
      <c r="V54" s="823">
        <v>11</v>
      </c>
      <c r="W54" s="1695" t="s">
        <v>750</v>
      </c>
      <c r="X54" s="1695"/>
      <c r="Z54" s="2">
        <v>11</v>
      </c>
      <c r="AA54" s="100"/>
      <c r="AB54" s="533"/>
      <c r="AC54" s="2">
        <v>11</v>
      </c>
      <c r="AD54" s="100"/>
    </row>
    <row r="55" spans="1:30" ht="15.75" x14ac:dyDescent="0.25">
      <c r="A55" s="2">
        <v>12</v>
      </c>
      <c r="B55" s="3" t="s">
        <v>53</v>
      </c>
      <c r="C55" s="1338" t="s">
        <v>778</v>
      </c>
      <c r="D55" s="63" t="s">
        <v>130</v>
      </c>
      <c r="F55" s="63"/>
      <c r="H55" s="823">
        <v>12</v>
      </c>
      <c r="I55" s="48" t="s">
        <v>750</v>
      </c>
      <c r="J55" s="63"/>
      <c r="L55" s="2">
        <v>12</v>
      </c>
      <c r="M55" s="1318" t="s">
        <v>854</v>
      </c>
      <c r="N55" s="354"/>
      <c r="O55" s="2">
        <v>12</v>
      </c>
      <c r="P55" s="1318" t="s">
        <v>854</v>
      </c>
      <c r="Q55" s="342" t="s">
        <v>309</v>
      </c>
      <c r="R55" s="2">
        <v>12</v>
      </c>
      <c r="S55" s="120" t="s">
        <v>53</v>
      </c>
      <c r="T55" s="1318" t="s">
        <v>867</v>
      </c>
      <c r="V55" s="823">
        <v>12</v>
      </c>
      <c r="W55" s="1695" t="s">
        <v>750</v>
      </c>
      <c r="X55" s="1695"/>
      <c r="Z55" s="2">
        <v>12</v>
      </c>
      <c r="AA55" s="1330" t="s">
        <v>869</v>
      </c>
      <c r="AB55" s="541"/>
      <c r="AC55" s="2">
        <v>12</v>
      </c>
      <c r="AD55" s="1330" t="s">
        <v>869</v>
      </c>
    </row>
    <row r="56" spans="1:30" ht="15.75" x14ac:dyDescent="0.25">
      <c r="A56" s="2">
        <v>13</v>
      </c>
      <c r="B56" s="3" t="s">
        <v>54</v>
      </c>
      <c r="C56" s="1265" t="s">
        <v>780</v>
      </c>
      <c r="D56" s="1297" t="s">
        <v>130</v>
      </c>
      <c r="F56" s="487"/>
      <c r="H56" s="823">
        <v>13</v>
      </c>
      <c r="I56" s="48" t="s">
        <v>750</v>
      </c>
      <c r="J56" s="1029"/>
      <c r="L56" s="2">
        <v>13</v>
      </c>
      <c r="M56" s="1146" t="s">
        <v>780</v>
      </c>
      <c r="O56" s="2">
        <v>13</v>
      </c>
      <c r="P56" s="1146" t="s">
        <v>780</v>
      </c>
      <c r="R56" s="2">
        <v>13</v>
      </c>
      <c r="S56" s="120" t="s">
        <v>54</v>
      </c>
      <c r="T56" s="1146" t="s">
        <v>780</v>
      </c>
      <c r="U56" s="77"/>
      <c r="V56" s="823">
        <v>13</v>
      </c>
      <c r="W56" s="1695" t="s">
        <v>750</v>
      </c>
      <c r="X56" s="1695"/>
      <c r="Z56" s="2">
        <v>13</v>
      </c>
      <c r="AA56" s="1330">
        <v>43942</v>
      </c>
      <c r="AB56" s="542"/>
      <c r="AC56" s="2">
        <v>13</v>
      </c>
      <c r="AD56" s="1330">
        <v>43942</v>
      </c>
    </row>
    <row r="57" spans="1:30" ht="15.75" x14ac:dyDescent="0.25">
      <c r="A57" s="2">
        <v>14</v>
      </c>
      <c r="B57" s="3" t="s">
        <v>37</v>
      </c>
      <c r="C57" s="1265" t="s">
        <v>781</v>
      </c>
      <c r="D57" s="1232" t="s">
        <v>44</v>
      </c>
      <c r="F57" s="487"/>
      <c r="H57" s="823">
        <v>14</v>
      </c>
      <c r="I57" s="48" t="s">
        <v>750</v>
      </c>
      <c r="J57" s="1029"/>
      <c r="L57" s="2">
        <v>14</v>
      </c>
      <c r="M57" s="1146" t="s">
        <v>781</v>
      </c>
      <c r="O57" s="2">
        <v>14</v>
      </c>
      <c r="P57" s="1146" t="s">
        <v>781</v>
      </c>
      <c r="R57" s="2">
        <v>14</v>
      </c>
      <c r="S57" s="120" t="s">
        <v>37</v>
      </c>
      <c r="T57" s="1145" t="s">
        <v>868</v>
      </c>
      <c r="U57" s="77"/>
      <c r="V57" s="823">
        <v>14</v>
      </c>
      <c r="W57" s="1695" t="s">
        <v>750</v>
      </c>
      <c r="X57" s="1695"/>
      <c r="Z57" s="2">
        <v>14</v>
      </c>
      <c r="AA57" s="1330">
        <v>43970</v>
      </c>
      <c r="AB57" s="542"/>
      <c r="AC57" s="2">
        <v>14</v>
      </c>
      <c r="AD57" s="1330">
        <v>43970</v>
      </c>
    </row>
    <row r="58" spans="1:30" ht="15.75" x14ac:dyDescent="0.25">
      <c r="A58" s="2">
        <v>15</v>
      </c>
      <c r="B58" s="3" t="s">
        <v>55</v>
      </c>
      <c r="C58" s="48" t="s">
        <v>747</v>
      </c>
      <c r="D58" s="288"/>
      <c r="F58" s="477"/>
      <c r="H58" s="823">
        <v>15</v>
      </c>
      <c r="I58" s="1363">
        <v>43941</v>
      </c>
      <c r="J58" s="1022" t="s">
        <v>130</v>
      </c>
      <c r="L58" s="2">
        <v>15</v>
      </c>
      <c r="M58" s="1328" t="s">
        <v>747</v>
      </c>
      <c r="O58" s="2">
        <v>15</v>
      </c>
      <c r="P58" s="1020" t="s">
        <v>747</v>
      </c>
      <c r="R58" s="2">
        <v>15</v>
      </c>
      <c r="S58" s="120" t="s">
        <v>55</v>
      </c>
      <c r="T58" s="1020" t="s">
        <v>747</v>
      </c>
      <c r="U58" s="177"/>
      <c r="V58" s="823">
        <v>15</v>
      </c>
      <c r="W58" s="1727" t="s">
        <v>780</v>
      </c>
      <c r="X58" s="1728"/>
      <c r="Y58" s="7"/>
      <c r="Z58" s="823">
        <v>15</v>
      </c>
      <c r="AA58" s="48" t="s">
        <v>747</v>
      </c>
      <c r="AB58" s="533"/>
      <c r="AC58" s="823">
        <v>15</v>
      </c>
      <c r="AD58" s="1020" t="s">
        <v>747</v>
      </c>
    </row>
    <row r="59" spans="1:30" ht="15.75" x14ac:dyDescent="0.25">
      <c r="A59" s="2">
        <v>16</v>
      </c>
      <c r="B59" s="3" t="s">
        <v>56</v>
      </c>
      <c r="C59" s="1008"/>
      <c r="D59" s="1296" t="s">
        <v>44</v>
      </c>
      <c r="E59" s="356" t="s">
        <v>309</v>
      </c>
      <c r="F59" s="477">
        <v>26</v>
      </c>
      <c r="H59" s="823">
        <v>16</v>
      </c>
      <c r="I59" s="48" t="s">
        <v>750</v>
      </c>
      <c r="J59" s="1022"/>
      <c r="L59" s="2">
        <v>16</v>
      </c>
      <c r="M59" s="1339"/>
      <c r="O59" s="2">
        <v>16</v>
      </c>
      <c r="P59" s="1339"/>
      <c r="R59" s="2">
        <v>16</v>
      </c>
      <c r="S59" s="120" t="s">
        <v>56</v>
      </c>
      <c r="T59" s="1035"/>
      <c r="U59" s="177"/>
      <c r="V59" s="823">
        <v>16</v>
      </c>
      <c r="W59" s="1695" t="s">
        <v>750</v>
      </c>
      <c r="X59" s="1695"/>
      <c r="Y59" s="7"/>
      <c r="Z59" s="823">
        <v>16</v>
      </c>
      <c r="AA59" s="1340"/>
      <c r="AB59" s="533"/>
      <c r="AC59" s="823">
        <v>16</v>
      </c>
      <c r="AD59" s="1340"/>
    </row>
    <row r="60" spans="1:30" ht="15.75" x14ac:dyDescent="0.25">
      <c r="A60" s="2">
        <v>17</v>
      </c>
      <c r="B60" s="3" t="s">
        <v>57</v>
      </c>
      <c r="C60" s="1364"/>
      <c r="D60" s="1298" t="s">
        <v>44</v>
      </c>
      <c r="E60" s="356" t="s">
        <v>309</v>
      </c>
      <c r="F60" s="486">
        <v>27</v>
      </c>
      <c r="H60" s="823">
        <v>17</v>
      </c>
      <c r="I60" s="48" t="s">
        <v>750</v>
      </c>
      <c r="J60" s="1028"/>
      <c r="L60" s="2">
        <v>17</v>
      </c>
      <c r="M60" s="1146"/>
      <c r="O60" s="2">
        <v>17</v>
      </c>
      <c r="P60" s="1146"/>
      <c r="R60" s="2">
        <v>17</v>
      </c>
      <c r="S60" s="120" t="s">
        <v>57</v>
      </c>
      <c r="T60" s="1368"/>
      <c r="U60" s="77"/>
      <c r="V60" s="823">
        <v>17</v>
      </c>
      <c r="W60" s="1695" t="s">
        <v>750</v>
      </c>
      <c r="X60" s="1695"/>
      <c r="Z60" s="2">
        <v>17</v>
      </c>
      <c r="AA60" s="1330"/>
      <c r="AB60" s="543"/>
      <c r="AC60" s="2">
        <v>17</v>
      </c>
      <c r="AD60" s="1330"/>
    </row>
    <row r="61" spans="1:30" ht="15.75" x14ac:dyDescent="0.25">
      <c r="A61" s="2">
        <v>18</v>
      </c>
      <c r="B61" s="3" t="s">
        <v>129</v>
      </c>
      <c r="C61" s="497" t="s">
        <v>105</v>
      </c>
      <c r="D61" s="1227" t="s">
        <v>130</v>
      </c>
      <c r="E61" s="356" t="s">
        <v>309</v>
      </c>
      <c r="F61" s="477">
        <v>15</v>
      </c>
      <c r="H61" s="823">
        <v>18</v>
      </c>
      <c r="I61" s="48" t="s">
        <v>750</v>
      </c>
      <c r="J61" s="1022"/>
      <c r="L61" s="2">
        <v>18</v>
      </c>
      <c r="M61" s="1324" t="s">
        <v>105</v>
      </c>
      <c r="O61" s="2">
        <v>18</v>
      </c>
      <c r="P61" s="491" t="s">
        <v>105</v>
      </c>
      <c r="R61" s="2">
        <v>18</v>
      </c>
      <c r="S61" s="120" t="s">
        <v>129</v>
      </c>
      <c r="T61" s="491" t="s">
        <v>105</v>
      </c>
      <c r="U61" s="77"/>
      <c r="V61" s="823">
        <v>18</v>
      </c>
      <c r="W61" s="1695" t="s">
        <v>750</v>
      </c>
      <c r="X61" s="1695"/>
      <c r="Z61" s="2">
        <v>18</v>
      </c>
      <c r="AA61" s="496" t="s">
        <v>105</v>
      </c>
      <c r="AB61" s="533"/>
      <c r="AC61" s="2">
        <v>18</v>
      </c>
      <c r="AD61" s="496" t="s">
        <v>105</v>
      </c>
    </row>
    <row r="62" spans="1:30" ht="15.75" x14ac:dyDescent="0.25">
      <c r="A62" s="2">
        <v>19</v>
      </c>
      <c r="B62" s="3" t="s">
        <v>17</v>
      </c>
      <c r="C62" s="495" t="b">
        <v>0</v>
      </c>
      <c r="D62" s="1227" t="s">
        <v>130</v>
      </c>
      <c r="E62" s="595"/>
      <c r="F62" s="477"/>
      <c r="H62" s="823">
        <v>19</v>
      </c>
      <c r="I62" s="48" t="s">
        <v>750</v>
      </c>
      <c r="J62" s="1022"/>
      <c r="L62" s="2">
        <v>19</v>
      </c>
      <c r="M62" s="1324" t="b">
        <v>0</v>
      </c>
      <c r="O62" s="2">
        <v>19</v>
      </c>
      <c r="P62" s="491" t="b">
        <v>0</v>
      </c>
      <c r="R62" s="2">
        <v>19</v>
      </c>
      <c r="S62" s="120" t="s">
        <v>17</v>
      </c>
      <c r="T62" s="491" t="b">
        <v>0</v>
      </c>
      <c r="U62" s="77"/>
      <c r="V62" s="823">
        <v>19</v>
      </c>
      <c r="W62" s="1695" t="s">
        <v>750</v>
      </c>
      <c r="X62" s="1695"/>
      <c r="Z62" s="2">
        <v>19</v>
      </c>
      <c r="AA62" s="496" t="b">
        <v>0</v>
      </c>
      <c r="AB62" s="533"/>
      <c r="AC62" s="2">
        <v>19</v>
      </c>
      <c r="AD62" s="496" t="b">
        <v>0</v>
      </c>
    </row>
    <row r="63" spans="1:30" ht="15.75" x14ac:dyDescent="0.25">
      <c r="A63" s="2">
        <v>20</v>
      </c>
      <c r="B63" s="3" t="s">
        <v>18</v>
      </c>
      <c r="C63" s="495" t="s">
        <v>111</v>
      </c>
      <c r="D63" s="1227" t="s">
        <v>130</v>
      </c>
      <c r="E63" s="356"/>
      <c r="F63" s="477" t="s">
        <v>106</v>
      </c>
      <c r="H63" s="823">
        <v>20</v>
      </c>
      <c r="I63" s="48" t="s">
        <v>750</v>
      </c>
      <c r="J63" s="1022"/>
      <c r="L63" s="2">
        <v>20</v>
      </c>
      <c r="M63" s="491" t="s">
        <v>111</v>
      </c>
      <c r="O63" s="2">
        <v>20</v>
      </c>
      <c r="P63" s="491" t="s">
        <v>111</v>
      </c>
      <c r="R63" s="2">
        <v>20</v>
      </c>
      <c r="S63" s="120" t="s">
        <v>18</v>
      </c>
      <c r="T63" s="491" t="s">
        <v>111</v>
      </c>
      <c r="U63" s="77"/>
      <c r="V63" s="823">
        <v>20</v>
      </c>
      <c r="W63" s="1695" t="s">
        <v>750</v>
      </c>
      <c r="X63" s="1695"/>
      <c r="Z63" s="2">
        <v>20</v>
      </c>
      <c r="AA63" s="496" t="s">
        <v>111</v>
      </c>
      <c r="AB63" s="533"/>
      <c r="AC63" s="2">
        <v>20</v>
      </c>
      <c r="AD63" s="496" t="s">
        <v>111</v>
      </c>
    </row>
    <row r="64" spans="1:30" ht="15.75" x14ac:dyDescent="0.25">
      <c r="A64" s="2">
        <v>21</v>
      </c>
      <c r="B64" s="3" t="s">
        <v>58</v>
      </c>
      <c r="C64" s="495" t="b">
        <v>0</v>
      </c>
      <c r="D64" s="1227" t="s">
        <v>130</v>
      </c>
      <c r="E64" s="595"/>
      <c r="F64" s="477"/>
      <c r="H64" s="823">
        <v>21</v>
      </c>
      <c r="I64" s="48" t="s">
        <v>750</v>
      </c>
      <c r="J64" s="1022"/>
      <c r="L64" s="2">
        <v>21</v>
      </c>
      <c r="M64" s="491" t="b">
        <v>0</v>
      </c>
      <c r="O64" s="2">
        <v>21</v>
      </c>
      <c r="P64" s="491" t="b">
        <v>0</v>
      </c>
      <c r="R64" s="2">
        <v>21</v>
      </c>
      <c r="S64" s="120" t="s">
        <v>58</v>
      </c>
      <c r="T64" s="491" t="b">
        <v>0</v>
      </c>
      <c r="U64" s="77"/>
      <c r="V64" s="823">
        <v>21</v>
      </c>
      <c r="W64" s="1695" t="s">
        <v>750</v>
      </c>
      <c r="X64" s="1695"/>
      <c r="Z64" s="2">
        <v>21</v>
      </c>
      <c r="AA64" s="496" t="b">
        <v>0</v>
      </c>
      <c r="AB64" s="533"/>
      <c r="AC64" s="2">
        <v>21</v>
      </c>
      <c r="AD64" s="496" t="b">
        <v>0</v>
      </c>
    </row>
    <row r="65" spans="1:30" ht="15.75" x14ac:dyDescent="0.25">
      <c r="A65" s="2">
        <v>22</v>
      </c>
      <c r="B65" s="3" t="s">
        <v>785</v>
      </c>
      <c r="C65" s="48" t="s">
        <v>205</v>
      </c>
      <c r="D65" s="1296" t="s">
        <v>130</v>
      </c>
      <c r="E65" s="356" t="s">
        <v>309</v>
      </c>
      <c r="F65" s="477"/>
      <c r="H65" s="823">
        <v>22</v>
      </c>
      <c r="I65" s="48" t="s">
        <v>750</v>
      </c>
      <c r="J65" s="1022"/>
      <c r="L65" s="2">
        <v>22</v>
      </c>
      <c r="M65" s="93" t="s">
        <v>205</v>
      </c>
      <c r="O65" s="2">
        <v>22</v>
      </c>
      <c r="P65" s="93" t="s">
        <v>205</v>
      </c>
      <c r="R65" s="2">
        <v>22</v>
      </c>
      <c r="S65" s="120" t="s">
        <v>80</v>
      </c>
      <c r="T65" s="93" t="s">
        <v>205</v>
      </c>
      <c r="U65" s="77"/>
      <c r="V65" s="823">
        <v>22</v>
      </c>
      <c r="W65" s="1695" t="s">
        <v>750</v>
      </c>
      <c r="X65" s="1695"/>
      <c r="Z65" s="2">
        <v>22</v>
      </c>
      <c r="AA65" s="496" t="s">
        <v>205</v>
      </c>
      <c r="AB65" s="533"/>
      <c r="AC65" s="2">
        <v>22</v>
      </c>
      <c r="AD65" s="496" t="s">
        <v>205</v>
      </c>
    </row>
    <row r="66" spans="1:30" ht="15.75" x14ac:dyDescent="0.25">
      <c r="A66" s="2">
        <v>23</v>
      </c>
      <c r="B66" s="3" t="s">
        <v>59</v>
      </c>
      <c r="C66" s="49">
        <v>-6.1000000000000004E-3</v>
      </c>
      <c r="D66" s="65" t="s">
        <v>44</v>
      </c>
      <c r="E66" s="595"/>
      <c r="F66" s="480">
        <v>21</v>
      </c>
      <c r="H66" s="823">
        <v>23</v>
      </c>
      <c r="I66" s="48" t="s">
        <v>750</v>
      </c>
      <c r="J66" s="65"/>
      <c r="L66" s="2">
        <v>23</v>
      </c>
      <c r="M66" s="94">
        <v>-6.1000000000000004E-3</v>
      </c>
      <c r="O66" s="2">
        <v>23</v>
      </c>
      <c r="P66" s="94">
        <v>-6.1000000000000004E-3</v>
      </c>
      <c r="R66" s="2">
        <v>23</v>
      </c>
      <c r="S66" s="120" t="s">
        <v>59</v>
      </c>
      <c r="T66" s="160">
        <v>-5.7000000000000002E-3</v>
      </c>
      <c r="U66" s="77"/>
      <c r="V66" s="823">
        <v>23</v>
      </c>
      <c r="W66" s="1695" t="s">
        <v>750</v>
      </c>
      <c r="X66" s="1695"/>
      <c r="Z66" s="2">
        <v>23</v>
      </c>
      <c r="AA66" s="94">
        <v>-5.7000000000000002E-3</v>
      </c>
      <c r="AB66" s="544"/>
      <c r="AC66" s="2">
        <v>23</v>
      </c>
      <c r="AD66" s="94">
        <v>-5.7000000000000002E-3</v>
      </c>
    </row>
    <row r="67" spans="1:30" ht="15.75" x14ac:dyDescent="0.25">
      <c r="A67" s="2">
        <v>24</v>
      </c>
      <c r="B67" s="3" t="s">
        <v>60</v>
      </c>
      <c r="C67" s="495" t="s">
        <v>112</v>
      </c>
      <c r="D67" s="1227" t="s">
        <v>44</v>
      </c>
      <c r="E67" s="595"/>
      <c r="F67" s="477"/>
      <c r="H67" s="823">
        <v>24</v>
      </c>
      <c r="I67" s="48" t="s">
        <v>750</v>
      </c>
      <c r="J67" s="1022"/>
      <c r="L67" s="2">
        <v>24</v>
      </c>
      <c r="M67" s="491" t="s">
        <v>112</v>
      </c>
      <c r="O67" s="2">
        <v>24</v>
      </c>
      <c r="P67" s="491" t="s">
        <v>112</v>
      </c>
      <c r="R67" s="2">
        <v>24</v>
      </c>
      <c r="S67" s="120" t="s">
        <v>60</v>
      </c>
      <c r="T67" s="491" t="s">
        <v>112</v>
      </c>
      <c r="U67" s="77"/>
      <c r="V67" s="823">
        <v>24</v>
      </c>
      <c r="W67" s="1695" t="s">
        <v>750</v>
      </c>
      <c r="X67" s="1695"/>
      <c r="Z67" s="2">
        <v>24</v>
      </c>
      <c r="AA67" s="496" t="s">
        <v>112</v>
      </c>
      <c r="AB67" s="533"/>
      <c r="AC67" s="2">
        <v>24</v>
      </c>
      <c r="AD67" s="496" t="s">
        <v>112</v>
      </c>
    </row>
    <row r="68" spans="1:30" ht="15.75" x14ac:dyDescent="0.25">
      <c r="A68" s="2">
        <v>25</v>
      </c>
      <c r="B68" s="3" t="s">
        <v>61</v>
      </c>
      <c r="C68" s="46"/>
      <c r="D68" s="1227" t="s">
        <v>44</v>
      </c>
      <c r="E68" s="595"/>
      <c r="F68" s="477"/>
      <c r="H68" s="823">
        <v>25</v>
      </c>
      <c r="I68" s="48" t="s">
        <v>750</v>
      </c>
      <c r="J68" s="1022"/>
      <c r="L68" s="2">
        <v>25</v>
      </c>
      <c r="M68" s="90"/>
      <c r="O68" s="2">
        <v>25</v>
      </c>
      <c r="P68" s="90"/>
      <c r="R68" s="2">
        <v>25</v>
      </c>
      <c r="S68" s="120" t="s">
        <v>61</v>
      </c>
      <c r="T68" s="90"/>
      <c r="U68" s="77"/>
      <c r="V68" s="823">
        <v>25</v>
      </c>
      <c r="W68" s="1695" t="s">
        <v>750</v>
      </c>
      <c r="X68" s="1695"/>
      <c r="Z68" s="2">
        <v>25</v>
      </c>
      <c r="AA68" s="100"/>
      <c r="AB68" s="533"/>
      <c r="AC68" s="2">
        <v>25</v>
      </c>
      <c r="AD68" s="100"/>
    </row>
    <row r="69" spans="1:30" ht="15.75" x14ac:dyDescent="0.25">
      <c r="A69" s="2">
        <v>26</v>
      </c>
      <c r="B69" s="3" t="s">
        <v>62</v>
      </c>
      <c r="C69" s="46"/>
      <c r="D69" s="1227" t="s">
        <v>44</v>
      </c>
      <c r="E69" s="595"/>
      <c r="F69" s="477"/>
      <c r="H69" s="823">
        <v>26</v>
      </c>
      <c r="I69" s="48" t="s">
        <v>750</v>
      </c>
      <c r="J69" s="1022"/>
      <c r="L69" s="2">
        <v>26</v>
      </c>
      <c r="M69" s="90"/>
      <c r="O69" s="2">
        <v>26</v>
      </c>
      <c r="P69" s="90"/>
      <c r="R69" s="2">
        <v>26</v>
      </c>
      <c r="S69" s="120" t="s">
        <v>62</v>
      </c>
      <c r="T69" s="90"/>
      <c r="U69" s="77"/>
      <c r="V69" s="823">
        <v>26</v>
      </c>
      <c r="W69" s="1695" t="s">
        <v>750</v>
      </c>
      <c r="X69" s="1695"/>
      <c r="Z69" s="2">
        <v>26</v>
      </c>
      <c r="AA69" s="100"/>
      <c r="AB69" s="533"/>
      <c r="AC69" s="2">
        <v>26</v>
      </c>
      <c r="AD69" s="100"/>
    </row>
    <row r="70" spans="1:30" ht="15.75" x14ac:dyDescent="0.25">
      <c r="A70" s="2">
        <v>27</v>
      </c>
      <c r="B70" s="3" t="s">
        <v>63</v>
      </c>
      <c r="C70" s="46"/>
      <c r="D70" s="1227" t="s">
        <v>44</v>
      </c>
      <c r="E70" s="595"/>
      <c r="F70" s="477"/>
      <c r="H70" s="823">
        <v>27</v>
      </c>
      <c r="I70" s="48" t="s">
        <v>750</v>
      </c>
      <c r="J70" s="1022"/>
      <c r="L70" s="2">
        <v>27</v>
      </c>
      <c r="M70" s="90"/>
      <c r="O70" s="2">
        <v>27</v>
      </c>
      <c r="P70" s="90"/>
      <c r="R70" s="2">
        <v>27</v>
      </c>
      <c r="S70" s="120" t="s">
        <v>63</v>
      </c>
      <c r="T70" s="90"/>
      <c r="U70" s="77"/>
      <c r="V70" s="823">
        <v>27</v>
      </c>
      <c r="W70" s="1695" t="s">
        <v>750</v>
      </c>
      <c r="X70" s="1695"/>
      <c r="Z70" s="2">
        <v>27</v>
      </c>
      <c r="AA70" s="100"/>
      <c r="AB70" s="533"/>
      <c r="AC70" s="2">
        <v>27</v>
      </c>
      <c r="AD70" s="100"/>
    </row>
    <row r="71" spans="1:30" ht="15.75" x14ac:dyDescent="0.25">
      <c r="A71" s="2">
        <v>28</v>
      </c>
      <c r="B71" s="3" t="s">
        <v>64</v>
      </c>
      <c r="C71" s="46"/>
      <c r="D71" s="1227" t="s">
        <v>44</v>
      </c>
      <c r="E71" s="595"/>
      <c r="F71" s="477"/>
      <c r="H71" s="823">
        <v>28</v>
      </c>
      <c r="I71" s="48" t="s">
        <v>750</v>
      </c>
      <c r="J71" s="1022"/>
      <c r="L71" s="2">
        <v>28</v>
      </c>
      <c r="M71" s="90"/>
      <c r="O71" s="2">
        <v>28</v>
      </c>
      <c r="P71" s="90"/>
      <c r="R71" s="2">
        <v>28</v>
      </c>
      <c r="S71" s="120" t="s">
        <v>64</v>
      </c>
      <c r="T71" s="90"/>
      <c r="U71" s="77"/>
      <c r="V71" s="823">
        <v>28</v>
      </c>
      <c r="W71" s="1695" t="s">
        <v>750</v>
      </c>
      <c r="X71" s="1695"/>
      <c r="Z71" s="2">
        <v>28</v>
      </c>
      <c r="AA71" s="100"/>
      <c r="AB71" s="533"/>
      <c r="AC71" s="2">
        <v>28</v>
      </c>
      <c r="AD71" s="100"/>
    </row>
    <row r="72" spans="1:30" ht="15.75" x14ac:dyDescent="0.25">
      <c r="A72" s="2">
        <v>29</v>
      </c>
      <c r="B72" s="3" t="s">
        <v>65</v>
      </c>
      <c r="C72" s="46"/>
      <c r="D72" s="1227" t="s">
        <v>44</v>
      </c>
      <c r="E72" s="595"/>
      <c r="F72" s="477"/>
      <c r="H72" s="823">
        <v>29</v>
      </c>
      <c r="I72" s="48" t="s">
        <v>750</v>
      </c>
      <c r="J72" s="1022"/>
      <c r="L72" s="2">
        <v>29</v>
      </c>
      <c r="M72" s="90"/>
      <c r="O72" s="2">
        <v>29</v>
      </c>
      <c r="P72" s="90"/>
      <c r="R72" s="2">
        <v>29</v>
      </c>
      <c r="S72" s="120" t="s">
        <v>65</v>
      </c>
      <c r="T72" s="90"/>
      <c r="U72" s="77"/>
      <c r="V72" s="823">
        <v>29</v>
      </c>
      <c r="W72" s="1695" t="s">
        <v>750</v>
      </c>
      <c r="X72" s="1695"/>
      <c r="Z72" s="2">
        <v>29</v>
      </c>
      <c r="AA72" s="100"/>
      <c r="AB72" s="533"/>
      <c r="AC72" s="2">
        <v>29</v>
      </c>
      <c r="AD72" s="100"/>
    </row>
    <row r="73" spans="1:30" ht="15.75" x14ac:dyDescent="0.25">
      <c r="A73" s="2">
        <v>30</v>
      </c>
      <c r="B73" s="3" t="s">
        <v>66</v>
      </c>
      <c r="C73" s="46"/>
      <c r="D73" s="1227" t="s">
        <v>44</v>
      </c>
      <c r="E73" s="595"/>
      <c r="F73" s="477"/>
      <c r="H73" s="823">
        <v>30</v>
      </c>
      <c r="I73" s="48" t="s">
        <v>750</v>
      </c>
      <c r="J73" s="1022"/>
      <c r="L73" s="2">
        <v>30</v>
      </c>
      <c r="M73" s="90"/>
      <c r="O73" s="2">
        <v>30</v>
      </c>
      <c r="P73" s="90"/>
      <c r="R73" s="2">
        <v>30</v>
      </c>
      <c r="S73" s="120" t="s">
        <v>66</v>
      </c>
      <c r="T73" s="90"/>
      <c r="U73" s="77"/>
      <c r="V73" s="823">
        <v>30</v>
      </c>
      <c r="W73" s="1695" t="s">
        <v>750</v>
      </c>
      <c r="X73" s="1695"/>
      <c r="Z73" s="2">
        <v>30</v>
      </c>
      <c r="AA73" s="100"/>
      <c r="AB73" s="533"/>
      <c r="AC73" s="2">
        <v>30</v>
      </c>
      <c r="AD73" s="100"/>
    </row>
    <row r="74" spans="1:30" ht="15.75" x14ac:dyDescent="0.25">
      <c r="A74" s="2">
        <v>31</v>
      </c>
      <c r="B74" s="3" t="s">
        <v>67</v>
      </c>
      <c r="C74" s="46"/>
      <c r="D74" s="1227" t="s">
        <v>44</v>
      </c>
      <c r="E74" s="595"/>
      <c r="F74" s="477"/>
      <c r="H74" s="823">
        <v>31</v>
      </c>
      <c r="I74" s="48" t="s">
        <v>750</v>
      </c>
      <c r="J74" s="1022"/>
      <c r="L74" s="2">
        <v>31</v>
      </c>
      <c r="M74" s="90"/>
      <c r="O74" s="2">
        <v>31</v>
      </c>
      <c r="P74" s="90"/>
      <c r="R74" s="2">
        <v>31</v>
      </c>
      <c r="S74" s="120" t="s">
        <v>67</v>
      </c>
      <c r="T74" s="90"/>
      <c r="U74" s="77"/>
      <c r="V74" s="823">
        <v>31</v>
      </c>
      <c r="W74" s="1695" t="s">
        <v>750</v>
      </c>
      <c r="X74" s="1695"/>
      <c r="Z74" s="2">
        <v>31</v>
      </c>
      <c r="AA74" s="100"/>
      <c r="AB74" s="533"/>
      <c r="AC74" s="2">
        <v>31</v>
      </c>
      <c r="AD74" s="100"/>
    </row>
    <row r="75" spans="1:30" ht="15.75" x14ac:dyDescent="0.25">
      <c r="A75" s="2">
        <v>32</v>
      </c>
      <c r="B75" s="3" t="s">
        <v>68</v>
      </c>
      <c r="C75" s="46"/>
      <c r="D75" s="1227" t="s">
        <v>44</v>
      </c>
      <c r="E75" s="595"/>
      <c r="F75" s="477"/>
      <c r="H75" s="823">
        <v>32</v>
      </c>
      <c r="I75" s="48" t="s">
        <v>750</v>
      </c>
      <c r="J75" s="1022"/>
      <c r="L75" s="2">
        <v>32</v>
      </c>
      <c r="M75" s="90"/>
      <c r="O75" s="2">
        <v>32</v>
      </c>
      <c r="P75" s="90"/>
      <c r="R75" s="2">
        <v>32</v>
      </c>
      <c r="S75" s="120" t="s">
        <v>68</v>
      </c>
      <c r="T75" s="90"/>
      <c r="U75" s="77"/>
      <c r="V75" s="823">
        <v>32</v>
      </c>
      <c r="W75" s="1695" t="s">
        <v>750</v>
      </c>
      <c r="X75" s="1695"/>
      <c r="Z75" s="2">
        <v>32</v>
      </c>
      <c r="AA75" s="100"/>
      <c r="AB75" s="533"/>
      <c r="AC75" s="2">
        <v>32</v>
      </c>
      <c r="AD75" s="100"/>
    </row>
    <row r="76" spans="1:30" ht="15.75" x14ac:dyDescent="0.25">
      <c r="A76" s="2">
        <v>35</v>
      </c>
      <c r="B76" s="3" t="s">
        <v>72</v>
      </c>
      <c r="C76" s="46"/>
      <c r="D76" s="1227" t="s">
        <v>43</v>
      </c>
      <c r="E76" s="595"/>
      <c r="F76" s="477"/>
      <c r="H76" s="823">
        <v>35</v>
      </c>
      <c r="I76" s="48" t="s">
        <v>750</v>
      </c>
      <c r="J76" s="1022"/>
      <c r="L76" s="2">
        <v>35</v>
      </c>
      <c r="M76" s="90"/>
      <c r="O76" s="2">
        <v>35</v>
      </c>
      <c r="P76" s="90"/>
      <c r="R76" s="2">
        <v>35</v>
      </c>
      <c r="S76" s="120" t="s">
        <v>72</v>
      </c>
      <c r="T76" s="90"/>
      <c r="U76" s="77"/>
      <c r="V76" s="823">
        <v>35</v>
      </c>
      <c r="W76" s="1695" t="s">
        <v>750</v>
      </c>
      <c r="X76" s="1695"/>
      <c r="Z76" s="2">
        <v>35</v>
      </c>
      <c r="AA76" s="100"/>
      <c r="AB76" s="533"/>
      <c r="AC76" s="2">
        <v>35</v>
      </c>
      <c r="AD76" s="100"/>
    </row>
    <row r="77" spans="1:30" ht="15.75" x14ac:dyDescent="0.25">
      <c r="A77" s="2">
        <v>36</v>
      </c>
      <c r="B77" s="3" t="s">
        <v>73</v>
      </c>
      <c r="C77" s="46"/>
      <c r="D77" s="1227" t="s">
        <v>44</v>
      </c>
      <c r="E77" s="595"/>
      <c r="F77" s="477"/>
      <c r="H77" s="823">
        <v>36</v>
      </c>
      <c r="I77" s="48" t="s">
        <v>750</v>
      </c>
      <c r="J77" s="1022"/>
      <c r="L77" s="2">
        <v>36</v>
      </c>
      <c r="M77" s="90"/>
      <c r="O77" s="2">
        <v>36</v>
      </c>
      <c r="P77" s="90"/>
      <c r="R77" s="2">
        <v>36</v>
      </c>
      <c r="S77" s="120" t="s">
        <v>73</v>
      </c>
      <c r="T77" s="90"/>
      <c r="U77" s="77"/>
      <c r="V77" s="823">
        <v>36</v>
      </c>
      <c r="W77" s="1695" t="s">
        <v>750</v>
      </c>
      <c r="X77" s="1695"/>
      <c r="Z77" s="2">
        <v>36</v>
      </c>
      <c r="AA77" s="100"/>
      <c r="AB77" s="533"/>
      <c r="AC77" s="2">
        <v>36</v>
      </c>
      <c r="AD77" s="100"/>
    </row>
    <row r="78" spans="1:30" ht="15.75" x14ac:dyDescent="0.25">
      <c r="A78" s="2">
        <v>37</v>
      </c>
      <c r="B78" s="3" t="s">
        <v>69</v>
      </c>
      <c r="C78" s="494">
        <v>10213826.02739726</v>
      </c>
      <c r="D78" s="1228" t="s">
        <v>130</v>
      </c>
      <c r="E78" s="595"/>
      <c r="F78" s="481"/>
      <c r="H78" s="823">
        <v>37</v>
      </c>
      <c r="I78" s="48" t="s">
        <v>750</v>
      </c>
      <c r="J78" s="1025"/>
      <c r="L78" s="2">
        <v>37</v>
      </c>
      <c r="M78" s="494">
        <v>10213826.02739726</v>
      </c>
      <c r="O78" s="2">
        <v>37</v>
      </c>
      <c r="P78" s="494">
        <v>10213826.02739726</v>
      </c>
      <c r="R78" s="2">
        <v>37</v>
      </c>
      <c r="S78" s="120" t="s">
        <v>69</v>
      </c>
      <c r="T78" s="494">
        <v>12253111.232876712</v>
      </c>
      <c r="U78" s="77"/>
      <c r="V78" s="823">
        <v>37</v>
      </c>
      <c r="W78" s="1695" t="s">
        <v>750</v>
      </c>
      <c r="X78" s="1695"/>
      <c r="Z78" s="2">
        <v>37</v>
      </c>
      <c r="AA78" s="494">
        <v>12253111.232876712</v>
      </c>
      <c r="AB78" s="536"/>
      <c r="AC78" s="2">
        <v>37</v>
      </c>
      <c r="AD78" s="494">
        <v>12253111.232876712</v>
      </c>
    </row>
    <row r="79" spans="1:30" ht="15.75" x14ac:dyDescent="0.25">
      <c r="A79" s="2">
        <v>38</v>
      </c>
      <c r="B79" s="3" t="s">
        <v>70</v>
      </c>
      <c r="C79" s="50">
        <v>10213820.83536903</v>
      </c>
      <c r="D79" s="1294" t="s">
        <v>44</v>
      </c>
      <c r="E79" s="595"/>
      <c r="F79" s="481"/>
      <c r="H79" s="823">
        <v>38</v>
      </c>
      <c r="I79" s="48" t="s">
        <v>750</v>
      </c>
      <c r="J79" s="1025"/>
      <c r="L79" s="2">
        <v>38</v>
      </c>
      <c r="M79" s="494">
        <v>10213820.83536903</v>
      </c>
      <c r="O79" s="2">
        <v>38</v>
      </c>
      <c r="P79" s="494">
        <v>10213820.83536903</v>
      </c>
      <c r="R79" s="2">
        <v>38</v>
      </c>
      <c r="S79" s="120" t="s">
        <v>70</v>
      </c>
      <c r="T79" s="1315">
        <v>12247679.020230137</v>
      </c>
      <c r="U79" s="77"/>
      <c r="V79" s="823">
        <v>38</v>
      </c>
      <c r="W79" s="1695" t="s">
        <v>750</v>
      </c>
      <c r="X79" s="1695"/>
      <c r="Z79" s="2">
        <v>38</v>
      </c>
      <c r="AA79" s="1315">
        <v>12247679.020230137</v>
      </c>
      <c r="AB79" s="536"/>
      <c r="AC79" s="2">
        <v>38</v>
      </c>
      <c r="AD79" s="1315">
        <v>12247679.020230137</v>
      </c>
    </row>
    <row r="80" spans="1:30" ht="15.75" x14ac:dyDescent="0.25">
      <c r="A80" s="2">
        <v>39</v>
      </c>
      <c r="B80" s="3" t="s">
        <v>71</v>
      </c>
      <c r="C80" s="495" t="s">
        <v>99</v>
      </c>
      <c r="D80" s="1227" t="s">
        <v>130</v>
      </c>
      <c r="E80" s="595"/>
      <c r="F80" s="477"/>
      <c r="H80" s="823">
        <v>39</v>
      </c>
      <c r="I80" s="48" t="s">
        <v>750</v>
      </c>
      <c r="J80" s="1022"/>
      <c r="L80" s="2">
        <v>39</v>
      </c>
      <c r="M80" s="491" t="s">
        <v>99</v>
      </c>
      <c r="O80" s="2">
        <v>39</v>
      </c>
      <c r="P80" s="491" t="s">
        <v>99</v>
      </c>
      <c r="R80" s="2">
        <v>39</v>
      </c>
      <c r="S80" s="120" t="s">
        <v>71</v>
      </c>
      <c r="T80" s="491" t="s">
        <v>99</v>
      </c>
      <c r="U80" s="77"/>
      <c r="V80" s="823">
        <v>39</v>
      </c>
      <c r="W80" s="1695" t="s">
        <v>750</v>
      </c>
      <c r="X80" s="1695"/>
      <c r="Z80" s="2">
        <v>39</v>
      </c>
      <c r="AA80" s="496" t="s">
        <v>99</v>
      </c>
      <c r="AB80" s="533"/>
      <c r="AC80" s="2">
        <v>39</v>
      </c>
      <c r="AD80" s="496" t="s">
        <v>99</v>
      </c>
    </row>
    <row r="81" spans="1:30" ht="15.75" x14ac:dyDescent="0.25">
      <c r="A81" s="2">
        <v>73</v>
      </c>
      <c r="B81" s="3" t="s">
        <v>81</v>
      </c>
      <c r="C81" s="495" t="b">
        <v>0</v>
      </c>
      <c r="D81" s="1227" t="s">
        <v>130</v>
      </c>
      <c r="E81" s="595"/>
      <c r="F81" s="477">
        <v>12</v>
      </c>
      <c r="H81" s="823">
        <v>73</v>
      </c>
      <c r="I81" s="48" t="s">
        <v>750</v>
      </c>
      <c r="J81" s="1022"/>
      <c r="L81" s="2">
        <v>73</v>
      </c>
      <c r="M81" s="491" t="b">
        <v>0</v>
      </c>
      <c r="O81" s="2">
        <v>73</v>
      </c>
      <c r="P81" s="491" t="b">
        <v>0</v>
      </c>
      <c r="R81" s="2">
        <v>73</v>
      </c>
      <c r="S81" s="120" t="s">
        <v>81</v>
      </c>
      <c r="T81" s="491" t="b">
        <v>0</v>
      </c>
      <c r="U81" s="77"/>
      <c r="V81" s="823">
        <v>73</v>
      </c>
      <c r="W81" s="1695" t="s">
        <v>750</v>
      </c>
      <c r="X81" s="1695"/>
      <c r="Z81" s="2">
        <v>73</v>
      </c>
      <c r="AA81" s="496" t="b">
        <v>0</v>
      </c>
      <c r="AB81" s="533"/>
      <c r="AC81" s="2">
        <v>73</v>
      </c>
      <c r="AD81" s="496" t="b">
        <v>0</v>
      </c>
    </row>
    <row r="82" spans="1:30" ht="15.75" x14ac:dyDescent="0.25">
      <c r="A82" s="2">
        <v>74</v>
      </c>
      <c r="B82" s="3" t="s">
        <v>78</v>
      </c>
      <c r="C82" s="84"/>
      <c r="D82" s="1232" t="s">
        <v>44</v>
      </c>
      <c r="E82" s="595"/>
      <c r="F82" s="487"/>
      <c r="H82" s="823">
        <v>74</v>
      </c>
      <c r="I82" s="48" t="s">
        <v>750</v>
      </c>
      <c r="J82" s="1029"/>
      <c r="L82" s="2">
        <v>74</v>
      </c>
      <c r="M82" s="95"/>
      <c r="O82" s="2">
        <v>74</v>
      </c>
      <c r="P82" s="95"/>
      <c r="R82" s="2">
        <v>74</v>
      </c>
      <c r="S82" s="120" t="s">
        <v>78</v>
      </c>
      <c r="T82" s="95"/>
      <c r="U82" s="77"/>
      <c r="V82" s="823">
        <v>74</v>
      </c>
      <c r="W82" s="1695" t="s">
        <v>750</v>
      </c>
      <c r="X82" s="1695"/>
      <c r="Z82" s="2">
        <v>74</v>
      </c>
      <c r="AA82" s="100"/>
      <c r="AB82" s="542"/>
      <c r="AC82" s="2">
        <v>74</v>
      </c>
      <c r="AD82" s="100"/>
    </row>
    <row r="83" spans="1:30" ht="15.75" x14ac:dyDescent="0.25">
      <c r="A83" s="2">
        <v>75</v>
      </c>
      <c r="B83" s="3" t="s">
        <v>19</v>
      </c>
      <c r="C83" s="495" t="s">
        <v>113</v>
      </c>
      <c r="D83" s="1227" t="s">
        <v>44</v>
      </c>
      <c r="E83" s="595"/>
      <c r="F83" s="477"/>
      <c r="H83" s="823">
        <v>75</v>
      </c>
      <c r="I83" s="48" t="s">
        <v>750</v>
      </c>
      <c r="J83" s="1022"/>
      <c r="L83" s="2">
        <v>75</v>
      </c>
      <c r="M83" s="491" t="s">
        <v>113</v>
      </c>
      <c r="O83" s="2">
        <v>75</v>
      </c>
      <c r="P83" s="491" t="s">
        <v>113</v>
      </c>
      <c r="R83" s="2">
        <v>75</v>
      </c>
      <c r="S83" s="120" t="s">
        <v>19</v>
      </c>
      <c r="T83" s="491" t="s">
        <v>113</v>
      </c>
      <c r="U83" s="77"/>
      <c r="V83" s="823">
        <v>75</v>
      </c>
      <c r="W83" s="1695" t="s">
        <v>750</v>
      </c>
      <c r="X83" s="1695"/>
      <c r="Z83" s="2">
        <v>75</v>
      </c>
      <c r="AA83" s="496" t="s">
        <v>113</v>
      </c>
      <c r="AB83" s="533"/>
      <c r="AC83" s="2">
        <v>75</v>
      </c>
      <c r="AD83" s="496" t="s">
        <v>113</v>
      </c>
    </row>
    <row r="84" spans="1:30" ht="15.75" x14ac:dyDescent="0.25">
      <c r="A84" s="2">
        <v>76</v>
      </c>
      <c r="B84" s="9" t="s">
        <v>30</v>
      </c>
      <c r="C84" s="46"/>
      <c r="D84" s="1227" t="s">
        <v>44</v>
      </c>
      <c r="E84" s="595"/>
      <c r="F84" s="477"/>
      <c r="H84" s="823">
        <v>76</v>
      </c>
      <c r="I84" s="48" t="s">
        <v>750</v>
      </c>
      <c r="J84" s="1022"/>
      <c r="L84" s="2">
        <v>76</v>
      </c>
      <c r="M84" s="90"/>
      <c r="O84" s="2">
        <v>76</v>
      </c>
      <c r="P84" s="90"/>
      <c r="R84" s="2">
        <v>76</v>
      </c>
      <c r="S84" s="500" t="s">
        <v>30</v>
      </c>
      <c r="T84" s="90"/>
      <c r="U84" s="77"/>
      <c r="V84" s="823">
        <v>76</v>
      </c>
      <c r="W84" s="1695" t="s">
        <v>750</v>
      </c>
      <c r="X84" s="1695"/>
      <c r="Z84" s="2">
        <v>76</v>
      </c>
      <c r="AA84" s="100"/>
      <c r="AB84" s="533"/>
      <c r="AC84" s="2">
        <v>76</v>
      </c>
      <c r="AD84" s="100"/>
    </row>
    <row r="85" spans="1:30" ht="15.75" x14ac:dyDescent="0.25">
      <c r="A85" s="2">
        <v>77</v>
      </c>
      <c r="B85" s="9" t="s">
        <v>31</v>
      </c>
      <c r="C85" s="46"/>
      <c r="D85" s="1227" t="s">
        <v>44</v>
      </c>
      <c r="E85" s="595"/>
      <c r="F85" s="477"/>
      <c r="H85" s="823">
        <v>77</v>
      </c>
      <c r="I85" s="48" t="s">
        <v>750</v>
      </c>
      <c r="J85" s="1022"/>
      <c r="L85" s="2">
        <v>77</v>
      </c>
      <c r="M85" s="90"/>
      <c r="O85" s="2">
        <v>77</v>
      </c>
      <c r="P85" s="90"/>
      <c r="R85" s="2">
        <v>77</v>
      </c>
      <c r="S85" s="500" t="s">
        <v>31</v>
      </c>
      <c r="T85" s="90"/>
      <c r="U85" s="77"/>
      <c r="V85" s="823">
        <v>77</v>
      </c>
      <c r="W85" s="1695" t="s">
        <v>750</v>
      </c>
      <c r="X85" s="1695"/>
      <c r="Z85" s="2">
        <v>77</v>
      </c>
      <c r="AA85" s="100"/>
      <c r="AB85" s="533"/>
      <c r="AC85" s="2">
        <v>77</v>
      </c>
      <c r="AD85" s="100"/>
    </row>
    <row r="86" spans="1:30" ht="15.75" x14ac:dyDescent="0.25">
      <c r="A86" s="2">
        <v>78</v>
      </c>
      <c r="B86" s="9" t="s">
        <v>77</v>
      </c>
      <c r="C86" s="495" t="s">
        <v>92</v>
      </c>
      <c r="D86" s="1227" t="s">
        <v>44</v>
      </c>
      <c r="E86" s="595"/>
      <c r="F86" s="477"/>
      <c r="H86" s="823">
        <v>78</v>
      </c>
      <c r="I86" s="48" t="s">
        <v>750</v>
      </c>
      <c r="J86" s="1022"/>
      <c r="L86" s="2">
        <v>78</v>
      </c>
      <c r="M86" s="491" t="s">
        <v>92</v>
      </c>
      <c r="O86" s="2">
        <v>78</v>
      </c>
      <c r="P86" s="491" t="s">
        <v>92</v>
      </c>
      <c r="R86" s="2">
        <v>78</v>
      </c>
      <c r="S86" s="500" t="s">
        <v>77</v>
      </c>
      <c r="T86" s="491" t="s">
        <v>92</v>
      </c>
      <c r="U86" s="77"/>
      <c r="V86" s="823">
        <v>78</v>
      </c>
      <c r="W86" s="1695" t="s">
        <v>750</v>
      </c>
      <c r="X86" s="1695"/>
      <c r="Z86" s="2">
        <v>78</v>
      </c>
      <c r="AA86" s="496" t="s">
        <v>92</v>
      </c>
      <c r="AB86" s="533"/>
      <c r="AC86" s="2">
        <v>78</v>
      </c>
      <c r="AD86" s="496" t="s">
        <v>92</v>
      </c>
    </row>
    <row r="87" spans="1:30" ht="15.75" x14ac:dyDescent="0.25">
      <c r="A87" s="2">
        <v>79</v>
      </c>
      <c r="B87" s="9" t="s">
        <v>76</v>
      </c>
      <c r="C87" s="495" t="s">
        <v>118</v>
      </c>
      <c r="D87" s="1227" t="s">
        <v>44</v>
      </c>
      <c r="E87" s="595"/>
      <c r="F87" s="477" t="s">
        <v>573</v>
      </c>
      <c r="H87" s="823">
        <v>79</v>
      </c>
      <c r="I87" s="48" t="s">
        <v>750</v>
      </c>
      <c r="J87" s="1022"/>
      <c r="L87" s="2">
        <v>79</v>
      </c>
      <c r="M87" s="491" t="s">
        <v>118</v>
      </c>
      <c r="O87" s="2">
        <v>79</v>
      </c>
      <c r="P87" s="491" t="s">
        <v>118</v>
      </c>
      <c r="R87" s="2">
        <v>79</v>
      </c>
      <c r="S87" s="500" t="s">
        <v>76</v>
      </c>
      <c r="T87" s="491" t="s">
        <v>118</v>
      </c>
      <c r="U87" s="77"/>
      <c r="V87" s="823">
        <v>79</v>
      </c>
      <c r="W87" s="1695" t="s">
        <v>750</v>
      </c>
      <c r="X87" s="1695"/>
      <c r="Z87" s="2">
        <v>79</v>
      </c>
      <c r="AA87" s="496" t="s">
        <v>118</v>
      </c>
      <c r="AB87" s="533"/>
      <c r="AC87" s="2">
        <v>79</v>
      </c>
      <c r="AD87" s="496" t="s">
        <v>118</v>
      </c>
    </row>
    <row r="88" spans="1:30" ht="15.75" x14ac:dyDescent="0.25">
      <c r="A88" s="2">
        <v>83</v>
      </c>
      <c r="B88" s="9" t="s">
        <v>20</v>
      </c>
      <c r="C88" s="50">
        <v>10000000</v>
      </c>
      <c r="D88" s="1228" t="s">
        <v>44</v>
      </c>
      <c r="E88" s="595"/>
      <c r="F88" s="481"/>
      <c r="H88" s="823">
        <v>83</v>
      </c>
      <c r="I88" s="48" t="s">
        <v>750</v>
      </c>
      <c r="J88" s="1025"/>
      <c r="L88" s="2">
        <v>83</v>
      </c>
      <c r="M88" s="494">
        <v>10000000</v>
      </c>
      <c r="O88" s="2">
        <v>83</v>
      </c>
      <c r="P88" s="494">
        <v>10000000</v>
      </c>
      <c r="R88" s="2">
        <v>83</v>
      </c>
      <c r="S88" s="500" t="s">
        <v>20</v>
      </c>
      <c r="T88" s="494">
        <v>12000000</v>
      </c>
      <c r="U88" s="77"/>
      <c r="V88" s="823">
        <v>83</v>
      </c>
      <c r="W88" s="1695" t="s">
        <v>750</v>
      </c>
      <c r="X88" s="1695"/>
      <c r="Z88" s="2">
        <v>83</v>
      </c>
      <c r="AA88" s="494">
        <v>12000000</v>
      </c>
      <c r="AB88" s="536"/>
      <c r="AC88" s="2">
        <v>83</v>
      </c>
      <c r="AD88" s="494">
        <v>12000000</v>
      </c>
    </row>
    <row r="89" spans="1:30" ht="15.75" x14ac:dyDescent="0.25">
      <c r="A89" s="2">
        <v>85</v>
      </c>
      <c r="B89" s="3" t="s">
        <v>21</v>
      </c>
      <c r="C89" s="495" t="s">
        <v>99</v>
      </c>
      <c r="D89" s="1227" t="s">
        <v>43</v>
      </c>
      <c r="E89" s="595"/>
      <c r="F89" s="477" t="s">
        <v>346</v>
      </c>
      <c r="H89" s="823">
        <v>85</v>
      </c>
      <c r="I89" s="48" t="s">
        <v>750</v>
      </c>
      <c r="J89" s="1022"/>
      <c r="L89" s="2">
        <v>85</v>
      </c>
      <c r="M89" s="491" t="s">
        <v>99</v>
      </c>
      <c r="O89" s="2">
        <v>85</v>
      </c>
      <c r="P89" s="491" t="s">
        <v>99</v>
      </c>
      <c r="R89" s="2">
        <v>85</v>
      </c>
      <c r="S89" s="120" t="s">
        <v>21</v>
      </c>
      <c r="T89" s="491" t="s">
        <v>99</v>
      </c>
      <c r="U89" s="77"/>
      <c r="V89" s="823">
        <v>85</v>
      </c>
      <c r="W89" s="1695" t="s">
        <v>750</v>
      </c>
      <c r="X89" s="1695"/>
      <c r="Z89" s="2">
        <v>85</v>
      </c>
      <c r="AA89" s="496" t="s">
        <v>99</v>
      </c>
      <c r="AB89" s="533"/>
      <c r="AC89" s="2">
        <v>85</v>
      </c>
      <c r="AD89" s="496" t="s">
        <v>99</v>
      </c>
    </row>
    <row r="90" spans="1:30" ht="15.75" x14ac:dyDescent="0.25">
      <c r="A90" s="2">
        <v>86</v>
      </c>
      <c r="B90" s="3" t="s">
        <v>22</v>
      </c>
      <c r="C90" s="495" t="s">
        <v>99</v>
      </c>
      <c r="D90" s="1227" t="s">
        <v>44</v>
      </c>
      <c r="E90" s="595"/>
      <c r="F90" s="477" t="s">
        <v>44</v>
      </c>
      <c r="H90" s="823">
        <v>86</v>
      </c>
      <c r="I90" s="48" t="s">
        <v>750</v>
      </c>
      <c r="J90" s="1022"/>
      <c r="L90" s="2">
        <v>86</v>
      </c>
      <c r="M90" s="491" t="s">
        <v>99</v>
      </c>
      <c r="O90" s="2">
        <v>86</v>
      </c>
      <c r="P90" s="491" t="s">
        <v>99</v>
      </c>
      <c r="R90" s="2">
        <v>86</v>
      </c>
      <c r="S90" s="120" t="s">
        <v>22</v>
      </c>
      <c r="T90" s="491" t="s">
        <v>99</v>
      </c>
      <c r="U90" s="77"/>
      <c r="V90" s="823">
        <v>86</v>
      </c>
      <c r="W90" s="1695" t="s">
        <v>750</v>
      </c>
      <c r="X90" s="1695"/>
      <c r="Z90" s="2">
        <v>86</v>
      </c>
      <c r="AA90" s="496" t="s">
        <v>99</v>
      </c>
      <c r="AB90" s="533"/>
      <c r="AC90" s="2">
        <v>86</v>
      </c>
      <c r="AD90" s="496" t="s">
        <v>99</v>
      </c>
    </row>
    <row r="91" spans="1:30" ht="15.75" x14ac:dyDescent="0.25">
      <c r="A91" s="2">
        <v>87</v>
      </c>
      <c r="B91" s="3" t="s">
        <v>23</v>
      </c>
      <c r="C91" s="187">
        <v>102.13826027397259</v>
      </c>
      <c r="D91" s="1233" t="s">
        <v>44</v>
      </c>
      <c r="E91" s="356" t="s">
        <v>309</v>
      </c>
      <c r="F91" s="488" t="s">
        <v>271</v>
      </c>
      <c r="H91" s="823">
        <v>87</v>
      </c>
      <c r="I91" s="48" t="s">
        <v>750</v>
      </c>
      <c r="J91" s="1030"/>
      <c r="L91" s="2">
        <v>87</v>
      </c>
      <c r="M91" s="492">
        <v>102.13826027397259</v>
      </c>
      <c r="O91" s="2">
        <v>87</v>
      </c>
      <c r="P91" s="492">
        <v>102.13826027397259</v>
      </c>
      <c r="R91" s="2">
        <v>87</v>
      </c>
      <c r="S91" s="120" t="s">
        <v>23</v>
      </c>
      <c r="T91" s="367">
        <v>102.10926027397261</v>
      </c>
      <c r="U91" s="77"/>
      <c r="V91" s="823">
        <v>87</v>
      </c>
      <c r="W91" s="1695" t="s">
        <v>750</v>
      </c>
      <c r="X91" s="1695"/>
      <c r="Z91" s="2">
        <v>87</v>
      </c>
      <c r="AA91" s="367">
        <v>102.10926027397261</v>
      </c>
      <c r="AB91" s="545"/>
      <c r="AC91" s="2">
        <v>87</v>
      </c>
      <c r="AD91" s="367">
        <v>102.10926027397261</v>
      </c>
    </row>
    <row r="92" spans="1:30" ht="15.75" x14ac:dyDescent="0.25">
      <c r="A92" s="2">
        <v>88</v>
      </c>
      <c r="B92" s="3" t="s">
        <v>24</v>
      </c>
      <c r="C92" s="494">
        <v>10213826.02739726</v>
      </c>
      <c r="D92" s="1228" t="s">
        <v>44</v>
      </c>
      <c r="E92" s="356" t="s">
        <v>309</v>
      </c>
      <c r="F92" s="481"/>
      <c r="H92" s="823">
        <v>88</v>
      </c>
      <c r="I92" s="48" t="s">
        <v>750</v>
      </c>
      <c r="J92" s="1025"/>
      <c r="L92" s="2">
        <v>88</v>
      </c>
      <c r="M92" s="494">
        <v>10213826.02739726</v>
      </c>
      <c r="O92" s="2">
        <v>88</v>
      </c>
      <c r="P92" s="494">
        <v>10213826.02739726</v>
      </c>
      <c r="R92" s="2">
        <v>88</v>
      </c>
      <c r="S92" s="120" t="s">
        <v>24</v>
      </c>
      <c r="T92" s="494">
        <v>12253111.232876712</v>
      </c>
      <c r="U92" s="77"/>
      <c r="V92" s="823">
        <v>88</v>
      </c>
      <c r="W92" s="1695" t="s">
        <v>750</v>
      </c>
      <c r="X92" s="1695"/>
      <c r="Z92" s="2">
        <v>88</v>
      </c>
      <c r="AA92" s="494">
        <v>12253111.232876712</v>
      </c>
      <c r="AB92" s="536"/>
      <c r="AC92" s="2">
        <v>88</v>
      </c>
      <c r="AD92" s="494">
        <v>12253111.232876712</v>
      </c>
    </row>
    <row r="93" spans="1:30" ht="15.75" x14ac:dyDescent="0.25">
      <c r="A93" s="2">
        <v>89</v>
      </c>
      <c r="B93" s="3" t="s">
        <v>25</v>
      </c>
      <c r="C93" s="51">
        <v>0</v>
      </c>
      <c r="D93" s="67" t="s">
        <v>44</v>
      </c>
      <c r="E93" s="595"/>
      <c r="F93" s="1334">
        <v>18</v>
      </c>
      <c r="H93" s="823">
        <v>89</v>
      </c>
      <c r="I93" s="48" t="s">
        <v>750</v>
      </c>
      <c r="J93" s="67"/>
      <c r="L93" s="2">
        <v>89</v>
      </c>
      <c r="M93" s="96">
        <v>0</v>
      </c>
      <c r="O93" s="2">
        <v>89</v>
      </c>
      <c r="P93" s="96">
        <v>0</v>
      </c>
      <c r="R93" s="2">
        <v>89</v>
      </c>
      <c r="S93" s="120" t="s">
        <v>25</v>
      </c>
      <c r="T93" s="96">
        <v>0</v>
      </c>
      <c r="U93" s="77"/>
      <c r="V93" s="823">
        <v>89</v>
      </c>
      <c r="W93" s="1695" t="s">
        <v>750</v>
      </c>
      <c r="X93" s="1695"/>
      <c r="Z93" s="2">
        <v>89</v>
      </c>
      <c r="AA93" s="96">
        <v>0</v>
      </c>
      <c r="AB93" s="546"/>
      <c r="AC93" s="2">
        <v>89</v>
      </c>
      <c r="AD93" s="96">
        <v>0</v>
      </c>
    </row>
    <row r="94" spans="1:30" ht="15.75" x14ac:dyDescent="0.25">
      <c r="A94" s="2">
        <v>90</v>
      </c>
      <c r="B94" s="3" t="s">
        <v>26</v>
      </c>
      <c r="C94" s="495" t="s">
        <v>114</v>
      </c>
      <c r="D94" s="1227" t="s">
        <v>43</v>
      </c>
      <c r="E94" s="595"/>
      <c r="F94" s="477" t="s">
        <v>347</v>
      </c>
      <c r="H94" s="823">
        <v>90</v>
      </c>
      <c r="I94" s="48" t="s">
        <v>750</v>
      </c>
      <c r="J94" s="1022"/>
      <c r="L94" s="2">
        <v>90</v>
      </c>
      <c r="M94" s="491" t="s">
        <v>114</v>
      </c>
      <c r="O94" s="2">
        <v>90</v>
      </c>
      <c r="P94" s="491" t="s">
        <v>114</v>
      </c>
      <c r="R94" s="2">
        <v>90</v>
      </c>
      <c r="S94" s="120" t="s">
        <v>26</v>
      </c>
      <c r="T94" s="491" t="s">
        <v>114</v>
      </c>
      <c r="U94" s="77"/>
      <c r="V94" s="823">
        <v>90</v>
      </c>
      <c r="W94" s="1695" t="s">
        <v>750</v>
      </c>
      <c r="X94" s="1695"/>
      <c r="Z94" s="2">
        <v>90</v>
      </c>
      <c r="AA94" s="496" t="s">
        <v>114</v>
      </c>
      <c r="AB94" s="533"/>
      <c r="AC94" s="2">
        <v>90</v>
      </c>
      <c r="AD94" s="496" t="s">
        <v>114</v>
      </c>
    </row>
    <row r="95" spans="1:30" ht="15.75" x14ac:dyDescent="0.25">
      <c r="A95" s="2">
        <v>91</v>
      </c>
      <c r="B95" s="3" t="s">
        <v>27</v>
      </c>
      <c r="C95" s="404" t="s">
        <v>121</v>
      </c>
      <c r="D95" s="1295" t="s">
        <v>130</v>
      </c>
      <c r="E95" s="356" t="s">
        <v>309</v>
      </c>
      <c r="F95" s="489"/>
      <c r="H95" s="823">
        <v>91</v>
      </c>
      <c r="I95" s="48" t="s">
        <v>750</v>
      </c>
      <c r="J95" s="1031"/>
      <c r="K95" s="7"/>
      <c r="L95" s="2">
        <v>91</v>
      </c>
      <c r="M95" s="392" t="s">
        <v>121</v>
      </c>
      <c r="O95" s="2">
        <v>91</v>
      </c>
      <c r="P95" s="392" t="s">
        <v>121</v>
      </c>
      <c r="R95" s="2">
        <v>91</v>
      </c>
      <c r="S95" s="120" t="s">
        <v>27</v>
      </c>
      <c r="T95" s="392" t="s">
        <v>121</v>
      </c>
      <c r="U95" s="77"/>
      <c r="V95" s="823">
        <v>91</v>
      </c>
      <c r="W95" s="1695" t="s">
        <v>750</v>
      </c>
      <c r="X95" s="1695"/>
      <c r="Z95" s="2">
        <v>91</v>
      </c>
      <c r="AA95" s="496" t="s">
        <v>121</v>
      </c>
      <c r="AB95" s="547"/>
      <c r="AC95" s="2">
        <v>91</v>
      </c>
      <c r="AD95" s="496" t="s">
        <v>121</v>
      </c>
    </row>
    <row r="96" spans="1:30" ht="15.75" x14ac:dyDescent="0.25">
      <c r="A96" s="2">
        <v>92</v>
      </c>
      <c r="B96" s="3" t="s">
        <v>28</v>
      </c>
      <c r="C96" s="495" t="s">
        <v>115</v>
      </c>
      <c r="D96" s="1227" t="s">
        <v>44</v>
      </c>
      <c r="E96" s="595"/>
      <c r="F96" s="477" t="s">
        <v>560</v>
      </c>
      <c r="H96" s="823">
        <v>92</v>
      </c>
      <c r="I96" s="48" t="s">
        <v>750</v>
      </c>
      <c r="J96" s="1022"/>
      <c r="L96" s="2">
        <v>92</v>
      </c>
      <c r="M96" s="491" t="s">
        <v>115</v>
      </c>
      <c r="O96" s="2">
        <v>92</v>
      </c>
      <c r="P96" s="491" t="s">
        <v>115</v>
      </c>
      <c r="R96" s="2">
        <v>92</v>
      </c>
      <c r="S96" s="120" t="s">
        <v>28</v>
      </c>
      <c r="T96" s="491" t="s">
        <v>115</v>
      </c>
      <c r="U96" s="77"/>
      <c r="V96" s="823">
        <v>92</v>
      </c>
      <c r="W96" s="1695" t="s">
        <v>750</v>
      </c>
      <c r="X96" s="1695"/>
      <c r="Z96" s="2">
        <v>92</v>
      </c>
      <c r="AA96" s="496" t="s">
        <v>115</v>
      </c>
      <c r="AB96" s="533"/>
      <c r="AC96" s="2">
        <v>92</v>
      </c>
      <c r="AD96" s="496" t="s">
        <v>115</v>
      </c>
    </row>
    <row r="97" spans="1:30" ht="15.75" x14ac:dyDescent="0.25">
      <c r="A97" s="2">
        <v>93</v>
      </c>
      <c r="B97" s="3" t="s">
        <v>75</v>
      </c>
      <c r="C97" s="53" t="s">
        <v>119</v>
      </c>
      <c r="D97" s="1227" t="s">
        <v>44</v>
      </c>
      <c r="E97" s="595"/>
      <c r="F97" s="477"/>
      <c r="H97" s="823">
        <v>93</v>
      </c>
      <c r="I97" s="48" t="s">
        <v>750</v>
      </c>
      <c r="J97" s="1022"/>
      <c r="L97" s="2">
        <v>93</v>
      </c>
      <c r="M97" s="25" t="s">
        <v>119</v>
      </c>
      <c r="O97" s="2">
        <v>93</v>
      </c>
      <c r="P97" s="25" t="s">
        <v>119</v>
      </c>
      <c r="R97" s="2">
        <v>93</v>
      </c>
      <c r="S97" s="120" t="s">
        <v>75</v>
      </c>
      <c r="T97" s="25" t="s">
        <v>119</v>
      </c>
      <c r="U97" s="77"/>
      <c r="V97" s="823">
        <v>93</v>
      </c>
      <c r="W97" s="1695" t="s">
        <v>750</v>
      </c>
      <c r="X97" s="1695"/>
      <c r="Z97" s="2">
        <v>93</v>
      </c>
      <c r="AA97" s="496" t="s">
        <v>119</v>
      </c>
      <c r="AB97" s="533"/>
      <c r="AC97" s="2">
        <v>93</v>
      </c>
      <c r="AD97" s="496" t="s">
        <v>119</v>
      </c>
    </row>
    <row r="98" spans="1:30" ht="15.75" x14ac:dyDescent="0.25">
      <c r="A98" s="2">
        <v>94</v>
      </c>
      <c r="B98" s="3" t="s">
        <v>74</v>
      </c>
      <c r="C98" s="495" t="s">
        <v>116</v>
      </c>
      <c r="D98" s="1227" t="s">
        <v>44</v>
      </c>
      <c r="E98" s="595"/>
      <c r="F98" s="477" t="s">
        <v>550</v>
      </c>
      <c r="H98" s="823">
        <v>94</v>
      </c>
      <c r="I98" s="48" t="s">
        <v>750</v>
      </c>
      <c r="J98" s="1022"/>
      <c r="L98" s="2">
        <v>94</v>
      </c>
      <c r="M98" s="491" t="s">
        <v>116</v>
      </c>
      <c r="O98" s="2">
        <v>94</v>
      </c>
      <c r="P98" s="491" t="s">
        <v>116</v>
      </c>
      <c r="R98" s="2">
        <v>94</v>
      </c>
      <c r="S98" s="120" t="s">
        <v>74</v>
      </c>
      <c r="T98" s="491" t="s">
        <v>116</v>
      </c>
      <c r="U98" s="77"/>
      <c r="V98" s="823">
        <v>94</v>
      </c>
      <c r="W98" s="1695" t="s">
        <v>750</v>
      </c>
      <c r="X98" s="1695"/>
      <c r="Z98" s="2">
        <v>94</v>
      </c>
      <c r="AA98" s="496" t="s">
        <v>116</v>
      </c>
      <c r="AB98" s="533"/>
      <c r="AC98" s="2">
        <v>94</v>
      </c>
      <c r="AD98" s="496" t="s">
        <v>116</v>
      </c>
    </row>
    <row r="99" spans="1:30" ht="15.75" x14ac:dyDescent="0.25">
      <c r="A99" s="2">
        <v>95</v>
      </c>
      <c r="B99" s="9" t="s">
        <v>38</v>
      </c>
      <c r="C99" s="495" t="b">
        <v>1</v>
      </c>
      <c r="D99" s="1227" t="s">
        <v>44</v>
      </c>
      <c r="E99" s="356" t="s">
        <v>309</v>
      </c>
      <c r="F99" s="477" t="s">
        <v>106</v>
      </c>
      <c r="H99" s="823">
        <v>95</v>
      </c>
      <c r="I99" s="48" t="s">
        <v>750</v>
      </c>
      <c r="J99" s="1022"/>
      <c r="L99" s="2">
        <v>95</v>
      </c>
      <c r="M99" s="491" t="b">
        <v>1</v>
      </c>
      <c r="O99" s="2">
        <v>95</v>
      </c>
      <c r="P99" s="491" t="b">
        <v>1</v>
      </c>
      <c r="R99" s="2">
        <v>95</v>
      </c>
      <c r="S99" s="500" t="s">
        <v>38</v>
      </c>
      <c r="T99" s="491" t="b">
        <v>1</v>
      </c>
      <c r="U99" s="77"/>
      <c r="V99" s="823">
        <v>95</v>
      </c>
      <c r="W99" s="1695" t="s">
        <v>750</v>
      </c>
      <c r="X99" s="1695"/>
      <c r="Z99" s="2">
        <v>95</v>
      </c>
      <c r="AA99" s="496" t="b">
        <v>1</v>
      </c>
      <c r="AB99" s="533"/>
      <c r="AC99" s="2">
        <v>95</v>
      </c>
      <c r="AD99" s="496" t="b">
        <v>1</v>
      </c>
    </row>
    <row r="100" spans="1:30" ht="15.75" x14ac:dyDescent="0.25">
      <c r="A100" s="18">
        <v>96</v>
      </c>
      <c r="B100" s="10" t="s">
        <v>36</v>
      </c>
      <c r="C100" s="46"/>
      <c r="D100" s="1227" t="s">
        <v>44</v>
      </c>
      <c r="F100" s="477"/>
      <c r="H100" s="360">
        <v>96</v>
      </c>
      <c r="I100" s="48" t="s">
        <v>750</v>
      </c>
      <c r="J100" s="1022"/>
      <c r="L100" s="18">
        <v>96</v>
      </c>
      <c r="M100" s="90"/>
      <c r="O100" s="18">
        <v>96</v>
      </c>
      <c r="P100" s="90"/>
      <c r="R100" s="18">
        <v>96</v>
      </c>
      <c r="S100" s="501" t="s">
        <v>36</v>
      </c>
      <c r="T100" s="90"/>
      <c r="U100" s="77"/>
      <c r="V100" s="360">
        <v>96</v>
      </c>
      <c r="W100" s="1695" t="s">
        <v>750</v>
      </c>
      <c r="X100" s="1695"/>
      <c r="Z100" s="18">
        <v>96</v>
      </c>
      <c r="AA100" s="100"/>
      <c r="AB100" s="533"/>
      <c r="AC100" s="18">
        <v>96</v>
      </c>
      <c r="AD100" s="100"/>
    </row>
    <row r="101" spans="1:30" ht="15.75" x14ac:dyDescent="0.25">
      <c r="A101" s="18">
        <v>97</v>
      </c>
      <c r="B101" s="10" t="s">
        <v>32</v>
      </c>
      <c r="C101" s="524"/>
      <c r="D101" s="1227" t="s">
        <v>44</v>
      </c>
      <c r="F101" s="477"/>
      <c r="H101" s="360">
        <v>97</v>
      </c>
      <c r="I101" s="48" t="s">
        <v>750</v>
      </c>
      <c r="J101" s="1022"/>
      <c r="L101" s="18">
        <v>97</v>
      </c>
      <c r="M101" s="123" t="s">
        <v>265</v>
      </c>
      <c r="N101" s="356" t="s">
        <v>309</v>
      </c>
      <c r="O101" s="18">
        <v>97</v>
      </c>
      <c r="P101" s="123" t="s">
        <v>265</v>
      </c>
      <c r="R101" s="18">
        <v>97</v>
      </c>
      <c r="S101" s="501" t="s">
        <v>32</v>
      </c>
      <c r="T101" s="98"/>
      <c r="U101" s="77"/>
      <c r="V101" s="360">
        <v>97</v>
      </c>
      <c r="W101" s="1695" t="s">
        <v>750</v>
      </c>
      <c r="X101" s="1695"/>
      <c r="Z101" s="18">
        <v>97</v>
      </c>
      <c r="AA101" s="496" t="s">
        <v>265</v>
      </c>
      <c r="AB101" s="533"/>
      <c r="AC101" s="18">
        <v>97</v>
      </c>
      <c r="AD101" s="496" t="s">
        <v>265</v>
      </c>
    </row>
    <row r="102" spans="1:30" ht="15.75" x14ac:dyDescent="0.25">
      <c r="A102" s="18">
        <v>98</v>
      </c>
      <c r="B102" s="10" t="s">
        <v>39</v>
      </c>
      <c r="C102" s="495" t="s">
        <v>47</v>
      </c>
      <c r="D102" s="1227" t="s">
        <v>130</v>
      </c>
      <c r="F102" s="477"/>
      <c r="H102" s="360">
        <v>98</v>
      </c>
      <c r="I102" s="141" t="s">
        <v>48</v>
      </c>
      <c r="J102" s="1022" t="s">
        <v>130</v>
      </c>
      <c r="L102" s="18">
        <v>98</v>
      </c>
      <c r="M102" s="491" t="s">
        <v>47</v>
      </c>
      <c r="O102" s="18">
        <v>98</v>
      </c>
      <c r="P102" s="491" t="s">
        <v>47</v>
      </c>
      <c r="R102" s="18">
        <v>98</v>
      </c>
      <c r="S102" s="501" t="s">
        <v>39</v>
      </c>
      <c r="T102" s="491" t="s">
        <v>47</v>
      </c>
      <c r="U102" s="77"/>
      <c r="V102" s="360">
        <v>98</v>
      </c>
      <c r="W102" s="1726" t="s">
        <v>48</v>
      </c>
      <c r="X102" s="1726"/>
      <c r="Z102" s="18">
        <v>98</v>
      </c>
      <c r="AA102" s="496" t="s">
        <v>47</v>
      </c>
      <c r="AB102" s="533"/>
      <c r="AC102" s="18">
        <v>98</v>
      </c>
      <c r="AD102" s="496" t="s">
        <v>47</v>
      </c>
    </row>
    <row r="103" spans="1:30" ht="15.75" x14ac:dyDescent="0.25">
      <c r="A103" s="18">
        <v>99</v>
      </c>
      <c r="B103" s="10" t="s">
        <v>29</v>
      </c>
      <c r="C103" s="497" t="s">
        <v>117</v>
      </c>
      <c r="D103" s="1227" t="s">
        <v>130</v>
      </c>
      <c r="F103" s="476">
        <v>13</v>
      </c>
      <c r="H103" s="360">
        <v>99</v>
      </c>
      <c r="I103" s="48" t="s">
        <v>750</v>
      </c>
      <c r="J103" s="1022"/>
      <c r="L103" s="18">
        <v>99</v>
      </c>
      <c r="M103" s="491" t="s">
        <v>117</v>
      </c>
      <c r="O103" s="18">
        <v>99</v>
      </c>
      <c r="P103" s="491" t="s">
        <v>117</v>
      </c>
      <c r="R103" s="18">
        <v>99</v>
      </c>
      <c r="S103" s="501" t="s">
        <v>29</v>
      </c>
      <c r="T103" s="491" t="s">
        <v>117</v>
      </c>
      <c r="U103" s="77"/>
      <c r="V103" s="18">
        <v>99</v>
      </c>
      <c r="W103" s="1695" t="s">
        <v>750</v>
      </c>
      <c r="X103" s="1695"/>
      <c r="Z103" s="18">
        <v>99</v>
      </c>
      <c r="AA103" s="496" t="s">
        <v>117</v>
      </c>
      <c r="AB103" s="533"/>
      <c r="AC103" s="18">
        <v>99</v>
      </c>
      <c r="AD103" s="496" t="s">
        <v>117</v>
      </c>
    </row>
    <row r="104" spans="1:30" ht="15.75" x14ac:dyDescent="0.25">
      <c r="A104" s="12" t="s">
        <v>122</v>
      </c>
      <c r="C104" s="16">
        <v>47</v>
      </c>
      <c r="D104" s="69"/>
      <c r="H104" s="12"/>
      <c r="I104" s="16">
        <v>8</v>
      </c>
      <c r="J104" s="69"/>
      <c r="L104" s="12"/>
      <c r="M104" s="16">
        <v>54</v>
      </c>
      <c r="O104" s="12"/>
      <c r="P104" s="16">
        <v>52</v>
      </c>
      <c r="R104" s="12" t="s">
        <v>122</v>
      </c>
      <c r="T104" s="16">
        <v>47</v>
      </c>
      <c r="V104" s="12"/>
      <c r="W104" s="16">
        <v>8</v>
      </c>
      <c r="Z104" s="12"/>
      <c r="AA104" s="16">
        <v>54</v>
      </c>
      <c r="AB104" s="249"/>
      <c r="AC104" s="12"/>
      <c r="AD104" s="16">
        <v>54</v>
      </c>
    </row>
    <row r="105" spans="1:30" x14ac:dyDescent="0.25">
      <c r="C105" s="11"/>
      <c r="D105" s="70"/>
      <c r="T105" s="11"/>
      <c r="Z105"/>
      <c r="AA105"/>
    </row>
    <row r="106" spans="1:30" ht="15.75" x14ac:dyDescent="0.25">
      <c r="A106" s="1267">
        <v>1.1000000000000001</v>
      </c>
      <c r="B106" s="1567" t="s">
        <v>162</v>
      </c>
      <c r="C106" s="1567"/>
      <c r="D106" s="1567"/>
      <c r="E106" s="1567"/>
      <c r="F106" s="1567"/>
      <c r="L106" s="1365">
        <v>2.1</v>
      </c>
      <c r="M106" s="1736" t="s">
        <v>405</v>
      </c>
      <c r="N106" s="1736"/>
      <c r="O106" s="1366">
        <v>2.2000000000000002</v>
      </c>
      <c r="P106" s="1367" t="s">
        <v>415</v>
      </c>
      <c r="R106" s="146"/>
      <c r="S106" s="77"/>
      <c r="Z106"/>
      <c r="AA106"/>
    </row>
    <row r="107" spans="1:30" ht="15.75" customHeight="1" x14ac:dyDescent="0.25">
      <c r="A107" s="1267">
        <v>1.2</v>
      </c>
      <c r="B107" s="1556" t="s">
        <v>345</v>
      </c>
      <c r="C107" s="1556"/>
      <c r="D107" s="1556"/>
      <c r="E107" s="1556"/>
      <c r="F107" s="1556"/>
      <c r="L107" s="1666">
        <v>2.2000000000000002</v>
      </c>
      <c r="M107" s="1638" t="s">
        <v>859</v>
      </c>
      <c r="N107" s="1638"/>
      <c r="O107" s="1540">
        <v>2.12</v>
      </c>
      <c r="P107" s="1638" t="s">
        <v>857</v>
      </c>
      <c r="R107" s="146"/>
      <c r="S107" s="77"/>
      <c r="Z107"/>
      <c r="AA107"/>
    </row>
    <row r="108" spans="1:30" ht="15.75" customHeight="1" x14ac:dyDescent="0.25">
      <c r="A108" s="1267">
        <v>1.7</v>
      </c>
      <c r="B108" s="1556" t="s">
        <v>469</v>
      </c>
      <c r="C108" s="1556"/>
      <c r="D108" s="1556"/>
      <c r="E108" s="1556"/>
      <c r="F108" s="1556"/>
      <c r="L108" s="1666"/>
      <c r="M108" s="1638"/>
      <c r="N108" s="1638"/>
      <c r="O108" s="1701"/>
      <c r="P108" s="1638"/>
      <c r="R108" s="146"/>
      <c r="S108" s="77"/>
      <c r="Z108"/>
      <c r="AA108"/>
    </row>
    <row r="109" spans="1:30" ht="15.75" customHeight="1" x14ac:dyDescent="0.25">
      <c r="A109" s="1271">
        <v>1.8</v>
      </c>
      <c r="B109" s="1564" t="s">
        <v>470</v>
      </c>
      <c r="C109" s="1564"/>
      <c r="D109" s="1564"/>
      <c r="E109" s="1564"/>
      <c r="F109" s="1564"/>
      <c r="G109" s="7"/>
      <c r="H109" s="7"/>
      <c r="I109" s="7"/>
      <c r="J109" s="7"/>
      <c r="K109" s="7"/>
      <c r="L109" s="1666"/>
      <c r="M109" s="1638"/>
      <c r="N109" s="1638"/>
      <c r="O109" s="1541"/>
      <c r="P109" s="1638"/>
      <c r="Q109" s="951"/>
      <c r="R109" s="146"/>
      <c r="S109" s="77"/>
    </row>
    <row r="110" spans="1:30" ht="15.75" x14ac:dyDescent="0.25">
      <c r="A110" s="1286">
        <v>1.1000000000000001</v>
      </c>
      <c r="B110" s="1564" t="s">
        <v>471</v>
      </c>
      <c r="C110" s="1564"/>
      <c r="D110" s="1564"/>
      <c r="E110" s="1564"/>
      <c r="F110" s="1564"/>
      <c r="G110" s="7"/>
      <c r="H110" s="7"/>
      <c r="I110" s="7"/>
      <c r="J110" s="7"/>
      <c r="K110" s="7"/>
      <c r="L110" s="1639">
        <v>2.97</v>
      </c>
      <c r="M110" s="1645" t="s">
        <v>638</v>
      </c>
      <c r="N110" s="1647"/>
      <c r="R110" s="146"/>
      <c r="S110" s="77"/>
    </row>
    <row r="111" spans="1:30" ht="15.75" customHeight="1" x14ac:dyDescent="0.25">
      <c r="A111" s="1271">
        <v>1.1299999999999999</v>
      </c>
      <c r="B111" s="1564" t="s">
        <v>472</v>
      </c>
      <c r="C111" s="1564"/>
      <c r="D111" s="1564"/>
      <c r="E111" s="1564"/>
      <c r="F111" s="1564"/>
      <c r="G111" s="7"/>
      <c r="H111" s="7"/>
      <c r="I111" s="7"/>
      <c r="J111" s="7"/>
      <c r="K111" s="7"/>
      <c r="L111" s="1641"/>
      <c r="M111" s="1651"/>
      <c r="N111" s="1653"/>
      <c r="R111" s="146"/>
      <c r="S111" s="77"/>
    </row>
    <row r="112" spans="1:30" ht="15.75" customHeight="1" x14ac:dyDescent="0.25">
      <c r="A112" s="1279">
        <v>1.1599999999999999</v>
      </c>
      <c r="B112" s="1605" t="s">
        <v>481</v>
      </c>
      <c r="C112" s="1605"/>
      <c r="D112" s="1605"/>
      <c r="E112" s="1605"/>
      <c r="F112" s="1605"/>
      <c r="G112" s="7"/>
      <c r="H112" s="7"/>
      <c r="I112" s="7"/>
      <c r="J112" s="7"/>
      <c r="K112" s="7"/>
    </row>
    <row r="113" spans="1:17" ht="15.75" x14ac:dyDescent="0.25">
      <c r="A113" s="1271">
        <v>1.17</v>
      </c>
      <c r="B113" s="1557" t="s">
        <v>806</v>
      </c>
      <c r="C113" s="1557"/>
      <c r="D113" s="1557"/>
      <c r="E113" s="1557"/>
      <c r="F113" s="1557"/>
      <c r="G113" s="7"/>
      <c r="H113" s="7"/>
      <c r="I113" s="7"/>
      <c r="J113" s="7"/>
      <c r="K113" s="7"/>
    </row>
    <row r="114" spans="1:17" ht="15.75" x14ac:dyDescent="0.25">
      <c r="A114" s="1279">
        <v>2.1</v>
      </c>
      <c r="B114" s="1605" t="s">
        <v>866</v>
      </c>
      <c r="C114" s="1605"/>
      <c r="D114" s="1605"/>
      <c r="E114" s="1605"/>
      <c r="F114" s="1605"/>
      <c r="G114" s="7"/>
      <c r="H114" s="7"/>
      <c r="I114" s="7"/>
      <c r="J114" s="7"/>
      <c r="K114" s="7"/>
      <c r="L114" s="1316"/>
      <c r="M114" s="1686"/>
      <c r="N114" s="1686"/>
      <c r="O114" s="1686"/>
      <c r="P114" s="1686"/>
      <c r="Q114" s="1686"/>
    </row>
    <row r="115" spans="1:17" ht="15.75" customHeight="1" x14ac:dyDescent="0.25">
      <c r="A115" s="1279">
        <v>2.7</v>
      </c>
      <c r="B115" s="1633" t="s">
        <v>440</v>
      </c>
      <c r="C115" s="1633"/>
      <c r="D115" s="1633"/>
      <c r="E115" s="1633"/>
      <c r="F115" s="1633"/>
      <c r="G115" s="7"/>
      <c r="H115" s="7"/>
      <c r="I115" s="7"/>
      <c r="J115" s="7"/>
      <c r="K115" s="7"/>
      <c r="L115" s="1316"/>
      <c r="M115" s="1682"/>
      <c r="N115" s="1682"/>
      <c r="O115" s="1682"/>
      <c r="P115" s="1682"/>
      <c r="Q115" s="1682"/>
    </row>
    <row r="116" spans="1:17" ht="15.75" x14ac:dyDescent="0.25">
      <c r="A116" s="1271">
        <v>2.8</v>
      </c>
      <c r="B116" s="1557" t="s">
        <v>827</v>
      </c>
      <c r="C116" s="1557"/>
      <c r="D116" s="1557"/>
      <c r="E116" s="1557"/>
      <c r="F116" s="1557"/>
      <c r="G116" s="7"/>
      <c r="H116" s="7"/>
      <c r="I116" s="7"/>
      <c r="J116" s="7"/>
      <c r="K116" s="7"/>
      <c r="L116" s="1316"/>
      <c r="M116" s="1682"/>
      <c r="N116" s="1682"/>
      <c r="O116" s="1682"/>
      <c r="P116" s="1682"/>
      <c r="Q116" s="1682"/>
    </row>
    <row r="117" spans="1:17" ht="15.75" customHeight="1" x14ac:dyDescent="0.25">
      <c r="A117" s="1737">
        <v>2.9</v>
      </c>
      <c r="B117" s="1736" t="s">
        <v>897</v>
      </c>
      <c r="C117" s="1736"/>
      <c r="D117" s="1736"/>
      <c r="E117" s="1736"/>
      <c r="F117" s="1736"/>
      <c r="G117" s="951"/>
      <c r="H117" s="7"/>
      <c r="I117" s="7"/>
      <c r="J117" s="7"/>
      <c r="K117" s="7"/>
      <c r="L117" s="1316"/>
      <c r="M117" s="1682"/>
      <c r="N117" s="1682"/>
      <c r="O117" s="1682"/>
      <c r="P117" s="1682"/>
      <c r="Q117" s="1682"/>
    </row>
    <row r="118" spans="1:17" ht="15.75" customHeight="1" x14ac:dyDescent="0.25">
      <c r="A118" s="1737"/>
      <c r="B118" s="1736"/>
      <c r="C118" s="1736"/>
      <c r="D118" s="1736"/>
      <c r="E118" s="1736"/>
      <c r="F118" s="1736"/>
      <c r="G118" s="7"/>
      <c r="H118" s="7"/>
      <c r="I118" s="7"/>
      <c r="J118" s="7"/>
      <c r="K118" s="7"/>
      <c r="L118" s="1317"/>
      <c r="M118" s="1682"/>
      <c r="N118" s="1682"/>
      <c r="O118" s="1682"/>
      <c r="P118" s="1682"/>
      <c r="Q118" s="1682"/>
    </row>
    <row r="119" spans="1:17" ht="15.75" x14ac:dyDescent="0.25">
      <c r="A119" s="1737"/>
      <c r="B119" s="1736"/>
      <c r="C119" s="1736"/>
      <c r="D119" s="1736"/>
      <c r="E119" s="1736"/>
      <c r="F119" s="1736"/>
      <c r="G119" s="7"/>
      <c r="H119" s="7"/>
      <c r="I119" s="7"/>
      <c r="J119" s="7"/>
      <c r="K119" s="7"/>
      <c r="L119" s="1316"/>
      <c r="M119" s="1682"/>
      <c r="N119" s="1682"/>
      <c r="O119" s="1682"/>
      <c r="P119" s="1682"/>
      <c r="Q119" s="1682"/>
    </row>
    <row r="120" spans="1:17" ht="15.75" x14ac:dyDescent="0.25">
      <c r="A120" s="1271">
        <v>2.16</v>
      </c>
      <c r="B120" s="1557" t="s">
        <v>829</v>
      </c>
      <c r="C120" s="1557"/>
      <c r="D120" s="1557"/>
      <c r="E120" s="1557"/>
      <c r="F120" s="1557"/>
      <c r="G120" s="7"/>
      <c r="L120" s="1316"/>
      <c r="M120" s="1682"/>
      <c r="N120" s="1682"/>
      <c r="O120" s="1682"/>
      <c r="P120" s="1682"/>
      <c r="Q120" s="1682"/>
    </row>
    <row r="121" spans="1:17" ht="15.75" x14ac:dyDescent="0.25">
      <c r="A121" s="1271">
        <v>2.17</v>
      </c>
      <c r="B121" s="1557" t="s">
        <v>842</v>
      </c>
      <c r="C121" s="1557"/>
      <c r="D121" s="1557"/>
      <c r="E121" s="1557"/>
      <c r="F121" s="1557"/>
      <c r="L121" s="1316"/>
      <c r="M121" s="1682"/>
      <c r="N121" s="1682"/>
      <c r="O121" s="1682"/>
      <c r="P121" s="1682"/>
      <c r="Q121" s="1682"/>
    </row>
    <row r="122" spans="1:17" ht="15.75" customHeight="1" x14ac:dyDescent="0.25">
      <c r="A122" s="1267">
        <v>2.1800000000000002</v>
      </c>
      <c r="B122" s="1557" t="s">
        <v>784</v>
      </c>
      <c r="C122" s="1557"/>
      <c r="D122" s="1557"/>
      <c r="E122" s="1557"/>
      <c r="F122" s="1557"/>
      <c r="L122" s="1316"/>
      <c r="M122" s="1682"/>
      <c r="N122" s="1682"/>
      <c r="O122" s="1682"/>
      <c r="P122" s="1682"/>
      <c r="Q122" s="1682"/>
    </row>
    <row r="123" spans="1:17" ht="15.75" x14ac:dyDescent="0.25">
      <c r="A123" s="1326">
        <v>2.2200000000000002</v>
      </c>
      <c r="B123" s="1638" t="s">
        <v>830</v>
      </c>
      <c r="C123" s="1638"/>
      <c r="D123" s="1638"/>
      <c r="E123" s="1638"/>
      <c r="F123" s="1638"/>
      <c r="G123" s="627"/>
      <c r="L123" s="1734"/>
      <c r="M123" s="1735"/>
      <c r="N123" s="1735"/>
      <c r="O123" s="1735"/>
      <c r="P123" s="1735"/>
      <c r="Q123" s="1735"/>
    </row>
    <row r="124" spans="1:17" ht="15.75" x14ac:dyDescent="0.25">
      <c r="A124" s="1267">
        <v>2.87</v>
      </c>
      <c r="B124" s="1556" t="s">
        <v>475</v>
      </c>
      <c r="C124" s="1556"/>
      <c r="D124" s="1556"/>
      <c r="E124" s="1556"/>
      <c r="F124" s="1556"/>
      <c r="G124" s="951"/>
      <c r="L124" s="1734"/>
      <c r="M124" s="1735"/>
      <c r="N124" s="1735"/>
      <c r="O124" s="1735"/>
      <c r="P124" s="1735"/>
      <c r="Q124" s="1735"/>
    </row>
    <row r="125" spans="1:17" ht="15.75" customHeight="1" x14ac:dyDescent="0.25">
      <c r="A125" s="1267">
        <v>2.88</v>
      </c>
      <c r="B125" s="1557" t="s">
        <v>802</v>
      </c>
      <c r="C125" s="1557"/>
      <c r="D125" s="1557"/>
      <c r="E125" s="1557"/>
      <c r="F125" s="1557"/>
      <c r="L125" s="1316"/>
      <c r="M125" s="1682"/>
      <c r="N125" s="1682"/>
      <c r="O125" s="1682"/>
      <c r="P125" s="1682"/>
      <c r="Q125" s="1682"/>
    </row>
    <row r="126" spans="1:17" ht="15.75" customHeight="1" x14ac:dyDescent="0.25">
      <c r="A126" s="1271">
        <v>2.91</v>
      </c>
      <c r="B126" s="1557" t="s">
        <v>755</v>
      </c>
      <c r="C126" s="1557"/>
      <c r="D126" s="1557"/>
      <c r="E126" s="1557"/>
      <c r="F126" s="1557"/>
      <c r="G126" s="1261"/>
      <c r="L126" s="1317"/>
      <c r="M126" s="1682"/>
      <c r="N126" s="1682"/>
      <c r="O126" s="1682"/>
      <c r="P126" s="1682"/>
      <c r="Q126" s="1682"/>
    </row>
    <row r="127" spans="1:17" ht="15.75" x14ac:dyDescent="0.25">
      <c r="A127" s="1267">
        <v>2.95</v>
      </c>
      <c r="B127" s="1574" t="s">
        <v>476</v>
      </c>
      <c r="C127" s="1574"/>
      <c r="D127" s="1574"/>
      <c r="E127" s="1574"/>
      <c r="F127" s="1574"/>
      <c r="L127" s="1316"/>
      <c r="M127" s="1682"/>
      <c r="N127" s="1682"/>
      <c r="O127" s="1682"/>
      <c r="P127" s="1682"/>
      <c r="Q127" s="1682"/>
    </row>
    <row r="128" spans="1:17" ht="15.75" x14ac:dyDescent="0.25">
      <c r="L128" s="1316"/>
      <c r="M128" s="1682"/>
      <c r="N128" s="1682"/>
      <c r="O128" s="1682"/>
      <c r="P128" s="1682"/>
      <c r="Q128" s="1682"/>
    </row>
    <row r="129" spans="12:17" ht="15.75" x14ac:dyDescent="0.25">
      <c r="L129" s="1316"/>
      <c r="M129" s="1682"/>
      <c r="N129" s="1682"/>
      <c r="O129" s="1682"/>
      <c r="P129" s="1682"/>
      <c r="Q129" s="1682"/>
    </row>
    <row r="130" spans="12:17" ht="15.75" x14ac:dyDescent="0.25">
      <c r="L130" s="1316"/>
      <c r="M130" s="1682"/>
      <c r="N130" s="1682"/>
      <c r="O130" s="1682"/>
      <c r="P130" s="1682"/>
      <c r="Q130" s="1682"/>
    </row>
    <row r="131" spans="12:17" ht="15.75" x14ac:dyDescent="0.25">
      <c r="L131" s="1316"/>
      <c r="M131" s="1682"/>
      <c r="N131" s="1682"/>
      <c r="O131" s="1682"/>
      <c r="P131" s="1682"/>
      <c r="Q131" s="1682"/>
    </row>
    <row r="132" spans="12:17" ht="15.75" x14ac:dyDescent="0.25">
      <c r="L132" s="1316"/>
      <c r="M132" s="1682"/>
      <c r="N132" s="1682"/>
      <c r="O132" s="1682"/>
      <c r="P132" s="1682"/>
      <c r="Q132" s="1682"/>
    </row>
    <row r="133" spans="12:17" ht="15.75" x14ac:dyDescent="0.25">
      <c r="L133" s="1316"/>
      <c r="M133" s="1682"/>
      <c r="N133" s="1682"/>
      <c r="O133" s="1682"/>
      <c r="P133" s="1682"/>
      <c r="Q133" s="1682"/>
    </row>
    <row r="134" spans="12:17" ht="15.75" x14ac:dyDescent="0.25">
      <c r="L134" s="1316"/>
      <c r="M134" s="1684"/>
      <c r="N134" s="1684"/>
      <c r="O134" s="1684"/>
      <c r="P134" s="1684"/>
      <c r="Q134" s="1684"/>
    </row>
    <row r="135" spans="12:17" x14ac:dyDescent="0.25">
      <c r="L135" s="1706"/>
      <c r="M135" s="1703"/>
      <c r="N135" s="1703"/>
      <c r="O135" s="1703"/>
      <c r="P135" s="1703"/>
      <c r="Q135" s="1703"/>
    </row>
    <row r="136" spans="12:17" x14ac:dyDescent="0.25">
      <c r="L136" s="1706"/>
      <c r="M136" s="1703"/>
      <c r="N136" s="1703"/>
      <c r="O136" s="1703"/>
      <c r="P136" s="1703"/>
      <c r="Q136" s="1703"/>
    </row>
  </sheetData>
  <mergeCells count="177">
    <mergeCell ref="P107:P109"/>
    <mergeCell ref="O107:O109"/>
    <mergeCell ref="L110:L111"/>
    <mergeCell ref="A117:A119"/>
    <mergeCell ref="M106:N106"/>
    <mergeCell ref="M110:N111"/>
    <mergeCell ref="M107:N109"/>
    <mergeCell ref="L107:L109"/>
    <mergeCell ref="B114:F114"/>
    <mergeCell ref="B115:F115"/>
    <mergeCell ref="B116:F116"/>
    <mergeCell ref="M114:Q114"/>
    <mergeCell ref="M115:Q115"/>
    <mergeCell ref="M116:Q116"/>
    <mergeCell ref="B111:F111"/>
    <mergeCell ref="B112:F112"/>
    <mergeCell ref="B113:F113"/>
    <mergeCell ref="B122:F122"/>
    <mergeCell ref="B123:F123"/>
    <mergeCell ref="B124:F124"/>
    <mergeCell ref="B125:F125"/>
    <mergeCell ref="B127:F127"/>
    <mergeCell ref="B117:F119"/>
    <mergeCell ref="M130:Q130"/>
    <mergeCell ref="M131:Q131"/>
    <mergeCell ref="M132:Q132"/>
    <mergeCell ref="B120:F120"/>
    <mergeCell ref="B121:F121"/>
    <mergeCell ref="B126:F126"/>
    <mergeCell ref="M117:Q117"/>
    <mergeCell ref="M118:Q118"/>
    <mergeCell ref="M119:Q119"/>
    <mergeCell ref="M120:Q120"/>
    <mergeCell ref="M133:Q133"/>
    <mergeCell ref="M134:Q134"/>
    <mergeCell ref="L135:L136"/>
    <mergeCell ref="M135:Q136"/>
    <mergeCell ref="M121:Q121"/>
    <mergeCell ref="M122:Q122"/>
    <mergeCell ref="L123:L124"/>
    <mergeCell ref="M123:Q124"/>
    <mergeCell ref="M125:Q125"/>
    <mergeCell ref="M126:Q126"/>
    <mergeCell ref="M127:Q127"/>
    <mergeCell ref="M128:Q128"/>
    <mergeCell ref="M129:Q129"/>
    <mergeCell ref="H24:J24"/>
    <mergeCell ref="H43:J43"/>
    <mergeCell ref="F23:F24"/>
    <mergeCell ref="A24:D24"/>
    <mergeCell ref="B106:F106"/>
    <mergeCell ref="B107:F107"/>
    <mergeCell ref="B108:F108"/>
    <mergeCell ref="B109:F109"/>
    <mergeCell ref="B110:F110"/>
    <mergeCell ref="O23:P23"/>
    <mergeCell ref="O24:P24"/>
    <mergeCell ref="O43:P43"/>
    <mergeCell ref="L23:M23"/>
    <mergeCell ref="L43:M43"/>
    <mergeCell ref="AC23:AD23"/>
    <mergeCell ref="R24:T24"/>
    <mergeCell ref="AC24:AD24"/>
    <mergeCell ref="A43:C43"/>
    <mergeCell ref="R43:T43"/>
    <mergeCell ref="AC43:AD43"/>
    <mergeCell ref="Z43:AA43"/>
    <mergeCell ref="Z23:AA23"/>
    <mergeCell ref="Z24:AA24"/>
    <mergeCell ref="L24:M24"/>
    <mergeCell ref="A23:D23"/>
    <mergeCell ref="R23:U23"/>
    <mergeCell ref="H23:J23"/>
    <mergeCell ref="W26:X26"/>
    <mergeCell ref="W27:X27"/>
    <mergeCell ref="W28:X28"/>
    <mergeCell ref="W29:X29"/>
    <mergeCell ref="W30:X30"/>
    <mergeCell ref="V23:X23"/>
    <mergeCell ref="V5:W5"/>
    <mergeCell ref="V6:W6"/>
    <mergeCell ref="V12:W12"/>
    <mergeCell ref="V13:W13"/>
    <mergeCell ref="V15:W15"/>
    <mergeCell ref="R3:T3"/>
    <mergeCell ref="A12:A13"/>
    <mergeCell ref="B12:B13"/>
    <mergeCell ref="C12:C13"/>
    <mergeCell ref="R12:R13"/>
    <mergeCell ref="S12:S13"/>
    <mergeCell ref="T12:T13"/>
    <mergeCell ref="I1:I21"/>
    <mergeCell ref="A3:C3"/>
    <mergeCell ref="V20:W20"/>
    <mergeCell ref="V21:W21"/>
    <mergeCell ref="F20:H20"/>
    <mergeCell ref="F21:H21"/>
    <mergeCell ref="F5:H5"/>
    <mergeCell ref="F6:H6"/>
    <mergeCell ref="F12:H12"/>
    <mergeCell ref="F13:H13"/>
    <mergeCell ref="F15:H15"/>
    <mergeCell ref="W41:X41"/>
    <mergeCell ref="W42:X42"/>
    <mergeCell ref="W45:X45"/>
    <mergeCell ref="W47:X47"/>
    <mergeCell ref="W48:X48"/>
    <mergeCell ref="W46:X46"/>
    <mergeCell ref="W44:X44"/>
    <mergeCell ref="V43:X43"/>
    <mergeCell ref="V24:X24"/>
    <mergeCell ref="W25:X25"/>
    <mergeCell ref="W36:X36"/>
    <mergeCell ref="W37:X37"/>
    <mergeCell ref="W38:X38"/>
    <mergeCell ref="W39:X39"/>
    <mergeCell ref="W40:X40"/>
    <mergeCell ref="W31:X31"/>
    <mergeCell ref="W32:X32"/>
    <mergeCell ref="W33:X33"/>
    <mergeCell ref="W34:X34"/>
    <mergeCell ref="W35:X35"/>
    <mergeCell ref="W54:X54"/>
    <mergeCell ref="W55:X55"/>
    <mergeCell ref="W56:X56"/>
    <mergeCell ref="W57:X57"/>
    <mergeCell ref="W59:X59"/>
    <mergeCell ref="W49:X49"/>
    <mergeCell ref="W50:X50"/>
    <mergeCell ref="W51:X51"/>
    <mergeCell ref="W52:X52"/>
    <mergeCell ref="W53:X53"/>
    <mergeCell ref="W58:X58"/>
    <mergeCell ref="W89:X89"/>
    <mergeCell ref="W80:X80"/>
    <mergeCell ref="W81:X81"/>
    <mergeCell ref="W82:X82"/>
    <mergeCell ref="W83:X83"/>
    <mergeCell ref="W84:X84"/>
    <mergeCell ref="W75:X75"/>
    <mergeCell ref="W102:X102"/>
    <mergeCell ref="W95:X95"/>
    <mergeCell ref="W96:X96"/>
    <mergeCell ref="W97:X97"/>
    <mergeCell ref="W98:X98"/>
    <mergeCell ref="W99:X99"/>
    <mergeCell ref="W90:X90"/>
    <mergeCell ref="W91:X91"/>
    <mergeCell ref="W92:X92"/>
    <mergeCell ref="W93:X93"/>
    <mergeCell ref="W94:X94"/>
    <mergeCell ref="W85:X85"/>
    <mergeCell ref="W86:X86"/>
    <mergeCell ref="W103:X103"/>
    <mergeCell ref="W87:X87"/>
    <mergeCell ref="W65:X65"/>
    <mergeCell ref="W66:X66"/>
    <mergeCell ref="W67:X67"/>
    <mergeCell ref="W68:X68"/>
    <mergeCell ref="W69:X69"/>
    <mergeCell ref="W60:X60"/>
    <mergeCell ref="W100:X100"/>
    <mergeCell ref="W101:X101"/>
    <mergeCell ref="W76:X76"/>
    <mergeCell ref="W77:X77"/>
    <mergeCell ref="W78:X78"/>
    <mergeCell ref="W79:X79"/>
    <mergeCell ref="W70:X70"/>
    <mergeCell ref="W71:X71"/>
    <mergeCell ref="W72:X72"/>
    <mergeCell ref="W73:X73"/>
    <mergeCell ref="W74:X74"/>
    <mergeCell ref="W61:X61"/>
    <mergeCell ref="W62:X62"/>
    <mergeCell ref="W63:X63"/>
    <mergeCell ref="W64:X64"/>
    <mergeCell ref="W88:X88"/>
  </mergeCells>
  <pageMargins left="0.23622047244094491" right="0.23622047244094491" top="0.19685039370078741" bottom="0.15748031496062992" header="0.11811023622047245" footer="0.11811023622047245"/>
  <pageSetup paperSize="9" scale="33" fitToWidth="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2">
    <tabColor rgb="FFF69B94"/>
    <pageSetUpPr fitToPage="1"/>
  </sheetPr>
  <dimension ref="A1:BJ131"/>
  <sheetViews>
    <sheetView zoomScale="75" zoomScaleNormal="75" workbookViewId="0"/>
  </sheetViews>
  <sheetFormatPr defaultRowHeight="15" x14ac:dyDescent="0.25"/>
  <cols>
    <col min="1" max="1" width="7.7109375" customWidth="1"/>
    <col min="2" max="2" width="54.5703125" customWidth="1"/>
    <col min="3" max="3" width="72.42578125" customWidth="1"/>
    <col min="4" max="4" width="3.140625" style="54" customWidth="1"/>
    <col min="5" max="5" width="13.7109375" customWidth="1"/>
    <col min="6" max="6" width="20.7109375" customWidth="1"/>
    <col min="7" max="7" width="20.85546875" style="8" customWidth="1"/>
    <col min="8" max="8" width="8.42578125" customWidth="1"/>
    <col min="9" max="9" width="84.7109375" customWidth="1"/>
    <col min="10" max="10" width="3.140625" bestFit="1" customWidth="1"/>
    <col min="11" max="11" width="6.7109375" customWidth="1"/>
    <col min="12" max="12" width="9.28515625" customWidth="1"/>
    <col min="13" max="13" width="76" bestFit="1" customWidth="1"/>
    <col min="14" max="14" width="9" bestFit="1" customWidth="1"/>
    <col min="15" max="15" width="7.7109375" customWidth="1"/>
    <col min="16" max="16" width="76" bestFit="1" customWidth="1"/>
    <col min="17" max="17" width="8.85546875" customWidth="1"/>
    <col min="18" max="18" width="7.7109375" customWidth="1"/>
    <col min="19" max="19" width="54.42578125" customWidth="1"/>
    <col min="20" max="20" width="76" bestFit="1" customWidth="1"/>
    <col min="21" max="21" width="3.28515625" customWidth="1"/>
    <col min="22" max="22" width="5.42578125" customWidth="1"/>
    <col min="23" max="23" width="7.5703125" customWidth="1"/>
    <col min="24" max="24" width="77" customWidth="1"/>
    <col min="25" max="25" width="9" customWidth="1"/>
    <col min="26" max="26" width="7.7109375" customWidth="1"/>
    <col min="27" max="27" width="76" bestFit="1" customWidth="1"/>
    <col min="28" max="29" width="9" customWidth="1"/>
    <col min="30" max="30" width="76" bestFit="1" customWidth="1"/>
    <col min="31" max="32" width="9" customWidth="1"/>
    <col min="33" max="33" width="57.28515625" bestFit="1" customWidth="1"/>
    <col min="34" max="34" width="78.42578125" bestFit="1" customWidth="1"/>
    <col min="35" max="35" width="3.5703125" customWidth="1"/>
    <col min="36" max="36" width="4.42578125" customWidth="1"/>
    <col min="37" max="37" width="9" customWidth="1"/>
    <col min="38" max="38" width="77.5703125" customWidth="1"/>
    <col min="39" max="40" width="9" customWidth="1"/>
    <col min="41" max="41" width="78.42578125" bestFit="1" customWidth="1"/>
    <col min="42" max="43" width="9" customWidth="1"/>
    <col min="44" max="44" width="79.28515625" bestFit="1" customWidth="1"/>
    <col min="45" max="45" width="9" customWidth="1"/>
    <col min="47" max="47" width="40.7109375" customWidth="1"/>
    <col min="48" max="48" width="4.140625" bestFit="1" customWidth="1"/>
    <col min="49" max="49" width="40.7109375" customWidth="1"/>
    <col min="50" max="50" width="8.85546875" bestFit="1" customWidth="1"/>
    <col min="52" max="53" width="40.7109375" customWidth="1"/>
    <col min="54" max="54" width="8.85546875" bestFit="1" customWidth="1"/>
    <col min="56" max="57" width="40.7109375" customWidth="1"/>
    <col min="58" max="58" width="8.85546875" bestFit="1" customWidth="1"/>
    <col min="60" max="61" width="40.7109375" customWidth="1"/>
  </cols>
  <sheetData>
    <row r="1" spans="1:45" ht="18" customHeight="1" x14ac:dyDescent="0.25">
      <c r="A1" s="37" t="s">
        <v>425</v>
      </c>
      <c r="H1" s="37"/>
      <c r="I1" s="1745" t="s">
        <v>513</v>
      </c>
      <c r="J1" s="1746"/>
      <c r="K1" s="1746"/>
      <c r="L1" s="1746"/>
      <c r="M1" s="1747"/>
      <c r="N1" s="550"/>
      <c r="O1" s="550"/>
      <c r="P1" s="550"/>
      <c r="Q1" s="550"/>
      <c r="W1" s="726"/>
      <c r="AK1" s="726"/>
    </row>
    <row r="2" spans="1:45" ht="21.75" customHeight="1" x14ac:dyDescent="0.25">
      <c r="I2" s="1748"/>
      <c r="J2" s="1749"/>
      <c r="K2" s="1749"/>
      <c r="L2" s="1749"/>
      <c r="M2" s="1750"/>
      <c r="N2" s="550"/>
      <c r="O2" s="550"/>
      <c r="P2" s="550"/>
      <c r="Q2" s="550"/>
      <c r="W2" s="726"/>
      <c r="AK2" s="726"/>
    </row>
    <row r="3" spans="1:45" s="12" customFormat="1" ht="15.75" customHeight="1" x14ac:dyDescent="0.25">
      <c r="A3" s="1722" t="s">
        <v>383</v>
      </c>
      <c r="B3" s="1722"/>
      <c r="C3" s="1722"/>
      <c r="D3" s="55"/>
      <c r="E3" s="36" t="s">
        <v>385</v>
      </c>
      <c r="G3" s="104"/>
      <c r="I3" s="1748"/>
      <c r="J3" s="1749"/>
      <c r="K3" s="1749"/>
      <c r="L3" s="1749"/>
      <c r="M3" s="1750"/>
      <c r="N3" s="550"/>
      <c r="O3" s="550"/>
      <c r="P3" s="550"/>
      <c r="Q3" s="550"/>
      <c r="R3" s="1722" t="s">
        <v>384</v>
      </c>
      <c r="S3" s="1722"/>
      <c r="T3" s="1722"/>
      <c r="V3" s="1755" t="s">
        <v>385</v>
      </c>
      <c r="W3" s="1755"/>
      <c r="X3" s="1755"/>
      <c r="AF3" s="1722" t="s">
        <v>384</v>
      </c>
      <c r="AG3" s="1722"/>
      <c r="AH3" s="1722"/>
      <c r="AJ3" s="36" t="s">
        <v>385</v>
      </c>
      <c r="AK3" s="726"/>
    </row>
    <row r="4" spans="1:45" s="12" customFormat="1" ht="15.75" customHeight="1" x14ac:dyDescent="0.25">
      <c r="A4" s="476">
        <v>1</v>
      </c>
      <c r="B4" s="34" t="s">
        <v>127</v>
      </c>
      <c r="C4" s="86" t="s">
        <v>454</v>
      </c>
      <c r="D4" s="55"/>
      <c r="E4" s="36"/>
      <c r="G4" s="104"/>
      <c r="I4" s="1748"/>
      <c r="J4" s="1749"/>
      <c r="K4" s="1749"/>
      <c r="L4" s="1749"/>
      <c r="M4" s="1750"/>
      <c r="N4" s="550"/>
      <c r="O4" s="550"/>
      <c r="P4" s="550"/>
      <c r="Q4" s="550"/>
      <c r="R4" s="476">
        <v>1</v>
      </c>
      <c r="S4" s="34" t="s">
        <v>127</v>
      </c>
      <c r="T4" s="117" t="s">
        <v>454</v>
      </c>
      <c r="V4" s="36"/>
      <c r="W4" s="726"/>
      <c r="AF4" s="676">
        <v>1</v>
      </c>
      <c r="AG4" s="34" t="s">
        <v>127</v>
      </c>
      <c r="AH4" s="117" t="s">
        <v>454</v>
      </c>
      <c r="AJ4" s="36"/>
      <c r="AK4" s="726"/>
    </row>
    <row r="5" spans="1:45" ht="15.75" customHeight="1" x14ac:dyDescent="0.25">
      <c r="A5" s="476">
        <v>2</v>
      </c>
      <c r="B5" s="34" t="s">
        <v>90</v>
      </c>
      <c r="C5" s="491" t="s">
        <v>96</v>
      </c>
      <c r="E5" s="474" t="s">
        <v>95</v>
      </c>
      <c r="F5" s="1524" t="s">
        <v>97</v>
      </c>
      <c r="G5" s="1524"/>
      <c r="I5" s="1748"/>
      <c r="J5" s="1749"/>
      <c r="K5" s="1749"/>
      <c r="L5" s="1749"/>
      <c r="M5" s="1750"/>
      <c r="N5" s="550"/>
      <c r="O5" s="550"/>
      <c r="P5" s="550"/>
      <c r="Q5" s="550"/>
      <c r="R5" s="476">
        <v>2</v>
      </c>
      <c r="S5" s="34" t="s">
        <v>90</v>
      </c>
      <c r="T5" s="491" t="s">
        <v>94</v>
      </c>
      <c r="U5" s="54"/>
      <c r="V5" s="1606" t="s">
        <v>95</v>
      </c>
      <c r="W5" s="1606"/>
      <c r="X5" s="709" t="s">
        <v>93</v>
      </c>
      <c r="Y5" s="39"/>
      <c r="Z5" s="39"/>
      <c r="AA5" s="39"/>
      <c r="AB5" s="39"/>
      <c r="AC5" s="39"/>
      <c r="AD5" s="39"/>
      <c r="AE5" s="39"/>
      <c r="AF5" s="676">
        <v>2</v>
      </c>
      <c r="AG5" s="34" t="s">
        <v>90</v>
      </c>
      <c r="AH5" s="678" t="s">
        <v>96</v>
      </c>
      <c r="AI5" s="54"/>
      <c r="AJ5" s="1606" t="s">
        <v>95</v>
      </c>
      <c r="AK5" s="1606"/>
      <c r="AL5" s="709" t="s">
        <v>97</v>
      </c>
      <c r="AM5" s="39"/>
      <c r="AN5" s="39"/>
      <c r="AO5" s="39"/>
      <c r="AP5" s="39"/>
      <c r="AQ5" s="39"/>
      <c r="AR5" s="39"/>
      <c r="AS5" s="39"/>
    </row>
    <row r="6" spans="1:45" ht="15.75" customHeight="1" x14ac:dyDescent="0.25">
      <c r="A6" s="476">
        <v>3</v>
      </c>
      <c r="B6" s="34" t="s">
        <v>91</v>
      </c>
      <c r="C6" s="491" t="s">
        <v>94</v>
      </c>
      <c r="E6" s="474" t="s">
        <v>95</v>
      </c>
      <c r="F6" s="1524" t="s">
        <v>93</v>
      </c>
      <c r="G6" s="1524"/>
      <c r="I6" s="1748"/>
      <c r="J6" s="1749"/>
      <c r="K6" s="1749"/>
      <c r="L6" s="1749"/>
      <c r="M6" s="1750"/>
      <c r="N6" s="550"/>
      <c r="O6" s="550"/>
      <c r="P6" s="550"/>
      <c r="Q6" s="550"/>
      <c r="R6" s="476">
        <v>3</v>
      </c>
      <c r="S6" s="34" t="s">
        <v>91</v>
      </c>
      <c r="T6" s="491" t="s">
        <v>96</v>
      </c>
      <c r="U6" s="54"/>
      <c r="V6" s="1606" t="s">
        <v>95</v>
      </c>
      <c r="W6" s="1606"/>
      <c r="X6" s="709" t="s">
        <v>97</v>
      </c>
      <c r="Y6" s="39"/>
      <c r="Z6" s="39"/>
      <c r="AA6" s="39"/>
      <c r="AB6" s="39"/>
      <c r="AC6" s="39"/>
      <c r="AD6" s="39"/>
      <c r="AE6" s="39"/>
      <c r="AF6" s="676">
        <v>3</v>
      </c>
      <c r="AG6" s="34" t="s">
        <v>91</v>
      </c>
      <c r="AH6" s="678" t="s">
        <v>94</v>
      </c>
      <c r="AI6" s="54"/>
      <c r="AJ6" s="1606" t="s">
        <v>95</v>
      </c>
      <c r="AK6" s="1606"/>
      <c r="AL6" s="709" t="s">
        <v>93</v>
      </c>
      <c r="AM6" s="39"/>
      <c r="AN6" s="39"/>
      <c r="AO6" s="39"/>
      <c r="AP6" s="39"/>
      <c r="AQ6" s="39"/>
      <c r="AR6" s="39"/>
      <c r="AS6" s="39"/>
    </row>
    <row r="7" spans="1:45" ht="15.75" customHeight="1" x14ac:dyDescent="0.25">
      <c r="A7" s="476">
        <v>4</v>
      </c>
      <c r="B7" s="34" t="s">
        <v>101</v>
      </c>
      <c r="C7" s="1144">
        <v>43935</v>
      </c>
      <c r="E7" s="30"/>
      <c r="F7" s="16"/>
      <c r="G7" s="39"/>
      <c r="I7" s="1748"/>
      <c r="J7" s="1749"/>
      <c r="K7" s="1749"/>
      <c r="L7" s="1749"/>
      <c r="M7" s="1750"/>
      <c r="N7" s="550"/>
      <c r="O7" s="550"/>
      <c r="P7" s="550"/>
      <c r="Q7" s="550"/>
      <c r="R7" s="476">
        <v>4</v>
      </c>
      <c r="S7" s="34" t="s">
        <v>101</v>
      </c>
      <c r="T7" s="1144">
        <v>43942</v>
      </c>
      <c r="V7" s="30"/>
      <c r="W7" s="727"/>
      <c r="X7" s="12"/>
      <c r="Y7" s="12"/>
      <c r="Z7" s="12"/>
      <c r="AA7" s="12"/>
      <c r="AB7" s="12"/>
      <c r="AC7" s="12"/>
      <c r="AD7" s="12"/>
      <c r="AE7" s="12"/>
      <c r="AF7" s="676">
        <v>4</v>
      </c>
      <c r="AG7" s="34" t="s">
        <v>101</v>
      </c>
      <c r="AH7" s="1144">
        <v>43948</v>
      </c>
      <c r="AJ7" s="30"/>
      <c r="AK7" s="727"/>
      <c r="AL7" s="12"/>
      <c r="AM7" s="12"/>
      <c r="AN7" s="12"/>
      <c r="AO7" s="12"/>
      <c r="AP7" s="12"/>
      <c r="AQ7" s="12"/>
      <c r="AR7" s="12"/>
      <c r="AS7" s="12"/>
    </row>
    <row r="8" spans="1:45" ht="15.75" customHeight="1" x14ac:dyDescent="0.25">
      <c r="A8" s="476">
        <v>5</v>
      </c>
      <c r="B8" s="34" t="s">
        <v>123</v>
      </c>
      <c r="C8" s="28">
        <v>0.40649305555555554</v>
      </c>
      <c r="E8" s="30"/>
      <c r="F8" s="16"/>
      <c r="G8" s="39"/>
      <c r="I8" s="1748"/>
      <c r="J8" s="1749"/>
      <c r="K8" s="1749"/>
      <c r="L8" s="1749"/>
      <c r="M8" s="1750"/>
      <c r="N8" s="550"/>
      <c r="O8" s="550"/>
      <c r="P8" s="550"/>
      <c r="Q8" s="550"/>
      <c r="R8" s="476">
        <v>5</v>
      </c>
      <c r="S8" s="34" t="s">
        <v>123</v>
      </c>
      <c r="T8" s="28">
        <v>0.41758101851851853</v>
      </c>
      <c r="V8" s="30"/>
      <c r="W8" s="727"/>
      <c r="X8" s="12"/>
      <c r="Y8" s="12"/>
      <c r="Z8" s="12"/>
      <c r="AA8" s="12"/>
      <c r="AB8" s="12"/>
      <c r="AC8" s="12"/>
      <c r="AD8" s="12"/>
      <c r="AE8" s="12"/>
      <c r="AF8" s="676">
        <v>5</v>
      </c>
      <c r="AG8" s="34" t="s">
        <v>123</v>
      </c>
      <c r="AH8" s="28">
        <v>0.36496527777777782</v>
      </c>
      <c r="AJ8" s="30"/>
      <c r="AK8" s="727"/>
      <c r="AL8" s="12"/>
      <c r="AM8" s="12"/>
      <c r="AN8" s="12"/>
      <c r="AO8" s="12"/>
      <c r="AP8" s="12"/>
      <c r="AQ8" s="12"/>
      <c r="AR8" s="12"/>
      <c r="AS8" s="12"/>
    </row>
    <row r="9" spans="1:45" ht="15.75" customHeight="1" x14ac:dyDescent="0.25">
      <c r="A9" s="476">
        <v>6</v>
      </c>
      <c r="B9" s="34" t="s">
        <v>124</v>
      </c>
      <c r="C9" s="85" t="s">
        <v>125</v>
      </c>
      <c r="E9" s="39"/>
      <c r="F9" s="472"/>
      <c r="G9" s="472"/>
      <c r="I9" s="1748"/>
      <c r="J9" s="1749"/>
      <c r="K9" s="1749"/>
      <c r="L9" s="1749"/>
      <c r="M9" s="1750"/>
      <c r="N9" s="550"/>
      <c r="O9" s="550"/>
      <c r="P9" s="550"/>
      <c r="Q9" s="550"/>
      <c r="R9" s="476">
        <v>6</v>
      </c>
      <c r="S9" s="34" t="s">
        <v>124</v>
      </c>
      <c r="T9" s="260" t="s">
        <v>125</v>
      </c>
      <c r="V9" s="691"/>
      <c r="W9" s="727"/>
      <c r="X9" s="324"/>
      <c r="Y9" s="324"/>
      <c r="Z9" s="324"/>
      <c r="AA9" s="324"/>
      <c r="AB9" s="324"/>
      <c r="AC9" s="324"/>
      <c r="AD9" s="324"/>
      <c r="AE9" s="324"/>
      <c r="AF9" s="676">
        <v>6</v>
      </c>
      <c r="AG9" s="34" t="s">
        <v>124</v>
      </c>
      <c r="AH9" s="260" t="s">
        <v>125</v>
      </c>
      <c r="AJ9" s="691"/>
      <c r="AK9" s="727"/>
      <c r="AL9" s="324"/>
      <c r="AM9" s="324"/>
      <c r="AN9" s="324"/>
      <c r="AO9" s="324"/>
      <c r="AP9" s="324"/>
      <c r="AQ9" s="324"/>
      <c r="AR9" s="324"/>
      <c r="AS9" s="324"/>
    </row>
    <row r="10" spans="1:45" ht="15.75" customHeight="1" x14ac:dyDescent="0.25">
      <c r="A10" s="476">
        <v>7</v>
      </c>
      <c r="B10" s="34" t="s">
        <v>102</v>
      </c>
      <c r="C10" s="1144">
        <v>43936</v>
      </c>
      <c r="E10" s="30"/>
      <c r="F10" s="16"/>
      <c r="G10" s="39"/>
      <c r="I10" s="1748"/>
      <c r="J10" s="1749"/>
      <c r="K10" s="1749"/>
      <c r="L10" s="1749"/>
      <c r="M10" s="1750"/>
      <c r="N10" s="550"/>
      <c r="O10" s="550"/>
      <c r="P10" s="550"/>
      <c r="Q10" s="550"/>
      <c r="R10" s="476">
        <v>7</v>
      </c>
      <c r="S10" s="34" t="s">
        <v>102</v>
      </c>
      <c r="T10" s="1144">
        <v>43943</v>
      </c>
      <c r="V10" s="30"/>
      <c r="W10" s="727"/>
      <c r="X10" s="12"/>
      <c r="Y10" s="12"/>
      <c r="Z10" s="12"/>
      <c r="AA10" s="12"/>
      <c r="AB10" s="12"/>
      <c r="AC10" s="12"/>
      <c r="AD10" s="12"/>
      <c r="AE10" s="12"/>
      <c r="AF10" s="676">
        <v>7</v>
      </c>
      <c r="AG10" s="34" t="s">
        <v>102</v>
      </c>
      <c r="AH10" s="1144">
        <v>43949</v>
      </c>
      <c r="AJ10" s="30"/>
      <c r="AK10" s="727"/>
      <c r="AL10" s="12"/>
      <c r="AM10" s="12"/>
      <c r="AN10" s="12"/>
      <c r="AO10" s="12"/>
      <c r="AP10" s="12"/>
      <c r="AQ10" s="12"/>
      <c r="AR10" s="12"/>
      <c r="AS10" s="12"/>
    </row>
    <row r="11" spans="1:45" ht="15.75" customHeight="1" x14ac:dyDescent="0.25">
      <c r="A11" s="476">
        <v>8</v>
      </c>
      <c r="B11" s="34" t="s">
        <v>103</v>
      </c>
      <c r="C11" s="1144">
        <v>43950</v>
      </c>
      <c r="E11" s="30"/>
      <c r="F11" s="16"/>
      <c r="G11" s="39"/>
      <c r="I11" s="1748"/>
      <c r="J11" s="1749"/>
      <c r="K11" s="1749"/>
      <c r="L11" s="1749"/>
      <c r="M11" s="1750"/>
      <c r="N11" s="550"/>
      <c r="O11" s="550"/>
      <c r="P11" s="550"/>
      <c r="Q11" s="550"/>
      <c r="R11" s="476">
        <v>8</v>
      </c>
      <c r="S11" s="34" t="s">
        <v>103</v>
      </c>
      <c r="T11" s="1144">
        <v>43950</v>
      </c>
      <c r="V11" s="30"/>
      <c r="W11" s="727"/>
      <c r="X11" s="12"/>
      <c r="Y11" s="12"/>
      <c r="Z11" s="12"/>
      <c r="AA11" s="12"/>
      <c r="AB11" s="12"/>
      <c r="AC11" s="12"/>
      <c r="AD11" s="12"/>
      <c r="AE11" s="12"/>
      <c r="AF11" s="676">
        <v>8</v>
      </c>
      <c r="AG11" s="34" t="s">
        <v>103</v>
      </c>
      <c r="AH11" s="1144">
        <v>43956</v>
      </c>
      <c r="AJ11" s="30"/>
      <c r="AK11" s="727"/>
      <c r="AL11" s="12"/>
      <c r="AM11" s="12"/>
      <c r="AN11" s="12"/>
      <c r="AO11" s="12"/>
      <c r="AP11" s="12"/>
      <c r="AQ11" s="12"/>
      <c r="AR11" s="12"/>
      <c r="AS11" s="12"/>
    </row>
    <row r="12" spans="1:45" ht="15.75" customHeight="1" x14ac:dyDescent="0.25">
      <c r="A12" s="504">
        <v>9</v>
      </c>
      <c r="B12" s="505" t="s">
        <v>85</v>
      </c>
      <c r="C12" s="525" t="s">
        <v>455</v>
      </c>
      <c r="E12" s="474" t="s">
        <v>184</v>
      </c>
      <c r="F12" s="1754" t="s">
        <v>393</v>
      </c>
      <c r="G12" s="1754"/>
      <c r="I12" s="1748"/>
      <c r="J12" s="1749"/>
      <c r="K12" s="1749"/>
      <c r="L12" s="1749"/>
      <c r="M12" s="1750"/>
      <c r="N12" s="550"/>
      <c r="O12" s="550"/>
      <c r="P12" s="550"/>
      <c r="Q12" s="550"/>
      <c r="R12" s="504">
        <v>9</v>
      </c>
      <c r="S12" s="505" t="s">
        <v>85</v>
      </c>
      <c r="T12" s="527" t="s">
        <v>455</v>
      </c>
      <c r="V12" s="1606" t="s">
        <v>184</v>
      </c>
      <c r="W12" s="1606"/>
      <c r="X12" s="499" t="s">
        <v>212</v>
      </c>
      <c r="Y12" s="549"/>
      <c r="Z12" s="549"/>
      <c r="AA12" s="549"/>
      <c r="AB12" s="549"/>
      <c r="AC12" s="549"/>
      <c r="AD12" s="549"/>
      <c r="AE12" s="549"/>
      <c r="AF12" s="674">
        <v>9</v>
      </c>
      <c r="AG12" s="675" t="s">
        <v>85</v>
      </c>
      <c r="AH12" s="527" t="s">
        <v>455</v>
      </c>
      <c r="AJ12" s="1606" t="s">
        <v>184</v>
      </c>
      <c r="AK12" s="1606"/>
      <c r="AL12" s="499" t="s">
        <v>212</v>
      </c>
      <c r="AM12" s="549"/>
      <c r="AN12" s="549"/>
      <c r="AO12" s="549"/>
      <c r="AP12" s="549"/>
      <c r="AQ12" s="549"/>
      <c r="AR12" s="549"/>
      <c r="AS12" s="549"/>
    </row>
    <row r="13" spans="1:45" ht="15.75" customHeight="1" x14ac:dyDescent="0.25">
      <c r="A13" s="476">
        <v>10</v>
      </c>
      <c r="B13" s="34" t="s">
        <v>86</v>
      </c>
      <c r="C13" s="565" t="s">
        <v>466</v>
      </c>
      <c r="E13" s="31"/>
      <c r="F13" s="16"/>
      <c r="G13" s="39"/>
      <c r="I13" s="1748"/>
      <c r="J13" s="1749"/>
      <c r="K13" s="1749"/>
      <c r="L13" s="1749"/>
      <c r="M13" s="1750"/>
      <c r="N13" s="550"/>
      <c r="O13" s="550"/>
      <c r="P13" s="550"/>
      <c r="Q13" s="550"/>
      <c r="R13" s="476">
        <v>10</v>
      </c>
      <c r="S13" s="34" t="s">
        <v>86</v>
      </c>
      <c r="T13" s="499" t="s">
        <v>212</v>
      </c>
      <c r="V13" s="31"/>
      <c r="W13" s="727"/>
      <c r="X13" s="369"/>
      <c r="Y13" s="369"/>
      <c r="Z13" s="369"/>
      <c r="AA13" s="369"/>
      <c r="AB13" s="369"/>
      <c r="AC13" s="369"/>
      <c r="AD13" s="369"/>
      <c r="AE13" s="369"/>
      <c r="AF13" s="676">
        <v>10</v>
      </c>
      <c r="AG13" s="34" t="s">
        <v>86</v>
      </c>
      <c r="AH13" s="499" t="s">
        <v>212</v>
      </c>
      <c r="AJ13" s="31"/>
      <c r="AK13" s="727"/>
      <c r="AL13" s="369"/>
      <c r="AM13" s="369"/>
      <c r="AN13" s="369"/>
      <c r="AO13" s="369"/>
      <c r="AP13" s="369"/>
      <c r="AQ13" s="369"/>
      <c r="AR13" s="369"/>
      <c r="AS13" s="369"/>
    </row>
    <row r="14" spans="1:45" ht="15.75" customHeight="1" x14ac:dyDescent="0.25">
      <c r="A14" s="476">
        <v>11</v>
      </c>
      <c r="B14" s="34" t="s">
        <v>87</v>
      </c>
      <c r="C14" s="922" t="s">
        <v>676</v>
      </c>
      <c r="E14" s="475" t="s">
        <v>100</v>
      </c>
      <c r="F14" s="1714" t="s">
        <v>466</v>
      </c>
      <c r="G14" s="1714"/>
      <c r="I14" s="1748"/>
      <c r="J14" s="1749"/>
      <c r="K14" s="1749"/>
      <c r="L14" s="1749"/>
      <c r="M14" s="1750"/>
      <c r="N14" s="550"/>
      <c r="O14" s="550"/>
      <c r="P14" s="550"/>
      <c r="Q14" s="550"/>
      <c r="R14" s="476">
        <v>11</v>
      </c>
      <c r="S14" s="34" t="s">
        <v>87</v>
      </c>
      <c r="T14" s="499" t="s">
        <v>212</v>
      </c>
      <c r="V14" s="1673" t="s">
        <v>100</v>
      </c>
      <c r="W14" s="1673"/>
      <c r="X14" s="499" t="s">
        <v>212</v>
      </c>
      <c r="Y14" s="549"/>
      <c r="Z14" s="549"/>
      <c r="AA14" s="549"/>
      <c r="AB14" s="549"/>
      <c r="AC14" s="549"/>
      <c r="AD14" s="549"/>
      <c r="AE14" s="549"/>
      <c r="AF14" s="676">
        <v>11</v>
      </c>
      <c r="AG14" s="34" t="s">
        <v>87</v>
      </c>
      <c r="AH14" s="499" t="s">
        <v>212</v>
      </c>
      <c r="AJ14" s="1673" t="s">
        <v>100</v>
      </c>
      <c r="AK14" s="1673"/>
      <c r="AL14" s="499" t="s">
        <v>212</v>
      </c>
      <c r="AM14" s="549"/>
      <c r="AN14" s="549"/>
      <c r="AO14" s="549"/>
      <c r="AP14" s="549"/>
      <c r="AQ14" s="549"/>
      <c r="AR14" s="549"/>
      <c r="AS14" s="549"/>
    </row>
    <row r="15" spans="1:45" ht="15.75" customHeight="1" x14ac:dyDescent="0.25">
      <c r="A15" s="476">
        <v>12</v>
      </c>
      <c r="B15" s="34" t="s">
        <v>83</v>
      </c>
      <c r="C15" s="494">
        <v>250000000</v>
      </c>
      <c r="E15" s="109"/>
      <c r="F15" s="111"/>
      <c r="G15" s="111"/>
      <c r="I15" s="1748"/>
      <c r="J15" s="1749"/>
      <c r="K15" s="1749"/>
      <c r="L15" s="1749"/>
      <c r="M15" s="1750"/>
      <c r="N15" s="550"/>
      <c r="O15" s="550"/>
      <c r="P15" s="550"/>
      <c r="Q15" s="550"/>
      <c r="R15" s="476">
        <v>12</v>
      </c>
      <c r="S15" s="34" t="s">
        <v>83</v>
      </c>
      <c r="T15" s="494">
        <v>120000000</v>
      </c>
      <c r="V15" s="693"/>
      <c r="W15" s="727"/>
      <c r="X15" s="111"/>
      <c r="Y15" s="111"/>
      <c r="Z15" s="111"/>
      <c r="AA15" s="111"/>
      <c r="AB15" s="111"/>
      <c r="AC15" s="111"/>
      <c r="AD15" s="111"/>
      <c r="AE15" s="111"/>
      <c r="AF15" s="676">
        <v>12</v>
      </c>
      <c r="AG15" s="34" t="s">
        <v>83</v>
      </c>
      <c r="AH15" s="680">
        <v>120000000</v>
      </c>
      <c r="AJ15" s="693"/>
      <c r="AK15" s="727"/>
      <c r="AL15" s="111"/>
      <c r="AM15" s="111"/>
      <c r="AN15" s="111"/>
      <c r="AO15" s="111"/>
      <c r="AP15" s="111"/>
      <c r="AQ15" s="111"/>
      <c r="AR15" s="111"/>
      <c r="AS15" s="111"/>
    </row>
    <row r="16" spans="1:45" ht="15.75" customHeight="1" x14ac:dyDescent="0.25">
      <c r="A16" s="476">
        <v>13</v>
      </c>
      <c r="B16" s="34" t="s">
        <v>88</v>
      </c>
      <c r="C16" s="491" t="s">
        <v>165</v>
      </c>
      <c r="E16" s="33"/>
      <c r="F16" s="16"/>
      <c r="G16" s="39"/>
      <c r="I16" s="1748"/>
      <c r="J16" s="1749"/>
      <c r="K16" s="1749"/>
      <c r="L16" s="1749"/>
      <c r="M16" s="1750"/>
      <c r="N16" s="550"/>
      <c r="O16" s="550"/>
      <c r="P16" s="550"/>
      <c r="Q16" s="550"/>
      <c r="R16" s="476">
        <v>13</v>
      </c>
      <c r="S16" s="34" t="s">
        <v>88</v>
      </c>
      <c r="T16" s="491" t="s">
        <v>165</v>
      </c>
      <c r="V16" s="33"/>
      <c r="W16" s="727"/>
      <c r="X16" s="12"/>
      <c r="Y16" s="12"/>
      <c r="Z16" s="12"/>
      <c r="AA16" s="12"/>
      <c r="AB16" s="12"/>
      <c r="AC16" s="12"/>
      <c r="AD16" s="12"/>
      <c r="AE16" s="12"/>
      <c r="AF16" s="676">
        <v>13</v>
      </c>
      <c r="AG16" s="34" t="s">
        <v>88</v>
      </c>
      <c r="AH16" s="678" t="s">
        <v>165</v>
      </c>
      <c r="AJ16" s="33"/>
      <c r="AK16" s="727"/>
      <c r="AL16" s="12"/>
      <c r="AM16" s="12"/>
      <c r="AN16" s="12"/>
      <c r="AO16" s="12"/>
      <c r="AP16" s="12"/>
      <c r="AQ16" s="12"/>
      <c r="AR16" s="12"/>
      <c r="AS16" s="12"/>
    </row>
    <row r="17" spans="1:61" ht="15.75" customHeight="1" x14ac:dyDescent="0.25">
      <c r="A17" s="476">
        <v>14</v>
      </c>
      <c r="B17" s="34" t="s">
        <v>82</v>
      </c>
      <c r="C17" s="24">
        <v>8.6E-3</v>
      </c>
      <c r="E17" s="38"/>
      <c r="F17" s="39"/>
      <c r="G17" s="39"/>
      <c r="I17" s="1748"/>
      <c r="J17" s="1749"/>
      <c r="K17" s="1749"/>
      <c r="L17" s="1749"/>
      <c r="M17" s="1750"/>
      <c r="N17" s="550"/>
      <c r="O17" s="550"/>
      <c r="P17" s="550"/>
      <c r="Q17" s="550"/>
      <c r="R17" s="476">
        <v>14</v>
      </c>
      <c r="S17" s="34" t="s">
        <v>82</v>
      </c>
      <c r="T17" s="24">
        <v>7.7999999999999996E-3</v>
      </c>
      <c r="V17" s="38"/>
      <c r="W17" s="727"/>
      <c r="X17" s="39"/>
      <c r="Y17" s="39"/>
      <c r="Z17" s="39"/>
      <c r="AA17" s="39"/>
      <c r="AB17" s="39"/>
      <c r="AC17" s="39"/>
      <c r="AD17" s="39"/>
      <c r="AE17" s="39"/>
      <c r="AF17" s="676">
        <v>14</v>
      </c>
      <c r="AG17" s="34" t="s">
        <v>82</v>
      </c>
      <c r="AH17" s="24">
        <v>8.5000000000000006E-3</v>
      </c>
      <c r="AJ17" s="38"/>
      <c r="AK17" s="727"/>
      <c r="AL17" s="39"/>
      <c r="AM17" s="39"/>
      <c r="AN17" s="39"/>
      <c r="AO17" s="39"/>
      <c r="AP17" s="39"/>
      <c r="AQ17" s="39"/>
      <c r="AR17" s="39"/>
      <c r="AS17" s="39"/>
    </row>
    <row r="18" spans="1:61" ht="15.75" customHeight="1" x14ac:dyDescent="0.25">
      <c r="A18" s="476">
        <v>15</v>
      </c>
      <c r="B18" s="34" t="s">
        <v>84</v>
      </c>
      <c r="C18" s="494">
        <v>250082465.75342464</v>
      </c>
      <c r="E18" s="13"/>
      <c r="F18" s="16"/>
      <c r="G18" s="39"/>
      <c r="I18" s="1748"/>
      <c r="J18" s="1749"/>
      <c r="K18" s="1749"/>
      <c r="L18" s="1749"/>
      <c r="M18" s="1750"/>
      <c r="N18" s="550"/>
      <c r="O18" s="550"/>
      <c r="P18" s="550"/>
      <c r="Q18" s="550"/>
      <c r="R18" s="476">
        <v>15</v>
      </c>
      <c r="S18" s="34" t="s">
        <v>84</v>
      </c>
      <c r="T18" s="494">
        <v>120017950.6849315</v>
      </c>
      <c r="V18" s="13"/>
      <c r="W18" s="727"/>
      <c r="X18" s="12"/>
      <c r="Y18" s="12"/>
      <c r="Z18" s="12"/>
      <c r="AA18" s="12"/>
      <c r="AB18" s="12"/>
      <c r="AC18" s="12"/>
      <c r="AD18" s="12"/>
      <c r="AE18" s="12"/>
      <c r="AF18" s="676">
        <v>15</v>
      </c>
      <c r="AG18" s="34" t="s">
        <v>84</v>
      </c>
      <c r="AH18" s="680">
        <v>120000279.4520548</v>
      </c>
      <c r="AJ18" s="13"/>
      <c r="AK18" s="727"/>
      <c r="AL18" s="12"/>
      <c r="AM18" s="12"/>
      <c r="AN18" s="12"/>
      <c r="AO18" s="12"/>
      <c r="AP18" s="12"/>
      <c r="AQ18" s="12"/>
      <c r="AR18" s="12"/>
      <c r="AS18" s="12"/>
    </row>
    <row r="19" spans="1:61" ht="15.75" customHeight="1" x14ac:dyDescent="0.25">
      <c r="A19" s="476">
        <v>16</v>
      </c>
      <c r="B19" s="34" t="s">
        <v>350</v>
      </c>
      <c r="C19" s="132" t="s">
        <v>281</v>
      </c>
      <c r="D19" s="173"/>
      <c r="E19" s="227" t="s">
        <v>95</v>
      </c>
      <c r="F19" s="1744" t="s">
        <v>153</v>
      </c>
      <c r="G19" s="1744"/>
      <c r="I19" s="1748"/>
      <c r="J19" s="1749"/>
      <c r="K19" s="1749"/>
      <c r="L19" s="1749"/>
      <c r="M19" s="1750"/>
      <c r="N19" s="550"/>
      <c r="O19" s="550"/>
      <c r="P19" s="550"/>
      <c r="Q19" s="550"/>
      <c r="R19" s="476">
        <v>16</v>
      </c>
      <c r="S19" s="34" t="s">
        <v>350</v>
      </c>
      <c r="T19" s="499" t="s">
        <v>281</v>
      </c>
      <c r="U19" s="521"/>
      <c r="V19" s="1743" t="s">
        <v>95</v>
      </c>
      <c r="W19" s="1743"/>
      <c r="X19" s="710" t="s">
        <v>153</v>
      </c>
      <c r="Y19" s="472"/>
      <c r="Z19" s="472"/>
      <c r="AA19" s="472"/>
      <c r="AB19" s="472"/>
      <c r="AC19" s="472"/>
      <c r="AD19" s="472"/>
      <c r="AE19" s="472"/>
      <c r="AF19" s="676">
        <v>16</v>
      </c>
      <c r="AG19" s="34" t="s">
        <v>350</v>
      </c>
      <c r="AH19" s="499" t="s">
        <v>281</v>
      </c>
      <c r="AI19" s="521"/>
      <c r="AJ19" s="1743" t="s">
        <v>95</v>
      </c>
      <c r="AK19" s="1743"/>
      <c r="AL19" s="710" t="s">
        <v>153</v>
      </c>
      <c r="AM19" s="472"/>
      <c r="AN19" s="472"/>
      <c r="AO19" s="472"/>
      <c r="AP19" s="472"/>
      <c r="AQ19" s="472"/>
      <c r="AR19" s="472"/>
      <c r="AS19" s="472"/>
    </row>
    <row r="20" spans="1:61" ht="15.75" customHeight="1" x14ac:dyDescent="0.25">
      <c r="A20" s="476">
        <v>17</v>
      </c>
      <c r="B20" s="34" t="s">
        <v>13</v>
      </c>
      <c r="C20" s="132" t="s">
        <v>149</v>
      </c>
      <c r="D20" s="56"/>
      <c r="E20" s="474" t="s">
        <v>95</v>
      </c>
      <c r="F20" s="1744" t="s">
        <v>159</v>
      </c>
      <c r="G20" s="1744"/>
      <c r="I20" s="1748"/>
      <c r="J20" s="1749"/>
      <c r="K20" s="1749"/>
      <c r="L20" s="1749"/>
      <c r="M20" s="1750"/>
      <c r="N20" s="550"/>
      <c r="O20" s="550"/>
      <c r="P20" s="550"/>
      <c r="Q20" s="550"/>
      <c r="R20" s="476">
        <v>17</v>
      </c>
      <c r="S20" s="34" t="s">
        <v>13</v>
      </c>
      <c r="T20" s="499" t="s">
        <v>149</v>
      </c>
      <c r="V20" s="1743" t="s">
        <v>95</v>
      </c>
      <c r="W20" s="1743"/>
      <c r="X20" s="25" t="s">
        <v>394</v>
      </c>
      <c r="Y20" s="104"/>
      <c r="Z20" s="104"/>
      <c r="AA20" s="104"/>
      <c r="AB20" s="104"/>
      <c r="AC20" s="104"/>
      <c r="AD20" s="104"/>
      <c r="AE20" s="104"/>
      <c r="AF20" s="676">
        <v>17</v>
      </c>
      <c r="AG20" s="34" t="s">
        <v>13</v>
      </c>
      <c r="AH20" s="499" t="s">
        <v>149</v>
      </c>
      <c r="AJ20" s="1743" t="s">
        <v>95</v>
      </c>
      <c r="AK20" s="1743"/>
      <c r="AL20" s="25" t="s">
        <v>394</v>
      </c>
      <c r="AM20" s="104"/>
      <c r="AN20" s="104"/>
      <c r="AO20" s="104"/>
      <c r="AP20" s="104"/>
      <c r="AQ20" s="104"/>
      <c r="AR20" s="104"/>
      <c r="AS20" s="104"/>
    </row>
    <row r="21" spans="1:61" ht="15.75" customHeight="1" x14ac:dyDescent="0.25">
      <c r="A21" s="476">
        <v>18</v>
      </c>
      <c r="B21" s="86" t="s">
        <v>221</v>
      </c>
      <c r="C21" s="494" t="s">
        <v>280</v>
      </c>
      <c r="E21" s="227" t="s">
        <v>95</v>
      </c>
      <c r="F21" s="1744" t="s">
        <v>215</v>
      </c>
      <c r="G21" s="1744"/>
      <c r="I21" s="1751"/>
      <c r="J21" s="1752"/>
      <c r="K21" s="1752"/>
      <c r="L21" s="1752"/>
      <c r="M21" s="1753"/>
      <c r="N21" s="550"/>
      <c r="O21" s="550"/>
      <c r="P21" s="550"/>
      <c r="Q21" s="550"/>
      <c r="R21" s="476">
        <v>18</v>
      </c>
      <c r="S21" s="520" t="s">
        <v>221</v>
      </c>
      <c r="T21" s="499" t="s">
        <v>280</v>
      </c>
      <c r="U21" s="526"/>
      <c r="V21" s="1743" t="s">
        <v>95</v>
      </c>
      <c r="W21" s="1743"/>
      <c r="X21" s="117" t="s">
        <v>215</v>
      </c>
      <c r="Y21" s="324"/>
      <c r="Z21" s="324"/>
      <c r="AA21" s="324"/>
      <c r="AB21" s="324"/>
      <c r="AC21" s="324"/>
      <c r="AD21" s="324"/>
      <c r="AE21" s="324"/>
      <c r="AF21" s="676">
        <v>18</v>
      </c>
      <c r="AG21" s="520" t="s">
        <v>221</v>
      </c>
      <c r="AH21" s="499" t="s">
        <v>280</v>
      </c>
      <c r="AI21" s="526"/>
      <c r="AJ21" s="1743" t="s">
        <v>95</v>
      </c>
      <c r="AK21" s="1743"/>
      <c r="AL21" s="117" t="s">
        <v>215</v>
      </c>
      <c r="AM21" s="324"/>
      <c r="AN21" s="324"/>
      <c r="AO21" s="324"/>
      <c r="AP21" s="324"/>
      <c r="AQ21" s="324"/>
      <c r="AR21" s="324"/>
      <c r="AS21" s="324"/>
    </row>
    <row r="22" spans="1:61" ht="15.75" customHeight="1" x14ac:dyDescent="0.25">
      <c r="A22" s="40"/>
      <c r="B22" s="41"/>
      <c r="C22" s="281"/>
      <c r="D22" s="56"/>
      <c r="E22" s="473"/>
      <c r="F22" s="39"/>
      <c r="G22" s="39"/>
      <c r="H22" s="72"/>
      <c r="I22" s="72"/>
      <c r="J22" s="72"/>
      <c r="K22" s="72"/>
      <c r="L22" s="72"/>
      <c r="M22" s="72"/>
      <c r="N22" s="72"/>
      <c r="O22" s="72"/>
      <c r="P22" s="72"/>
      <c r="Q22" s="72"/>
      <c r="R22" s="12"/>
      <c r="T22" s="509"/>
      <c r="AF22" s="12"/>
      <c r="AH22" s="509"/>
      <c r="AT22" s="1742" t="s">
        <v>888</v>
      </c>
      <c r="AU22" s="1742"/>
      <c r="AV22" s="1742"/>
      <c r="AW22" s="1742"/>
      <c r="AX22" s="7"/>
      <c r="AY22" s="1738" t="s">
        <v>889</v>
      </c>
      <c r="AZ22" s="1738"/>
      <c r="BA22" s="1738"/>
      <c r="BB22" s="7"/>
      <c r="BC22" s="1738" t="s">
        <v>890</v>
      </c>
      <c r="BD22" s="1738"/>
      <c r="BE22" s="1738"/>
      <c r="BF22" s="7"/>
      <c r="BG22" s="1738" t="s">
        <v>891</v>
      </c>
      <c r="BH22" s="1738"/>
      <c r="BI22" s="1738"/>
    </row>
    <row r="23" spans="1:61" ht="18" customHeight="1" x14ac:dyDescent="0.25">
      <c r="A23" s="1731" t="s">
        <v>404</v>
      </c>
      <c r="B23" s="1731"/>
      <c r="C23" s="1731"/>
      <c r="D23" s="1731"/>
      <c r="F23" s="1756" t="s">
        <v>341</v>
      </c>
      <c r="G23" s="104"/>
      <c r="H23" s="1581" t="s">
        <v>418</v>
      </c>
      <c r="I23" s="1719"/>
      <c r="J23" s="1719"/>
      <c r="K23" s="12"/>
      <c r="L23" s="1731" t="s">
        <v>419</v>
      </c>
      <c r="M23" s="1731"/>
      <c r="N23" s="1731"/>
      <c r="O23" s="1731" t="s">
        <v>424</v>
      </c>
      <c r="P23" s="1731"/>
      <c r="Q23" s="1731"/>
      <c r="R23" s="1731" t="s">
        <v>421</v>
      </c>
      <c r="S23" s="1731"/>
      <c r="T23" s="1731"/>
      <c r="U23" s="1731"/>
      <c r="W23" s="1581" t="s">
        <v>422</v>
      </c>
      <c r="X23" s="1719"/>
      <c r="Z23" s="1731" t="s">
        <v>423</v>
      </c>
      <c r="AA23" s="1731"/>
      <c r="AB23" s="1731"/>
      <c r="AC23" s="1731" t="s">
        <v>408</v>
      </c>
      <c r="AD23" s="1731"/>
      <c r="AE23" s="1731"/>
      <c r="AF23" s="1731" t="s">
        <v>501</v>
      </c>
      <c r="AG23" s="1731"/>
      <c r="AH23" s="1731"/>
      <c r="AI23" s="1731"/>
      <c r="AK23" s="1741" t="s">
        <v>502</v>
      </c>
      <c r="AL23" s="1741"/>
      <c r="AM23" s="1741"/>
      <c r="AN23" s="1731" t="s">
        <v>503</v>
      </c>
      <c r="AO23" s="1731"/>
      <c r="AP23" s="1731"/>
      <c r="AQ23" s="1731" t="s">
        <v>504</v>
      </c>
      <c r="AR23" s="1731"/>
      <c r="AS23" s="1731"/>
      <c r="AT23" s="1742"/>
      <c r="AU23" s="1742"/>
      <c r="AV23" s="1742"/>
      <c r="AW23" s="1742"/>
      <c r="AX23" s="7"/>
      <c r="AY23" s="1738"/>
      <c r="AZ23" s="1738"/>
      <c r="BA23" s="1738"/>
      <c r="BB23" s="7"/>
      <c r="BC23" s="1738"/>
      <c r="BD23" s="1738"/>
      <c r="BE23" s="1738"/>
      <c r="BF23" s="7"/>
      <c r="BG23" s="1738"/>
      <c r="BH23" s="1738"/>
      <c r="BI23" s="1738"/>
    </row>
    <row r="24" spans="1:61" ht="15.75" customHeight="1" x14ac:dyDescent="0.25">
      <c r="A24" s="1716" t="s">
        <v>133</v>
      </c>
      <c r="B24" s="1716"/>
      <c r="C24" s="1716"/>
      <c r="D24" s="1716"/>
      <c r="F24" s="1716"/>
      <c r="G24" s="104"/>
      <c r="H24" s="1716" t="s">
        <v>401</v>
      </c>
      <c r="I24" s="1716"/>
      <c r="J24" s="1716"/>
      <c r="K24" s="12"/>
      <c r="L24" s="1719" t="s">
        <v>133</v>
      </c>
      <c r="M24" s="1719"/>
      <c r="N24" s="1719"/>
      <c r="O24" s="1719" t="s">
        <v>133</v>
      </c>
      <c r="P24" s="1719"/>
      <c r="Q24" s="1719"/>
      <c r="R24" s="1719" t="s">
        <v>133</v>
      </c>
      <c r="S24" s="1719"/>
      <c r="T24" s="1719"/>
      <c r="U24" s="1719"/>
      <c r="W24" s="1716" t="s">
        <v>401</v>
      </c>
      <c r="X24" s="1716"/>
      <c r="Z24" s="1719" t="s">
        <v>133</v>
      </c>
      <c r="AA24" s="1719"/>
      <c r="AB24" s="1719"/>
      <c r="AC24" s="1719" t="s">
        <v>133</v>
      </c>
      <c r="AD24" s="1719"/>
      <c r="AE24" s="1719"/>
      <c r="AF24" s="1719" t="s">
        <v>133</v>
      </c>
      <c r="AG24" s="1719"/>
      <c r="AH24" s="1719"/>
      <c r="AI24" s="1719"/>
      <c r="AK24" s="1716" t="s">
        <v>401</v>
      </c>
      <c r="AL24" s="1716"/>
      <c r="AN24" s="1719" t="s">
        <v>133</v>
      </c>
      <c r="AO24" s="1719"/>
      <c r="AP24" s="1719"/>
      <c r="AQ24" s="1719" t="s">
        <v>133</v>
      </c>
      <c r="AR24" s="1719"/>
      <c r="AS24" s="1719"/>
      <c r="AT24" s="1740" t="s">
        <v>133</v>
      </c>
      <c r="AU24" s="1740"/>
      <c r="AV24" s="1740"/>
      <c r="AW24" s="7"/>
      <c r="AX24" s="7"/>
      <c r="AY24" s="1740" t="s">
        <v>133</v>
      </c>
      <c r="AZ24" s="1740"/>
      <c r="BA24" s="7"/>
      <c r="BB24" s="7"/>
      <c r="BC24" s="1740" t="s">
        <v>133</v>
      </c>
      <c r="BD24" s="1740"/>
      <c r="BE24" s="7"/>
      <c r="BF24" s="7"/>
      <c r="BG24" s="1740" t="s">
        <v>133</v>
      </c>
      <c r="BH24" s="1740"/>
      <c r="BI24" s="7"/>
    </row>
    <row r="25" spans="1:61" ht="15.75" customHeight="1" x14ac:dyDescent="0.25">
      <c r="A25" s="2">
        <v>1</v>
      </c>
      <c r="B25" s="3" t="s">
        <v>0</v>
      </c>
      <c r="C25" s="1338" t="s">
        <v>870</v>
      </c>
      <c r="D25" s="1229" t="s">
        <v>130</v>
      </c>
      <c r="E25" s="596" t="s">
        <v>309</v>
      </c>
      <c r="F25" s="697"/>
      <c r="G25" s="694"/>
      <c r="H25" s="2">
        <v>1</v>
      </c>
      <c r="I25" s="1338" t="s">
        <v>870</v>
      </c>
      <c r="J25" s="476" t="s">
        <v>130</v>
      </c>
      <c r="K25" s="12"/>
      <c r="L25" s="2">
        <v>1</v>
      </c>
      <c r="M25" s="1330" t="s">
        <v>870</v>
      </c>
      <c r="N25" s="145"/>
      <c r="O25" s="2">
        <v>1</v>
      </c>
      <c r="P25" s="1330" t="s">
        <v>875</v>
      </c>
      <c r="Q25" s="352"/>
      <c r="R25" s="2">
        <v>1</v>
      </c>
      <c r="S25" s="3" t="s">
        <v>0</v>
      </c>
      <c r="T25" s="1330" t="s">
        <v>876</v>
      </c>
      <c r="U25" s="352"/>
      <c r="V25" s="77"/>
      <c r="W25" s="2">
        <v>1</v>
      </c>
      <c r="X25" s="1330" t="s">
        <v>876</v>
      </c>
      <c r="Y25" s="77"/>
      <c r="Z25" s="2">
        <v>1</v>
      </c>
      <c r="AA25" s="1330" t="s">
        <v>876</v>
      </c>
      <c r="AB25" s="352"/>
      <c r="AC25" s="2">
        <v>1</v>
      </c>
      <c r="AD25" s="1330" t="s">
        <v>878</v>
      </c>
      <c r="AE25" s="352"/>
      <c r="AF25" s="2">
        <v>1</v>
      </c>
      <c r="AG25" s="3" t="s">
        <v>0</v>
      </c>
      <c r="AH25" s="1330" t="s">
        <v>882</v>
      </c>
      <c r="AI25" s="352"/>
      <c r="AJ25" s="77"/>
      <c r="AK25" s="2">
        <v>1</v>
      </c>
      <c r="AL25" s="1330" t="s">
        <v>882</v>
      </c>
      <c r="AM25" s="77"/>
      <c r="AN25" s="2">
        <v>1</v>
      </c>
      <c r="AO25" s="1330" t="s">
        <v>882</v>
      </c>
      <c r="AP25" s="352"/>
      <c r="AQ25" s="2">
        <v>1</v>
      </c>
      <c r="AR25" s="1330" t="s">
        <v>886</v>
      </c>
      <c r="AS25" s="352"/>
      <c r="AT25" s="823">
        <v>1</v>
      </c>
      <c r="AU25" s="1330" t="s">
        <v>878</v>
      </c>
      <c r="AV25" s="1229" t="s">
        <v>130</v>
      </c>
      <c r="AW25" s="653" t="s">
        <v>309</v>
      </c>
      <c r="AX25" s="7"/>
      <c r="AY25" s="823">
        <v>1</v>
      </c>
      <c r="AZ25" s="1330" t="s">
        <v>878</v>
      </c>
      <c r="BA25" s="1049" t="s">
        <v>309</v>
      </c>
      <c r="BB25" s="7"/>
      <c r="BC25" s="823">
        <v>1</v>
      </c>
      <c r="BD25" s="1330" t="s">
        <v>892</v>
      </c>
      <c r="BE25" s="1049" t="s">
        <v>309</v>
      </c>
      <c r="BF25" s="7"/>
      <c r="BG25" s="823">
        <v>1</v>
      </c>
      <c r="BH25" s="1330" t="s">
        <v>892</v>
      </c>
      <c r="BI25" s="1049" t="s">
        <v>309</v>
      </c>
    </row>
    <row r="26" spans="1:61" ht="15.75" customHeight="1" x14ac:dyDescent="0.25">
      <c r="A26" s="2">
        <v>2</v>
      </c>
      <c r="B26" s="3" t="s">
        <v>1</v>
      </c>
      <c r="C26" s="491" t="s">
        <v>97</v>
      </c>
      <c r="D26" s="1229" t="s">
        <v>130</v>
      </c>
      <c r="E26" s="355" t="s">
        <v>309</v>
      </c>
      <c r="F26" s="696" t="s">
        <v>804</v>
      </c>
      <c r="G26" s="694"/>
      <c r="H26" s="2">
        <v>2</v>
      </c>
      <c r="I26" s="491" t="s">
        <v>97</v>
      </c>
      <c r="J26" s="476" t="s">
        <v>130</v>
      </c>
      <c r="K26" s="12"/>
      <c r="L26" s="2">
        <v>2</v>
      </c>
      <c r="M26" s="491" t="s">
        <v>97</v>
      </c>
      <c r="N26" s="145"/>
      <c r="O26" s="2">
        <v>2</v>
      </c>
      <c r="P26" s="330" t="s">
        <v>159</v>
      </c>
      <c r="Q26" s="353"/>
      <c r="R26" s="2">
        <v>2</v>
      </c>
      <c r="S26" s="120" t="s">
        <v>1</v>
      </c>
      <c r="T26" s="491" t="s">
        <v>97</v>
      </c>
      <c r="U26" s="353"/>
      <c r="V26" s="77"/>
      <c r="W26" s="2">
        <v>2</v>
      </c>
      <c r="X26" s="1019" t="s">
        <v>97</v>
      </c>
      <c r="Y26" s="77"/>
      <c r="Z26" s="2">
        <v>2</v>
      </c>
      <c r="AA26" s="491" t="s">
        <v>97</v>
      </c>
      <c r="AB26" s="353"/>
      <c r="AC26" s="2">
        <v>2</v>
      </c>
      <c r="AD26" s="330" t="s">
        <v>159</v>
      </c>
      <c r="AE26" s="353"/>
      <c r="AF26" s="2">
        <v>2</v>
      </c>
      <c r="AG26" s="120" t="s">
        <v>1</v>
      </c>
      <c r="AH26" s="678" t="s">
        <v>97</v>
      </c>
      <c r="AI26" s="353"/>
      <c r="AJ26" s="77"/>
      <c r="AK26" s="2">
        <v>2</v>
      </c>
      <c r="AL26" s="1009" t="s">
        <v>97</v>
      </c>
      <c r="AM26" s="77"/>
      <c r="AN26" s="2">
        <v>2</v>
      </c>
      <c r="AO26" s="678" t="s">
        <v>97</v>
      </c>
      <c r="AP26" s="353"/>
      <c r="AQ26" s="2">
        <v>2</v>
      </c>
      <c r="AR26" s="330" t="s">
        <v>159</v>
      </c>
      <c r="AS26" s="353"/>
      <c r="AT26" s="823">
        <v>2</v>
      </c>
      <c r="AU26" s="1020" t="s">
        <v>97</v>
      </c>
      <c r="AV26" s="1229" t="s">
        <v>130</v>
      </c>
      <c r="AW26" s="7"/>
      <c r="AX26" s="7"/>
      <c r="AY26" s="823">
        <v>2</v>
      </c>
      <c r="AZ26" s="1020" t="s">
        <v>97</v>
      </c>
      <c r="BA26" s="7"/>
      <c r="BB26" s="7"/>
      <c r="BC26" s="823">
        <v>2</v>
      </c>
      <c r="BD26" s="1020" t="s">
        <v>97</v>
      </c>
      <c r="BE26" s="7"/>
      <c r="BF26" s="7"/>
      <c r="BG26" s="823">
        <v>2</v>
      </c>
      <c r="BH26" s="1020" t="s">
        <v>97</v>
      </c>
      <c r="BI26" s="7"/>
    </row>
    <row r="27" spans="1:61" ht="15.75" customHeight="1" x14ac:dyDescent="0.25">
      <c r="A27" s="2">
        <v>3</v>
      </c>
      <c r="B27" s="3" t="s">
        <v>40</v>
      </c>
      <c r="C27" s="491" t="s">
        <v>97</v>
      </c>
      <c r="D27" s="1229" t="s">
        <v>130</v>
      </c>
      <c r="E27" s="355"/>
      <c r="F27" s="696" t="s">
        <v>807</v>
      </c>
      <c r="G27" s="712"/>
      <c r="H27" s="2">
        <v>3</v>
      </c>
      <c r="I27" s="491" t="s">
        <v>97</v>
      </c>
      <c r="J27" s="476" t="s">
        <v>130</v>
      </c>
      <c r="K27" s="12"/>
      <c r="L27" s="2">
        <v>3</v>
      </c>
      <c r="M27" s="491" t="s">
        <v>97</v>
      </c>
      <c r="N27" s="145"/>
      <c r="O27" s="2">
        <v>3</v>
      </c>
      <c r="P27" s="330" t="s">
        <v>159</v>
      </c>
      <c r="Q27" s="353"/>
      <c r="R27" s="2">
        <v>3</v>
      </c>
      <c r="S27" s="120" t="s">
        <v>40</v>
      </c>
      <c r="T27" s="491" t="s">
        <v>97</v>
      </c>
      <c r="U27" s="353"/>
      <c r="V27" s="77"/>
      <c r="W27" s="2">
        <v>3</v>
      </c>
      <c r="X27" s="1019" t="s">
        <v>97</v>
      </c>
      <c r="Y27" s="77"/>
      <c r="Z27" s="2">
        <v>3</v>
      </c>
      <c r="AA27" s="491" t="s">
        <v>97</v>
      </c>
      <c r="AB27" s="353"/>
      <c r="AC27" s="2">
        <v>3</v>
      </c>
      <c r="AD27" s="330" t="s">
        <v>159</v>
      </c>
      <c r="AE27" s="353"/>
      <c r="AF27" s="2">
        <v>3</v>
      </c>
      <c r="AG27" s="120" t="s">
        <v>40</v>
      </c>
      <c r="AH27" s="678" t="s">
        <v>97</v>
      </c>
      <c r="AI27" s="353"/>
      <c r="AJ27" s="77"/>
      <c r="AK27" s="2">
        <v>3</v>
      </c>
      <c r="AL27" s="1009" t="s">
        <v>97</v>
      </c>
      <c r="AM27" s="77"/>
      <c r="AN27" s="2">
        <v>3</v>
      </c>
      <c r="AO27" s="678" t="s">
        <v>97</v>
      </c>
      <c r="AP27" s="353"/>
      <c r="AQ27" s="2">
        <v>3</v>
      </c>
      <c r="AR27" s="330" t="s">
        <v>159</v>
      </c>
      <c r="AS27" s="353"/>
      <c r="AT27" s="823">
        <v>3</v>
      </c>
      <c r="AU27" s="1020" t="s">
        <v>97</v>
      </c>
      <c r="AV27" s="1229" t="s">
        <v>130</v>
      </c>
      <c r="AW27" s="7"/>
      <c r="AX27" s="7"/>
      <c r="AY27" s="823">
        <v>3</v>
      </c>
      <c r="AZ27" s="1020" t="s">
        <v>97</v>
      </c>
      <c r="BA27" s="7"/>
      <c r="BB27" s="7"/>
      <c r="BC27" s="823">
        <v>3</v>
      </c>
      <c r="BD27" s="1020" t="s">
        <v>97</v>
      </c>
      <c r="BE27" s="7"/>
      <c r="BF27" s="7"/>
      <c r="BG27" s="823">
        <v>3</v>
      </c>
      <c r="BH27" s="1020" t="s">
        <v>97</v>
      </c>
      <c r="BI27" s="7"/>
    </row>
    <row r="28" spans="1:61" ht="15.75" customHeight="1" x14ac:dyDescent="0.25">
      <c r="A28" s="2">
        <v>4</v>
      </c>
      <c r="B28" s="3" t="s">
        <v>12</v>
      </c>
      <c r="C28" s="495" t="s">
        <v>106</v>
      </c>
      <c r="D28" s="57" t="s">
        <v>130</v>
      </c>
      <c r="E28" s="355"/>
      <c r="F28" s="706"/>
      <c r="G28" s="533"/>
      <c r="H28" s="823">
        <v>4</v>
      </c>
      <c r="I28" s="48" t="s">
        <v>750</v>
      </c>
      <c r="J28" s="1023"/>
      <c r="K28" s="12"/>
      <c r="L28" s="2">
        <v>4</v>
      </c>
      <c r="M28" s="491" t="s">
        <v>106</v>
      </c>
      <c r="N28" s="145"/>
      <c r="O28" s="2">
        <v>4</v>
      </c>
      <c r="P28" s="491" t="s">
        <v>106</v>
      </c>
      <c r="Q28" s="353"/>
      <c r="R28" s="2">
        <v>4</v>
      </c>
      <c r="S28" s="120" t="s">
        <v>12</v>
      </c>
      <c r="T28" s="491" t="s">
        <v>106</v>
      </c>
      <c r="U28" s="353"/>
      <c r="V28" s="77"/>
      <c r="W28" s="823">
        <v>4</v>
      </c>
      <c r="X28" s="1020" t="s">
        <v>750</v>
      </c>
      <c r="Y28" s="77"/>
      <c r="Z28" s="2">
        <v>4</v>
      </c>
      <c r="AA28" s="491" t="s">
        <v>106</v>
      </c>
      <c r="AB28" s="353"/>
      <c r="AC28" s="2">
        <v>4</v>
      </c>
      <c r="AD28" s="491" t="s">
        <v>106</v>
      </c>
      <c r="AE28" s="353"/>
      <c r="AF28" s="2">
        <v>4</v>
      </c>
      <c r="AG28" s="120" t="s">
        <v>12</v>
      </c>
      <c r="AH28" s="678" t="s">
        <v>106</v>
      </c>
      <c r="AI28" s="353"/>
      <c r="AJ28" s="77"/>
      <c r="AK28" s="823">
        <v>4</v>
      </c>
      <c r="AL28" s="1020" t="s">
        <v>750</v>
      </c>
      <c r="AM28" s="77"/>
      <c r="AN28" s="2">
        <v>4</v>
      </c>
      <c r="AO28" s="678" t="s">
        <v>106</v>
      </c>
      <c r="AP28" s="353"/>
      <c r="AQ28" s="2">
        <v>4</v>
      </c>
      <c r="AR28" s="678" t="s">
        <v>106</v>
      </c>
      <c r="AS28" s="353"/>
      <c r="AT28" s="823">
        <v>4</v>
      </c>
      <c r="AU28" s="48" t="s">
        <v>749</v>
      </c>
      <c r="AV28" s="290"/>
      <c r="AW28" s="7"/>
      <c r="AX28" s="7"/>
      <c r="AY28" s="823">
        <v>4</v>
      </c>
      <c r="AZ28" s="1020" t="s">
        <v>749</v>
      </c>
      <c r="BA28" s="7"/>
      <c r="BB28" s="7"/>
      <c r="BC28" s="823">
        <v>4</v>
      </c>
      <c r="BD28" s="1020" t="s">
        <v>749</v>
      </c>
      <c r="BE28" s="7"/>
      <c r="BF28" s="7"/>
      <c r="BG28" s="823">
        <v>4</v>
      </c>
      <c r="BH28" s="1020" t="s">
        <v>749</v>
      </c>
      <c r="BI28" s="7"/>
    </row>
    <row r="29" spans="1:61" ht="15.75" customHeight="1" x14ac:dyDescent="0.25">
      <c r="A29" s="4">
        <v>5</v>
      </c>
      <c r="B29" s="5" t="s">
        <v>2</v>
      </c>
      <c r="C29" s="495" t="s">
        <v>107</v>
      </c>
      <c r="D29" s="58" t="s">
        <v>130</v>
      </c>
      <c r="E29" s="355"/>
      <c r="F29" s="708"/>
      <c r="G29" s="533"/>
      <c r="H29" s="823">
        <v>5</v>
      </c>
      <c r="I29" s="48" t="s">
        <v>750</v>
      </c>
      <c r="J29" s="1024"/>
      <c r="K29" s="12"/>
      <c r="L29" s="4">
        <v>5</v>
      </c>
      <c r="M29" s="491" t="s">
        <v>107</v>
      </c>
      <c r="N29" s="145"/>
      <c r="O29" s="4">
        <v>5</v>
      </c>
      <c r="P29" s="491" t="s">
        <v>390</v>
      </c>
      <c r="Q29" s="353"/>
      <c r="R29" s="4">
        <v>5</v>
      </c>
      <c r="S29" s="121" t="s">
        <v>2</v>
      </c>
      <c r="T29" s="491" t="s">
        <v>107</v>
      </c>
      <c r="U29" s="353"/>
      <c r="V29" s="77"/>
      <c r="W29" s="823">
        <v>5</v>
      </c>
      <c r="X29" s="1020" t="s">
        <v>750</v>
      </c>
      <c r="Y29" s="77"/>
      <c r="Z29" s="4">
        <v>5</v>
      </c>
      <c r="AA29" s="491" t="s">
        <v>107</v>
      </c>
      <c r="AB29" s="353"/>
      <c r="AC29" s="4">
        <v>5</v>
      </c>
      <c r="AD29" s="491" t="s">
        <v>390</v>
      </c>
      <c r="AE29" s="353"/>
      <c r="AF29" s="4">
        <v>5</v>
      </c>
      <c r="AG29" s="121" t="s">
        <v>2</v>
      </c>
      <c r="AH29" s="678" t="s">
        <v>107</v>
      </c>
      <c r="AI29" s="353"/>
      <c r="AJ29" s="77"/>
      <c r="AK29" s="823">
        <v>5</v>
      </c>
      <c r="AL29" s="1020" t="s">
        <v>750</v>
      </c>
      <c r="AM29" s="77"/>
      <c r="AN29" s="4">
        <v>5</v>
      </c>
      <c r="AO29" s="678" t="s">
        <v>107</v>
      </c>
      <c r="AP29" s="353"/>
      <c r="AQ29" s="4">
        <v>5</v>
      </c>
      <c r="AR29" s="678" t="s">
        <v>390</v>
      </c>
      <c r="AS29" s="353"/>
      <c r="AT29" s="823">
        <v>5</v>
      </c>
      <c r="AU29" s="48" t="s">
        <v>749</v>
      </c>
      <c r="AV29" s="289"/>
      <c r="AW29" s="7"/>
      <c r="AX29" s="7"/>
      <c r="AY29" s="823">
        <v>5</v>
      </c>
      <c r="AZ29" s="1020" t="s">
        <v>749</v>
      </c>
      <c r="BA29" s="7"/>
      <c r="BB29" s="7"/>
      <c r="BC29" s="823">
        <v>5</v>
      </c>
      <c r="BD29" s="1020" t="s">
        <v>749</v>
      </c>
      <c r="BE29" s="7"/>
      <c r="BF29" s="7"/>
      <c r="BG29" s="823">
        <v>5</v>
      </c>
      <c r="BH29" s="1020" t="s">
        <v>749</v>
      </c>
      <c r="BI29" s="7"/>
    </row>
    <row r="30" spans="1:61" ht="15.75" customHeight="1" x14ac:dyDescent="0.25">
      <c r="A30" s="2">
        <v>6</v>
      </c>
      <c r="B30" s="3" t="s">
        <v>534</v>
      </c>
      <c r="C30" s="46"/>
      <c r="D30" s="57" t="s">
        <v>44</v>
      </c>
      <c r="E30" s="356"/>
      <c r="F30" s="706"/>
      <c r="G30" s="534"/>
      <c r="H30" s="823">
        <v>6</v>
      </c>
      <c r="I30" s="48" t="s">
        <v>750</v>
      </c>
      <c r="J30" s="1023"/>
      <c r="K30" s="12"/>
      <c r="L30" s="2">
        <v>6</v>
      </c>
      <c r="M30" s="90"/>
      <c r="N30" s="145"/>
      <c r="O30" s="2">
        <v>6</v>
      </c>
      <c r="P30" s="90"/>
      <c r="Q30" s="354"/>
      <c r="R30" s="2">
        <v>6</v>
      </c>
      <c r="S30" s="3" t="s">
        <v>534</v>
      </c>
      <c r="T30" s="90"/>
      <c r="U30" s="354"/>
      <c r="V30" s="77"/>
      <c r="W30" s="823">
        <v>6</v>
      </c>
      <c r="X30" s="1020" t="s">
        <v>750</v>
      </c>
      <c r="Y30" s="77"/>
      <c r="Z30" s="2">
        <v>6</v>
      </c>
      <c r="AA30" s="90"/>
      <c r="AB30" s="354"/>
      <c r="AC30" s="2">
        <v>6</v>
      </c>
      <c r="AD30" s="90"/>
      <c r="AE30" s="354"/>
      <c r="AF30" s="2">
        <v>6</v>
      </c>
      <c r="AG30" s="120" t="s">
        <v>33</v>
      </c>
      <c r="AH30" s="90"/>
      <c r="AI30" s="354"/>
      <c r="AJ30" s="77"/>
      <c r="AK30" s="823">
        <v>6</v>
      </c>
      <c r="AL30" s="1020" t="s">
        <v>750</v>
      </c>
      <c r="AM30" s="77"/>
      <c r="AN30" s="2">
        <v>6</v>
      </c>
      <c r="AO30" s="90"/>
      <c r="AP30" s="354"/>
      <c r="AQ30" s="2">
        <v>6</v>
      </c>
      <c r="AR30" s="90"/>
      <c r="AS30" s="354"/>
      <c r="AT30" s="823">
        <v>6</v>
      </c>
      <c r="AU30" s="48" t="s">
        <v>749</v>
      </c>
      <c r="AV30" s="290"/>
      <c r="AW30" s="7"/>
      <c r="AX30" s="7"/>
      <c r="AY30" s="823">
        <v>6</v>
      </c>
      <c r="AZ30" s="1020" t="s">
        <v>749</v>
      </c>
      <c r="BA30" s="7"/>
      <c r="BB30" s="7"/>
      <c r="BC30" s="823">
        <v>6</v>
      </c>
      <c r="BD30" s="1020" t="s">
        <v>749</v>
      </c>
      <c r="BE30" s="7"/>
      <c r="BF30" s="7"/>
      <c r="BG30" s="823">
        <v>6</v>
      </c>
      <c r="BH30" s="1020" t="s">
        <v>749</v>
      </c>
      <c r="BI30" s="7"/>
    </row>
    <row r="31" spans="1:61" ht="15.75" customHeight="1" x14ac:dyDescent="0.25">
      <c r="A31" s="2">
        <v>7</v>
      </c>
      <c r="B31" s="3" t="s">
        <v>535</v>
      </c>
      <c r="C31" s="46"/>
      <c r="D31" s="57" t="s">
        <v>43</v>
      </c>
      <c r="E31" s="356" t="s">
        <v>309</v>
      </c>
      <c r="F31" s="702"/>
      <c r="G31" s="535"/>
      <c r="H31" s="823">
        <v>7</v>
      </c>
      <c r="I31" s="48" t="s">
        <v>750</v>
      </c>
      <c r="J31" s="1023"/>
      <c r="K31" s="12"/>
      <c r="L31" s="2">
        <v>7</v>
      </c>
      <c r="M31" s="90"/>
      <c r="N31" s="145"/>
      <c r="O31" s="2">
        <v>7</v>
      </c>
      <c r="P31" s="90"/>
      <c r="Q31" s="354"/>
      <c r="R31" s="2">
        <v>7</v>
      </c>
      <c r="S31" s="3" t="s">
        <v>535</v>
      </c>
      <c r="T31" s="90"/>
      <c r="U31" s="354"/>
      <c r="V31" s="77"/>
      <c r="W31" s="823">
        <v>7</v>
      </c>
      <c r="X31" s="1020" t="s">
        <v>750</v>
      </c>
      <c r="Y31" s="77"/>
      <c r="Z31" s="2">
        <v>7</v>
      </c>
      <c r="AA31" s="90"/>
      <c r="AB31" s="354"/>
      <c r="AC31" s="2">
        <v>7</v>
      </c>
      <c r="AD31" s="90"/>
      <c r="AE31" s="354"/>
      <c r="AF31" s="2">
        <v>7</v>
      </c>
      <c r="AG31" s="3" t="s">
        <v>535</v>
      </c>
      <c r="AH31" s="90"/>
      <c r="AI31" s="354"/>
      <c r="AJ31" s="77"/>
      <c r="AK31" s="823">
        <v>7</v>
      </c>
      <c r="AL31" s="1020" t="s">
        <v>750</v>
      </c>
      <c r="AM31" s="77"/>
      <c r="AN31" s="2">
        <v>7</v>
      </c>
      <c r="AO31" s="90"/>
      <c r="AP31" s="354"/>
      <c r="AQ31" s="2">
        <v>7</v>
      </c>
      <c r="AR31" s="90"/>
      <c r="AS31" s="354"/>
      <c r="AT31" s="823">
        <v>7</v>
      </c>
      <c r="AU31" s="48" t="s">
        <v>749</v>
      </c>
      <c r="AV31" s="1301" t="s">
        <v>43</v>
      </c>
      <c r="AW31" s="7"/>
      <c r="AX31" s="7"/>
      <c r="AY31" s="823">
        <v>7</v>
      </c>
      <c r="AZ31" s="1020" t="s">
        <v>749</v>
      </c>
      <c r="BA31" s="7"/>
      <c r="BB31" s="7"/>
      <c r="BC31" s="823">
        <v>7</v>
      </c>
      <c r="BD31" s="1020" t="s">
        <v>749</v>
      </c>
      <c r="BE31" s="7"/>
      <c r="BF31" s="7"/>
      <c r="BG31" s="823">
        <v>7</v>
      </c>
      <c r="BH31" s="1020" t="s">
        <v>749</v>
      </c>
      <c r="BI31" s="7"/>
    </row>
    <row r="32" spans="1:61" ht="15.75" customHeight="1" x14ac:dyDescent="0.25">
      <c r="A32" s="2">
        <v>8</v>
      </c>
      <c r="B32" s="3" t="s">
        <v>536</v>
      </c>
      <c r="C32" s="46"/>
      <c r="D32" s="57" t="s">
        <v>43</v>
      </c>
      <c r="E32" s="356" t="s">
        <v>309</v>
      </c>
      <c r="F32" s="706"/>
      <c r="G32" s="534"/>
      <c r="H32" s="823">
        <v>8</v>
      </c>
      <c r="I32" s="48" t="s">
        <v>750</v>
      </c>
      <c r="J32" s="1023"/>
      <c r="K32" s="12"/>
      <c r="L32" s="2">
        <v>8</v>
      </c>
      <c r="M32" s="90"/>
      <c r="N32" s="145"/>
      <c r="O32" s="2">
        <v>8</v>
      </c>
      <c r="P32" s="90"/>
      <c r="Q32" s="354"/>
      <c r="R32" s="2">
        <v>8</v>
      </c>
      <c r="S32" s="3" t="s">
        <v>536</v>
      </c>
      <c r="T32" s="90"/>
      <c r="U32" s="354"/>
      <c r="V32" s="77"/>
      <c r="W32" s="823">
        <v>8</v>
      </c>
      <c r="X32" s="1020" t="s">
        <v>750</v>
      </c>
      <c r="Y32" s="77"/>
      <c r="Z32" s="2">
        <v>8</v>
      </c>
      <c r="AA32" s="90"/>
      <c r="AB32" s="354"/>
      <c r="AC32" s="2">
        <v>8</v>
      </c>
      <c r="AD32" s="90"/>
      <c r="AE32" s="354"/>
      <c r="AF32" s="2">
        <v>8</v>
      </c>
      <c r="AG32" s="3" t="s">
        <v>536</v>
      </c>
      <c r="AH32" s="90"/>
      <c r="AI32" s="354"/>
      <c r="AJ32" s="77"/>
      <c r="AK32" s="823">
        <v>8</v>
      </c>
      <c r="AL32" s="1020" t="s">
        <v>750</v>
      </c>
      <c r="AM32" s="77"/>
      <c r="AN32" s="2">
        <v>8</v>
      </c>
      <c r="AO32" s="90"/>
      <c r="AP32" s="354"/>
      <c r="AQ32" s="2">
        <v>8</v>
      </c>
      <c r="AR32" s="90"/>
      <c r="AS32" s="354"/>
      <c r="AT32" s="823">
        <v>8</v>
      </c>
      <c r="AU32" s="48" t="s">
        <v>749</v>
      </c>
      <c r="AV32" s="1301" t="s">
        <v>43</v>
      </c>
      <c r="AW32" s="7"/>
      <c r="AX32" s="7"/>
      <c r="AY32" s="823">
        <v>8</v>
      </c>
      <c r="AZ32" s="1020" t="s">
        <v>749</v>
      </c>
      <c r="BA32" s="7"/>
      <c r="BB32" s="7"/>
      <c r="BC32" s="823">
        <v>8</v>
      </c>
      <c r="BD32" s="1020" t="s">
        <v>749</v>
      </c>
      <c r="BE32" s="7"/>
      <c r="BF32" s="7"/>
      <c r="BG32" s="823">
        <v>8</v>
      </c>
      <c r="BH32" s="1020" t="s">
        <v>749</v>
      </c>
      <c r="BI32" s="7"/>
    </row>
    <row r="33" spans="1:61" ht="15.75" customHeight="1" x14ac:dyDescent="0.25">
      <c r="A33" s="2">
        <v>9</v>
      </c>
      <c r="B33" s="3" t="s">
        <v>5</v>
      </c>
      <c r="C33" s="495" t="s">
        <v>109</v>
      </c>
      <c r="D33" s="1229" t="s">
        <v>130</v>
      </c>
      <c r="E33" s="356"/>
      <c r="F33" s="696"/>
      <c r="G33" s="721"/>
      <c r="H33" s="823">
        <v>9</v>
      </c>
      <c r="I33" s="48" t="s">
        <v>750</v>
      </c>
      <c r="J33" s="1022"/>
      <c r="K33" s="12"/>
      <c r="L33" s="2">
        <v>9</v>
      </c>
      <c r="M33" s="491" t="s">
        <v>109</v>
      </c>
      <c r="N33" s="145"/>
      <c r="O33" s="2">
        <v>9</v>
      </c>
      <c r="P33" s="491" t="s">
        <v>218</v>
      </c>
      <c r="Q33" s="354"/>
      <c r="R33" s="2">
        <v>9</v>
      </c>
      <c r="S33" s="120" t="s">
        <v>5</v>
      </c>
      <c r="T33" s="491" t="s">
        <v>218</v>
      </c>
      <c r="U33" s="354"/>
      <c r="V33" s="77"/>
      <c r="W33" s="823">
        <v>9</v>
      </c>
      <c r="X33" s="1020" t="s">
        <v>750</v>
      </c>
      <c r="Y33" s="77"/>
      <c r="Z33" s="2">
        <v>9</v>
      </c>
      <c r="AA33" s="491" t="s">
        <v>218</v>
      </c>
      <c r="AB33" s="354"/>
      <c r="AC33" s="2">
        <v>9</v>
      </c>
      <c r="AD33" s="491" t="s">
        <v>109</v>
      </c>
      <c r="AE33" s="354"/>
      <c r="AF33" s="2">
        <v>9</v>
      </c>
      <c r="AG33" s="120" t="s">
        <v>5</v>
      </c>
      <c r="AH33" s="678" t="s">
        <v>218</v>
      </c>
      <c r="AI33" s="354"/>
      <c r="AJ33" s="77"/>
      <c r="AK33" s="823">
        <v>9</v>
      </c>
      <c r="AL33" s="1020" t="s">
        <v>750</v>
      </c>
      <c r="AM33" s="77"/>
      <c r="AN33" s="2">
        <v>9</v>
      </c>
      <c r="AO33" s="678" t="s">
        <v>218</v>
      </c>
      <c r="AP33" s="354"/>
      <c r="AQ33" s="2">
        <v>9</v>
      </c>
      <c r="AR33" s="678" t="s">
        <v>109</v>
      </c>
      <c r="AS33" s="354"/>
      <c r="AT33" s="823">
        <v>9</v>
      </c>
      <c r="AU33" s="1035"/>
      <c r="AV33" s="1296" t="s">
        <v>130</v>
      </c>
      <c r="AW33" s="357" t="s">
        <v>309</v>
      </c>
      <c r="AX33" s="7"/>
      <c r="AY33" s="823">
        <v>9</v>
      </c>
      <c r="AZ33" s="1035"/>
      <c r="BA33" s="653" t="s">
        <v>309</v>
      </c>
      <c r="BB33" s="7"/>
      <c r="BC33" s="823">
        <v>9</v>
      </c>
      <c r="BD33" s="1035"/>
      <c r="BE33" s="653" t="s">
        <v>309</v>
      </c>
      <c r="BF33" s="7"/>
      <c r="BG33" s="823">
        <v>9</v>
      </c>
      <c r="BH33" s="1035"/>
      <c r="BI33" s="653" t="s">
        <v>309</v>
      </c>
    </row>
    <row r="34" spans="1:61" ht="15.75" customHeight="1" x14ac:dyDescent="0.25">
      <c r="A34" s="2">
        <v>10</v>
      </c>
      <c r="B34" s="3" t="s">
        <v>6</v>
      </c>
      <c r="C34" s="491" t="s">
        <v>97</v>
      </c>
      <c r="D34" s="59" t="s">
        <v>130</v>
      </c>
      <c r="E34" s="356" t="s">
        <v>309</v>
      </c>
      <c r="F34" s="700" t="s">
        <v>342</v>
      </c>
      <c r="G34" s="534"/>
      <c r="H34" s="823">
        <v>10</v>
      </c>
      <c r="I34" s="48" t="s">
        <v>750</v>
      </c>
      <c r="J34" s="1025"/>
      <c r="K34" s="12"/>
      <c r="L34" s="2">
        <v>10</v>
      </c>
      <c r="M34" s="491" t="s">
        <v>97</v>
      </c>
      <c r="N34" s="145"/>
      <c r="O34" s="2">
        <v>10</v>
      </c>
      <c r="P34" s="330" t="s">
        <v>159</v>
      </c>
      <c r="Q34" s="355"/>
      <c r="R34" s="2">
        <v>10</v>
      </c>
      <c r="S34" s="120" t="s">
        <v>6</v>
      </c>
      <c r="T34" s="491" t="s">
        <v>97</v>
      </c>
      <c r="U34" s="355"/>
      <c r="V34" s="77"/>
      <c r="W34" s="823">
        <v>10</v>
      </c>
      <c r="X34" s="1020" t="s">
        <v>750</v>
      </c>
      <c r="Y34" s="77"/>
      <c r="Z34" s="2">
        <v>10</v>
      </c>
      <c r="AA34" s="491" t="s">
        <v>97</v>
      </c>
      <c r="AB34" s="355"/>
      <c r="AC34" s="2">
        <v>10</v>
      </c>
      <c r="AD34" s="330" t="s">
        <v>159</v>
      </c>
      <c r="AE34" s="355"/>
      <c r="AF34" s="2">
        <v>10</v>
      </c>
      <c r="AG34" s="120" t="s">
        <v>6</v>
      </c>
      <c r="AH34" s="678" t="s">
        <v>97</v>
      </c>
      <c r="AI34" s="355"/>
      <c r="AJ34" s="77"/>
      <c r="AK34" s="823">
        <v>10</v>
      </c>
      <c r="AL34" s="1020" t="s">
        <v>750</v>
      </c>
      <c r="AM34" s="77"/>
      <c r="AN34" s="2">
        <v>10</v>
      </c>
      <c r="AO34" s="678" t="s">
        <v>97</v>
      </c>
      <c r="AP34" s="355"/>
      <c r="AQ34" s="2">
        <v>10</v>
      </c>
      <c r="AR34" s="330" t="s">
        <v>159</v>
      </c>
      <c r="AS34" s="355"/>
      <c r="AT34" s="823">
        <v>10</v>
      </c>
      <c r="AU34" s="48" t="s">
        <v>749</v>
      </c>
      <c r="AV34" s="291"/>
      <c r="AW34" s="7"/>
      <c r="AX34" s="7"/>
      <c r="AY34" s="823">
        <v>10</v>
      </c>
      <c r="AZ34" s="1020" t="s">
        <v>749</v>
      </c>
      <c r="BA34" s="7"/>
      <c r="BB34" s="7"/>
      <c r="BC34" s="823">
        <v>10</v>
      </c>
      <c r="BD34" s="1020" t="s">
        <v>749</v>
      </c>
      <c r="BE34" s="7"/>
      <c r="BF34" s="7"/>
      <c r="BG34" s="823">
        <v>10</v>
      </c>
      <c r="BH34" s="1020" t="s">
        <v>749</v>
      </c>
      <c r="BI34" s="7"/>
    </row>
    <row r="35" spans="1:61" ht="15.75" customHeight="1" x14ac:dyDescent="0.25">
      <c r="A35" s="2">
        <v>11</v>
      </c>
      <c r="B35" s="3" t="s">
        <v>7</v>
      </c>
      <c r="C35" s="491" t="s">
        <v>93</v>
      </c>
      <c r="D35" s="59" t="s">
        <v>130</v>
      </c>
      <c r="E35" s="356"/>
      <c r="F35" s="700"/>
      <c r="G35" s="533"/>
      <c r="H35" s="823">
        <v>11</v>
      </c>
      <c r="I35" s="1020" t="s">
        <v>93</v>
      </c>
      <c r="J35" s="1025" t="s">
        <v>130</v>
      </c>
      <c r="L35" s="2">
        <v>11</v>
      </c>
      <c r="M35" s="330" t="s">
        <v>159</v>
      </c>
      <c r="N35" s="145"/>
      <c r="O35" s="2">
        <v>11</v>
      </c>
      <c r="P35" s="491" t="s">
        <v>97</v>
      </c>
      <c r="Q35" s="342"/>
      <c r="R35" s="2">
        <v>11</v>
      </c>
      <c r="S35" s="120" t="s">
        <v>7</v>
      </c>
      <c r="T35" s="491" t="s">
        <v>93</v>
      </c>
      <c r="U35" s="342"/>
      <c r="V35" s="77"/>
      <c r="W35" s="823">
        <v>11</v>
      </c>
      <c r="X35" s="1020" t="s">
        <v>93</v>
      </c>
      <c r="Y35" s="77"/>
      <c r="Z35" s="2">
        <v>11</v>
      </c>
      <c r="AA35" s="330" t="s">
        <v>159</v>
      </c>
      <c r="AB35" s="342"/>
      <c r="AC35" s="2">
        <v>11</v>
      </c>
      <c r="AD35" s="491" t="s">
        <v>97</v>
      </c>
      <c r="AE35" s="342"/>
      <c r="AF35" s="2">
        <v>11</v>
      </c>
      <c r="AG35" s="120" t="s">
        <v>7</v>
      </c>
      <c r="AH35" s="678" t="s">
        <v>93</v>
      </c>
      <c r="AI35" s="342"/>
      <c r="AJ35" s="77"/>
      <c r="AK35" s="823">
        <v>11</v>
      </c>
      <c r="AL35" s="1020" t="s">
        <v>93</v>
      </c>
      <c r="AM35" s="77"/>
      <c r="AN35" s="2">
        <v>11</v>
      </c>
      <c r="AO35" s="330" t="s">
        <v>159</v>
      </c>
      <c r="AP35" s="342"/>
      <c r="AQ35" s="2">
        <v>11</v>
      </c>
      <c r="AR35" s="678" t="s">
        <v>97</v>
      </c>
      <c r="AS35" s="342"/>
      <c r="AT35" s="823">
        <v>11</v>
      </c>
      <c r="AU35" s="330" t="s">
        <v>159</v>
      </c>
      <c r="AV35" s="59" t="s">
        <v>130</v>
      </c>
      <c r="AW35" s="7"/>
      <c r="AX35" s="7"/>
      <c r="AY35" s="823">
        <v>11</v>
      </c>
      <c r="AZ35" s="330" t="s">
        <v>159</v>
      </c>
      <c r="BA35" s="7"/>
      <c r="BB35" s="7"/>
      <c r="BC35" s="823">
        <v>11</v>
      </c>
      <c r="BD35" s="330" t="s">
        <v>159</v>
      </c>
      <c r="BE35" s="7"/>
      <c r="BF35" s="7"/>
      <c r="BG35" s="823">
        <v>11</v>
      </c>
      <c r="BH35" s="330" t="s">
        <v>159</v>
      </c>
      <c r="BI35" s="7"/>
    </row>
    <row r="36" spans="1:61" ht="15.75" customHeight="1" x14ac:dyDescent="0.25">
      <c r="A36" s="2">
        <v>12</v>
      </c>
      <c r="B36" s="3" t="s">
        <v>46</v>
      </c>
      <c r="C36" s="495" t="s">
        <v>108</v>
      </c>
      <c r="D36" s="59" t="s">
        <v>130</v>
      </c>
      <c r="E36" s="356"/>
      <c r="F36" s="1335">
        <v>2</v>
      </c>
      <c r="G36" s="536"/>
      <c r="H36" s="823">
        <v>12</v>
      </c>
      <c r="I36" s="48" t="s">
        <v>750</v>
      </c>
      <c r="J36" s="1025"/>
      <c r="L36" s="2">
        <v>12</v>
      </c>
      <c r="M36" s="491" t="s">
        <v>108</v>
      </c>
      <c r="N36" s="145"/>
      <c r="O36" s="2">
        <v>12</v>
      </c>
      <c r="P36" s="491" t="s">
        <v>108</v>
      </c>
      <c r="Q36" s="353"/>
      <c r="R36" s="2">
        <v>12</v>
      </c>
      <c r="S36" s="120" t="s">
        <v>46</v>
      </c>
      <c r="T36" s="491" t="s">
        <v>108</v>
      </c>
      <c r="U36" s="353"/>
      <c r="V36" s="77"/>
      <c r="W36" s="823">
        <v>12</v>
      </c>
      <c r="X36" s="1020" t="s">
        <v>750</v>
      </c>
      <c r="Y36" s="77"/>
      <c r="Z36" s="2">
        <v>12</v>
      </c>
      <c r="AA36" s="491" t="s">
        <v>108</v>
      </c>
      <c r="AB36" s="353"/>
      <c r="AC36" s="2">
        <v>12</v>
      </c>
      <c r="AD36" s="491" t="s">
        <v>108</v>
      </c>
      <c r="AE36" s="353"/>
      <c r="AF36" s="2">
        <v>12</v>
      </c>
      <c r="AG36" s="120" t="s">
        <v>46</v>
      </c>
      <c r="AH36" s="678" t="s">
        <v>108</v>
      </c>
      <c r="AI36" s="353"/>
      <c r="AJ36" s="77"/>
      <c r="AK36" s="823">
        <v>12</v>
      </c>
      <c r="AL36" s="1020" t="s">
        <v>750</v>
      </c>
      <c r="AM36" s="77"/>
      <c r="AN36" s="2">
        <v>12</v>
      </c>
      <c r="AO36" s="678" t="s">
        <v>108</v>
      </c>
      <c r="AP36" s="353"/>
      <c r="AQ36" s="2">
        <v>12</v>
      </c>
      <c r="AR36" s="678" t="s">
        <v>108</v>
      </c>
      <c r="AS36" s="353"/>
      <c r="AT36" s="823">
        <v>12</v>
      </c>
      <c r="AU36" s="48" t="s">
        <v>749</v>
      </c>
      <c r="AV36" s="291"/>
      <c r="AW36" s="7"/>
      <c r="AX36" s="7"/>
      <c r="AY36" s="823">
        <v>12</v>
      </c>
      <c r="AZ36" s="1020" t="s">
        <v>749</v>
      </c>
      <c r="BA36" s="7"/>
      <c r="BB36" s="7"/>
      <c r="BC36" s="823">
        <v>12</v>
      </c>
      <c r="BD36" s="1020" t="s">
        <v>749</v>
      </c>
      <c r="BE36" s="7"/>
      <c r="BF36" s="7"/>
      <c r="BG36" s="823">
        <v>12</v>
      </c>
      <c r="BH36" s="1020" t="s">
        <v>749</v>
      </c>
      <c r="BI36" s="7"/>
    </row>
    <row r="37" spans="1:61" ht="15.75" customHeight="1" x14ac:dyDescent="0.25">
      <c r="A37" s="2">
        <v>13</v>
      </c>
      <c r="B37" s="3" t="s">
        <v>8</v>
      </c>
      <c r="C37" s="491" t="s">
        <v>97</v>
      </c>
      <c r="D37" s="1296" t="s">
        <v>43</v>
      </c>
      <c r="E37" s="356" t="s">
        <v>309</v>
      </c>
      <c r="F37" s="696">
        <v>4</v>
      </c>
      <c r="G37" s="536"/>
      <c r="H37" s="823">
        <v>13</v>
      </c>
      <c r="I37" s="48" t="s">
        <v>750</v>
      </c>
      <c r="J37" s="1022"/>
      <c r="L37" s="2">
        <v>13</v>
      </c>
      <c r="M37" s="491" t="s">
        <v>97</v>
      </c>
      <c r="N37" s="145"/>
      <c r="O37" s="2">
        <v>13</v>
      </c>
      <c r="P37" s="330" t="s">
        <v>159</v>
      </c>
      <c r="Q37" s="355"/>
      <c r="R37" s="2">
        <v>13</v>
      </c>
      <c r="S37" s="120" t="s">
        <v>8</v>
      </c>
      <c r="T37" s="491" t="s">
        <v>97</v>
      </c>
      <c r="U37" s="355"/>
      <c r="V37" s="77"/>
      <c r="W37" s="823">
        <v>13</v>
      </c>
      <c r="X37" s="1020" t="s">
        <v>750</v>
      </c>
      <c r="Y37" s="77"/>
      <c r="Z37" s="2">
        <v>13</v>
      </c>
      <c r="AA37" s="491" t="s">
        <v>97</v>
      </c>
      <c r="AB37" s="355"/>
      <c r="AC37" s="2">
        <v>13</v>
      </c>
      <c r="AD37" s="330" t="s">
        <v>159</v>
      </c>
      <c r="AE37" s="355"/>
      <c r="AF37" s="2">
        <v>13</v>
      </c>
      <c r="AG37" s="120" t="s">
        <v>8</v>
      </c>
      <c r="AH37" s="678" t="s">
        <v>97</v>
      </c>
      <c r="AI37" s="355"/>
      <c r="AJ37" s="77"/>
      <c r="AK37" s="823">
        <v>13</v>
      </c>
      <c r="AL37" s="1020" t="s">
        <v>750</v>
      </c>
      <c r="AM37" s="77"/>
      <c r="AN37" s="2">
        <v>13</v>
      </c>
      <c r="AO37" s="678" t="s">
        <v>97</v>
      </c>
      <c r="AP37" s="355"/>
      <c r="AQ37" s="2">
        <v>13</v>
      </c>
      <c r="AR37" s="330" t="s">
        <v>159</v>
      </c>
      <c r="AS37" s="355"/>
      <c r="AT37" s="823">
        <v>13</v>
      </c>
      <c r="AU37" s="48" t="s">
        <v>749</v>
      </c>
      <c r="AV37" s="288"/>
      <c r="AW37" s="7"/>
      <c r="AX37" s="7"/>
      <c r="AY37" s="823">
        <v>13</v>
      </c>
      <c r="AZ37" s="1020" t="s">
        <v>749</v>
      </c>
      <c r="BA37" s="7"/>
      <c r="BB37" s="7"/>
      <c r="BC37" s="823">
        <v>13</v>
      </c>
      <c r="BD37" s="1020" t="s">
        <v>749</v>
      </c>
      <c r="BE37" s="7"/>
      <c r="BF37" s="7"/>
      <c r="BG37" s="823">
        <v>13</v>
      </c>
      <c r="BH37" s="1020" t="s">
        <v>749</v>
      </c>
      <c r="BI37" s="7"/>
    </row>
    <row r="38" spans="1:61" ht="15.75" customHeight="1" x14ac:dyDescent="0.25">
      <c r="A38" s="2">
        <v>14</v>
      </c>
      <c r="B38" s="3" t="s">
        <v>9</v>
      </c>
      <c r="C38" s="46"/>
      <c r="D38" s="60" t="s">
        <v>43</v>
      </c>
      <c r="F38" s="707"/>
      <c r="G38" s="536"/>
      <c r="H38" s="823">
        <v>14</v>
      </c>
      <c r="I38" s="48" t="s">
        <v>750</v>
      </c>
      <c r="J38" s="1026"/>
      <c r="L38" s="2">
        <v>14</v>
      </c>
      <c r="M38" s="117" t="s">
        <v>215</v>
      </c>
      <c r="N38" s="145"/>
      <c r="O38" s="2">
        <v>14</v>
      </c>
      <c r="P38" s="117" t="s">
        <v>215</v>
      </c>
      <c r="Q38" s="354"/>
      <c r="R38" s="2">
        <v>14</v>
      </c>
      <c r="S38" s="120" t="s">
        <v>9</v>
      </c>
      <c r="T38" s="90"/>
      <c r="U38" s="354"/>
      <c r="V38" s="77"/>
      <c r="W38" s="823">
        <v>14</v>
      </c>
      <c r="X38" s="1020" t="s">
        <v>750</v>
      </c>
      <c r="Y38" s="77"/>
      <c r="Z38" s="2">
        <v>14</v>
      </c>
      <c r="AA38" s="117" t="s">
        <v>215</v>
      </c>
      <c r="AB38" s="354"/>
      <c r="AC38" s="2">
        <v>14</v>
      </c>
      <c r="AD38" s="117" t="s">
        <v>215</v>
      </c>
      <c r="AE38" s="354"/>
      <c r="AF38" s="2">
        <v>14</v>
      </c>
      <c r="AG38" s="120" t="s">
        <v>9</v>
      </c>
      <c r="AH38" s="90"/>
      <c r="AI38" s="354"/>
      <c r="AJ38" s="77"/>
      <c r="AK38" s="823">
        <v>14</v>
      </c>
      <c r="AL38" s="1020" t="s">
        <v>750</v>
      </c>
      <c r="AM38" s="77"/>
      <c r="AN38" s="2">
        <v>14</v>
      </c>
      <c r="AO38" s="117" t="s">
        <v>215</v>
      </c>
      <c r="AP38" s="354"/>
      <c r="AQ38" s="2">
        <v>14</v>
      </c>
      <c r="AR38" s="117" t="s">
        <v>215</v>
      </c>
      <c r="AS38" s="354"/>
      <c r="AT38" s="823">
        <v>14</v>
      </c>
      <c r="AU38" s="48" t="s">
        <v>749</v>
      </c>
      <c r="AV38" s="1302" t="s">
        <v>43</v>
      </c>
      <c r="AW38" s="7"/>
      <c r="AX38" s="7"/>
      <c r="AY38" s="823">
        <v>14</v>
      </c>
      <c r="AZ38" s="1020" t="s">
        <v>749</v>
      </c>
      <c r="BA38" s="7"/>
      <c r="BB38" s="7"/>
      <c r="BC38" s="823">
        <v>14</v>
      </c>
      <c r="BD38" s="1020" t="s">
        <v>749</v>
      </c>
      <c r="BE38" s="7"/>
      <c r="BF38" s="7"/>
      <c r="BG38" s="823">
        <v>14</v>
      </c>
      <c r="BH38" s="1020" t="s">
        <v>749</v>
      </c>
      <c r="BI38" s="7"/>
    </row>
    <row r="39" spans="1:61" ht="15.75" x14ac:dyDescent="0.25">
      <c r="A39" s="2">
        <v>15</v>
      </c>
      <c r="B39" s="3" t="s">
        <v>10</v>
      </c>
      <c r="C39" s="276"/>
      <c r="D39" s="59" t="s">
        <v>43</v>
      </c>
      <c r="E39" s="7"/>
      <c r="F39" s="701"/>
      <c r="G39" s="533"/>
      <c r="H39" s="823">
        <v>15</v>
      </c>
      <c r="I39" s="48" t="s">
        <v>750</v>
      </c>
      <c r="J39" s="1025"/>
      <c r="K39" s="7"/>
      <c r="L39" s="2">
        <v>15</v>
      </c>
      <c r="M39" s="502"/>
      <c r="N39" s="145"/>
      <c r="O39" s="2">
        <v>15</v>
      </c>
      <c r="P39" s="502"/>
      <c r="Q39" s="354"/>
      <c r="R39" s="2">
        <v>15</v>
      </c>
      <c r="S39" s="120" t="s">
        <v>10</v>
      </c>
      <c r="T39" s="502"/>
      <c r="U39" s="354"/>
      <c r="V39" s="77"/>
      <c r="W39" s="823">
        <v>15</v>
      </c>
      <c r="X39" s="1020" t="s">
        <v>750</v>
      </c>
      <c r="Y39" s="77"/>
      <c r="Z39" s="2">
        <v>15</v>
      </c>
      <c r="AA39" s="502"/>
      <c r="AB39" s="354"/>
      <c r="AC39" s="2">
        <v>15</v>
      </c>
      <c r="AD39" s="502"/>
      <c r="AE39" s="354"/>
      <c r="AF39" s="2">
        <v>15</v>
      </c>
      <c r="AG39" s="120" t="s">
        <v>10</v>
      </c>
      <c r="AH39" s="502"/>
      <c r="AI39" s="354"/>
      <c r="AJ39" s="77"/>
      <c r="AK39" s="823">
        <v>15</v>
      </c>
      <c r="AL39" s="1020" t="s">
        <v>750</v>
      </c>
      <c r="AM39" s="77"/>
      <c r="AN39" s="2">
        <v>15</v>
      </c>
      <c r="AO39" s="502"/>
      <c r="AP39" s="354"/>
      <c r="AQ39" s="2">
        <v>15</v>
      </c>
      <c r="AR39" s="502"/>
      <c r="AS39" s="354"/>
      <c r="AT39" s="823">
        <v>15</v>
      </c>
      <c r="AU39" s="48" t="s">
        <v>749</v>
      </c>
      <c r="AV39" s="291"/>
      <c r="AW39" s="7"/>
      <c r="AX39" s="7"/>
      <c r="AY39" s="823">
        <v>15</v>
      </c>
      <c r="AZ39" s="1020" t="s">
        <v>749</v>
      </c>
      <c r="BA39" s="7"/>
      <c r="BB39" s="7"/>
      <c r="BC39" s="823">
        <v>15</v>
      </c>
      <c r="BD39" s="1020" t="s">
        <v>749</v>
      </c>
      <c r="BE39" s="7"/>
      <c r="BF39" s="7"/>
      <c r="BG39" s="823">
        <v>15</v>
      </c>
      <c r="BH39" s="1020" t="s">
        <v>749</v>
      </c>
      <c r="BI39" s="7"/>
    </row>
    <row r="40" spans="1:61" ht="15.75" customHeight="1" x14ac:dyDescent="0.25">
      <c r="A40" s="2">
        <v>16</v>
      </c>
      <c r="B40" s="3" t="s">
        <v>41</v>
      </c>
      <c r="C40" s="90"/>
      <c r="D40" s="59" t="s">
        <v>44</v>
      </c>
      <c r="E40" s="356" t="s">
        <v>309</v>
      </c>
      <c r="F40" s="700"/>
      <c r="G40" s="537"/>
      <c r="H40" s="823">
        <v>16</v>
      </c>
      <c r="I40" s="48" t="s">
        <v>750</v>
      </c>
      <c r="J40" s="1025"/>
      <c r="K40" s="77"/>
      <c r="L40" s="2">
        <v>16</v>
      </c>
      <c r="M40" s="491" t="s">
        <v>97</v>
      </c>
      <c r="N40" s="145"/>
      <c r="O40" s="2">
        <v>16</v>
      </c>
      <c r="P40" s="330" t="s">
        <v>159</v>
      </c>
      <c r="Q40" s="354"/>
      <c r="R40" s="2">
        <v>16</v>
      </c>
      <c r="S40" s="120" t="s">
        <v>41</v>
      </c>
      <c r="T40" s="90"/>
      <c r="U40" s="354"/>
      <c r="W40" s="823">
        <v>16</v>
      </c>
      <c r="X40" s="1020" t="s">
        <v>750</v>
      </c>
      <c r="Z40" s="2">
        <v>16</v>
      </c>
      <c r="AA40" s="491" t="s">
        <v>97</v>
      </c>
      <c r="AB40" s="354"/>
      <c r="AC40" s="2">
        <v>16</v>
      </c>
      <c r="AD40" s="330" t="s">
        <v>159</v>
      </c>
      <c r="AE40" s="354"/>
      <c r="AF40" s="2">
        <v>16</v>
      </c>
      <c r="AG40" s="120" t="s">
        <v>41</v>
      </c>
      <c r="AH40" s="90"/>
      <c r="AI40" s="354"/>
      <c r="AK40" s="823">
        <v>16</v>
      </c>
      <c r="AL40" s="1020" t="s">
        <v>750</v>
      </c>
      <c r="AN40" s="2">
        <v>16</v>
      </c>
      <c r="AO40" s="678" t="s">
        <v>97</v>
      </c>
      <c r="AP40" s="354"/>
      <c r="AQ40" s="2">
        <v>16</v>
      </c>
      <c r="AR40" s="330" t="s">
        <v>159</v>
      </c>
      <c r="AS40" s="354"/>
      <c r="AT40" s="823">
        <v>16</v>
      </c>
      <c r="AU40" s="48" t="s">
        <v>749</v>
      </c>
      <c r="AV40" s="291"/>
      <c r="AW40" s="7"/>
      <c r="AX40" s="7"/>
      <c r="AY40" s="823">
        <v>16</v>
      </c>
      <c r="AZ40" s="1020" t="s">
        <v>749</v>
      </c>
      <c r="BA40" s="7"/>
      <c r="BB40" s="7"/>
      <c r="BC40" s="823">
        <v>16</v>
      </c>
      <c r="BD40" s="1020" t="s">
        <v>749</v>
      </c>
      <c r="BE40" s="7"/>
      <c r="BF40" s="7"/>
      <c r="BG40" s="823">
        <v>16</v>
      </c>
      <c r="BH40" s="1020" t="s">
        <v>749</v>
      </c>
      <c r="BI40" s="7"/>
    </row>
    <row r="41" spans="1:61" ht="15.75" customHeight="1" x14ac:dyDescent="0.25">
      <c r="A41" s="2">
        <v>17</v>
      </c>
      <c r="B41" s="3" t="s">
        <v>11</v>
      </c>
      <c r="C41" s="491" t="s">
        <v>97</v>
      </c>
      <c r="D41" s="1229" t="s">
        <v>43</v>
      </c>
      <c r="E41" s="356" t="s">
        <v>309</v>
      </c>
      <c r="F41" s="696">
        <v>6</v>
      </c>
      <c r="G41" s="722"/>
      <c r="H41" s="823">
        <v>17</v>
      </c>
      <c r="I41" s="48" t="s">
        <v>750</v>
      </c>
      <c r="J41" s="1022"/>
      <c r="L41" s="2">
        <v>17</v>
      </c>
      <c r="M41" s="491" t="s">
        <v>97</v>
      </c>
      <c r="N41" s="145"/>
      <c r="O41" s="2">
        <v>17</v>
      </c>
      <c r="P41" s="330" t="s">
        <v>159</v>
      </c>
      <c r="Q41" s="342"/>
      <c r="R41" s="2">
        <v>17</v>
      </c>
      <c r="S41" s="120" t="s">
        <v>11</v>
      </c>
      <c r="T41" s="491" t="s">
        <v>97</v>
      </c>
      <c r="U41" s="342"/>
      <c r="V41" s="77"/>
      <c r="W41" s="823">
        <v>17</v>
      </c>
      <c r="X41" s="1020" t="s">
        <v>750</v>
      </c>
      <c r="Y41" s="77"/>
      <c r="Z41" s="2">
        <v>17</v>
      </c>
      <c r="AA41" s="491" t="s">
        <v>97</v>
      </c>
      <c r="AB41" s="342"/>
      <c r="AC41" s="2">
        <v>17</v>
      </c>
      <c r="AD41" s="330" t="s">
        <v>159</v>
      </c>
      <c r="AE41" s="342"/>
      <c r="AF41" s="2">
        <v>17</v>
      </c>
      <c r="AG41" s="120" t="s">
        <v>11</v>
      </c>
      <c r="AH41" s="678" t="s">
        <v>97</v>
      </c>
      <c r="AI41" s="342"/>
      <c r="AJ41" s="77"/>
      <c r="AK41" s="823">
        <v>17</v>
      </c>
      <c r="AL41" s="1020" t="s">
        <v>750</v>
      </c>
      <c r="AM41" s="77"/>
      <c r="AN41" s="2">
        <v>17</v>
      </c>
      <c r="AO41" s="678" t="s">
        <v>97</v>
      </c>
      <c r="AP41" s="342"/>
      <c r="AQ41" s="2">
        <v>17</v>
      </c>
      <c r="AR41" s="330" t="s">
        <v>159</v>
      </c>
      <c r="AS41" s="342"/>
      <c r="AT41" s="823">
        <v>17</v>
      </c>
      <c r="AU41" s="48" t="s">
        <v>749</v>
      </c>
      <c r="AV41" s="288"/>
      <c r="AW41" s="7"/>
      <c r="AX41" s="7"/>
      <c r="AY41" s="823">
        <v>17</v>
      </c>
      <c r="AZ41" s="1020" t="s">
        <v>749</v>
      </c>
      <c r="BA41" s="7"/>
      <c r="BB41" s="7"/>
      <c r="BC41" s="823">
        <v>17</v>
      </c>
      <c r="BD41" s="1020" t="s">
        <v>749</v>
      </c>
      <c r="BE41" s="7"/>
      <c r="BF41" s="7"/>
      <c r="BG41" s="823">
        <v>17</v>
      </c>
      <c r="BH41" s="1020" t="s">
        <v>749</v>
      </c>
      <c r="BI41" s="7"/>
    </row>
    <row r="42" spans="1:61" ht="15.75" customHeight="1" x14ac:dyDescent="0.25">
      <c r="A42" s="2">
        <v>18</v>
      </c>
      <c r="B42" s="3" t="s">
        <v>156</v>
      </c>
      <c r="C42" s="91"/>
      <c r="D42" s="1229" t="s">
        <v>43</v>
      </c>
      <c r="E42" s="76"/>
      <c r="F42" s="696"/>
      <c r="G42" s="536"/>
      <c r="H42" s="823">
        <v>18</v>
      </c>
      <c r="I42" s="48" t="s">
        <v>750</v>
      </c>
      <c r="J42" s="1022"/>
      <c r="L42" s="2">
        <v>18</v>
      </c>
      <c r="M42" s="91"/>
      <c r="N42" s="145"/>
      <c r="O42" s="2">
        <v>18</v>
      </c>
      <c r="P42" s="91"/>
      <c r="Q42" s="353"/>
      <c r="R42" s="2">
        <v>18</v>
      </c>
      <c r="S42" s="120" t="s">
        <v>156</v>
      </c>
      <c r="T42" s="91"/>
      <c r="U42" s="353"/>
      <c r="V42" s="77"/>
      <c r="W42" s="823">
        <v>18</v>
      </c>
      <c r="X42" s="1020" t="s">
        <v>750</v>
      </c>
      <c r="Y42" s="77"/>
      <c r="Z42" s="2">
        <v>18</v>
      </c>
      <c r="AA42" s="91"/>
      <c r="AB42" s="353"/>
      <c r="AC42" s="2">
        <v>18</v>
      </c>
      <c r="AD42" s="91"/>
      <c r="AE42" s="353"/>
      <c r="AF42" s="2">
        <v>18</v>
      </c>
      <c r="AG42" s="120" t="s">
        <v>156</v>
      </c>
      <c r="AH42" s="91"/>
      <c r="AI42" s="353"/>
      <c r="AJ42" s="77"/>
      <c r="AK42" s="823">
        <v>18</v>
      </c>
      <c r="AL42" s="1020" t="s">
        <v>750</v>
      </c>
      <c r="AM42" s="77"/>
      <c r="AN42" s="2">
        <v>18</v>
      </c>
      <c r="AO42" s="91"/>
      <c r="AP42" s="353"/>
      <c r="AQ42" s="2">
        <v>18</v>
      </c>
      <c r="AR42" s="91"/>
      <c r="AS42" s="353"/>
      <c r="AT42" s="823">
        <v>18</v>
      </c>
      <c r="AU42" s="48" t="s">
        <v>749</v>
      </c>
      <c r="AV42" s="288"/>
      <c r="AW42" s="7"/>
      <c r="AX42" s="7"/>
      <c r="AY42" s="823">
        <v>18</v>
      </c>
      <c r="AZ42" s="1020" t="s">
        <v>749</v>
      </c>
      <c r="BA42" s="7"/>
      <c r="BB42" s="7"/>
      <c r="BC42" s="823">
        <v>18</v>
      </c>
      <c r="BD42" s="1020" t="s">
        <v>749</v>
      </c>
      <c r="BE42" s="7"/>
      <c r="BF42" s="7"/>
      <c r="BG42" s="823">
        <v>18</v>
      </c>
      <c r="BH42" s="1020" t="s">
        <v>749</v>
      </c>
      <c r="BI42" s="7"/>
    </row>
    <row r="43" spans="1:61" ht="15.75" x14ac:dyDescent="0.25">
      <c r="A43" s="1717" t="s">
        <v>389</v>
      </c>
      <c r="B43" s="1717"/>
      <c r="C43" s="1717"/>
      <c r="D43" s="114"/>
      <c r="E43" s="73"/>
      <c r="F43" s="249"/>
      <c r="G43" s="249"/>
      <c r="H43" s="1730" t="s">
        <v>134</v>
      </c>
      <c r="I43" s="1730"/>
      <c r="J43" s="1730"/>
      <c r="L43" s="1717" t="s">
        <v>389</v>
      </c>
      <c r="M43" s="1717"/>
      <c r="N43" s="145"/>
      <c r="O43" s="1717" t="s">
        <v>389</v>
      </c>
      <c r="P43" s="1717"/>
      <c r="Q43" s="354"/>
      <c r="R43" s="1717" t="s">
        <v>389</v>
      </c>
      <c r="S43" s="1717"/>
      <c r="T43" s="1717"/>
      <c r="U43" s="354"/>
      <c r="V43" s="77"/>
      <c r="W43" s="1730" t="s">
        <v>134</v>
      </c>
      <c r="X43" s="1730"/>
      <c r="Y43" s="77"/>
      <c r="Z43" s="1717" t="s">
        <v>389</v>
      </c>
      <c r="AA43" s="1717"/>
      <c r="AB43" s="354"/>
      <c r="AC43" s="1717" t="s">
        <v>389</v>
      </c>
      <c r="AD43" s="1717"/>
      <c r="AE43" s="354"/>
      <c r="AF43" s="1717" t="s">
        <v>389</v>
      </c>
      <c r="AG43" s="1717"/>
      <c r="AH43" s="1717"/>
      <c r="AI43" s="354"/>
      <c r="AJ43" s="77"/>
      <c r="AK43" s="1730" t="s">
        <v>134</v>
      </c>
      <c r="AL43" s="1730"/>
      <c r="AM43" s="77"/>
      <c r="AN43" s="1717" t="s">
        <v>389</v>
      </c>
      <c r="AO43" s="1717"/>
      <c r="AP43" s="354"/>
      <c r="AQ43" s="1717" t="s">
        <v>389</v>
      </c>
      <c r="AR43" s="1717"/>
      <c r="AS43" s="354"/>
      <c r="AT43" s="1717" t="s">
        <v>389</v>
      </c>
      <c r="AU43" s="1717"/>
      <c r="AV43" s="114"/>
      <c r="AY43" s="1739" t="s">
        <v>389</v>
      </c>
      <c r="AZ43" s="1739"/>
      <c r="BC43" s="1739" t="s">
        <v>389</v>
      </c>
      <c r="BD43" s="1739"/>
      <c r="BG43" s="1739" t="s">
        <v>389</v>
      </c>
      <c r="BH43" s="1739"/>
    </row>
    <row r="44" spans="1:61" ht="15.75" customHeight="1" x14ac:dyDescent="0.25">
      <c r="A44" s="2">
        <v>1</v>
      </c>
      <c r="B44" s="3" t="s">
        <v>49</v>
      </c>
      <c r="C44" s="587" t="s">
        <v>120</v>
      </c>
      <c r="D44" s="1227" t="s">
        <v>130</v>
      </c>
      <c r="E44" s="356" t="s">
        <v>309</v>
      </c>
      <c r="F44" s="696">
        <v>14</v>
      </c>
      <c r="G44" s="533"/>
      <c r="H44" s="823">
        <v>1</v>
      </c>
      <c r="I44" s="1032" t="s">
        <v>120</v>
      </c>
      <c r="J44" s="1022" t="s">
        <v>130</v>
      </c>
      <c r="K44" s="77"/>
      <c r="L44" s="2">
        <v>1</v>
      </c>
      <c r="M44" s="1325" t="s">
        <v>407</v>
      </c>
      <c r="N44" s="354" t="s">
        <v>309</v>
      </c>
      <c r="O44" s="2">
        <v>1</v>
      </c>
      <c r="P44" s="1325" t="s">
        <v>407</v>
      </c>
      <c r="Q44" s="354"/>
      <c r="R44" s="2">
        <v>1</v>
      </c>
      <c r="S44" s="120" t="s">
        <v>49</v>
      </c>
      <c r="T44" s="587" t="s">
        <v>436</v>
      </c>
      <c r="U44" s="342"/>
      <c r="W44" s="823">
        <v>1</v>
      </c>
      <c r="X44" s="1032" t="s">
        <v>437</v>
      </c>
      <c r="Z44" s="2">
        <v>1</v>
      </c>
      <c r="AA44" s="490" t="s">
        <v>407</v>
      </c>
      <c r="AC44" s="2">
        <v>1</v>
      </c>
      <c r="AD44" s="490" t="s">
        <v>407</v>
      </c>
      <c r="AF44" s="2">
        <v>1</v>
      </c>
      <c r="AG44" s="120" t="s">
        <v>49</v>
      </c>
      <c r="AH44" s="677" t="s">
        <v>505</v>
      </c>
      <c r="AI44" s="342"/>
      <c r="AK44" s="823">
        <v>1</v>
      </c>
      <c r="AL44" s="1032" t="s">
        <v>505</v>
      </c>
      <c r="AN44" s="2">
        <v>1</v>
      </c>
      <c r="AO44" s="677" t="s">
        <v>507</v>
      </c>
      <c r="AQ44" s="2">
        <v>1</v>
      </c>
      <c r="AR44" s="677" t="s">
        <v>507</v>
      </c>
      <c r="AT44" s="2">
        <v>1</v>
      </c>
      <c r="AU44" s="1010"/>
      <c r="AV44" s="1296" t="s">
        <v>44</v>
      </c>
      <c r="AY44" s="2">
        <v>1</v>
      </c>
      <c r="AZ44" s="1010"/>
      <c r="BC44" s="2">
        <v>1</v>
      </c>
      <c r="BD44" s="1010"/>
      <c r="BG44" s="2">
        <v>1</v>
      </c>
      <c r="BH44" s="1010"/>
    </row>
    <row r="45" spans="1:61" ht="15.75" customHeight="1" x14ac:dyDescent="0.25">
      <c r="A45" s="2">
        <v>2</v>
      </c>
      <c r="B45" s="3" t="s">
        <v>15</v>
      </c>
      <c r="C45" s="46"/>
      <c r="D45" s="1227" t="s">
        <v>44</v>
      </c>
      <c r="E45" s="342"/>
      <c r="F45" s="696">
        <v>24</v>
      </c>
      <c r="G45" s="249"/>
      <c r="H45" s="823">
        <v>2</v>
      </c>
      <c r="I45" s="48" t="s">
        <v>750</v>
      </c>
      <c r="J45" s="1022"/>
      <c r="L45" s="2">
        <v>2</v>
      </c>
      <c r="M45" s="1325" t="s">
        <v>120</v>
      </c>
      <c r="N45" s="354" t="s">
        <v>309</v>
      </c>
      <c r="O45" s="2">
        <v>2</v>
      </c>
      <c r="P45" s="1010"/>
      <c r="Q45" s="354" t="s">
        <v>309</v>
      </c>
      <c r="R45" s="2">
        <v>2</v>
      </c>
      <c r="S45" s="120" t="s">
        <v>15</v>
      </c>
      <c r="T45" s="90"/>
      <c r="U45" s="342"/>
      <c r="V45" s="77"/>
      <c r="W45" s="823">
        <v>2</v>
      </c>
      <c r="X45" s="1020" t="s">
        <v>750</v>
      </c>
      <c r="Y45" s="77"/>
      <c r="Z45" s="2">
        <v>2</v>
      </c>
      <c r="AA45" s="588" t="s">
        <v>437</v>
      </c>
      <c r="AB45" s="342"/>
      <c r="AC45" s="2">
        <v>2</v>
      </c>
      <c r="AD45" s="90"/>
      <c r="AE45" s="342"/>
      <c r="AF45" s="2">
        <v>2</v>
      </c>
      <c r="AG45" s="120" t="s">
        <v>15</v>
      </c>
      <c r="AH45" s="90"/>
      <c r="AI45" s="342"/>
      <c r="AJ45" s="77"/>
      <c r="AK45" s="823">
        <v>2</v>
      </c>
      <c r="AL45" s="1020" t="s">
        <v>750</v>
      </c>
      <c r="AM45" s="77"/>
      <c r="AN45" s="2">
        <v>2</v>
      </c>
      <c r="AO45" s="677" t="s">
        <v>505</v>
      </c>
      <c r="AP45" s="342"/>
      <c r="AQ45" s="2">
        <v>2</v>
      </c>
      <c r="AR45" s="90"/>
      <c r="AS45" s="342"/>
      <c r="AT45" s="2">
        <v>2</v>
      </c>
      <c r="AU45" s="48" t="s">
        <v>749</v>
      </c>
      <c r="AV45" s="288"/>
      <c r="AW45" s="7"/>
      <c r="AX45" s="7"/>
      <c r="AY45" s="823">
        <v>2</v>
      </c>
      <c r="AZ45" s="1020" t="s">
        <v>749</v>
      </c>
      <c r="BA45" s="7"/>
      <c r="BB45" s="7"/>
      <c r="BC45" s="823">
        <v>2</v>
      </c>
      <c r="BD45" s="1020" t="s">
        <v>749</v>
      </c>
      <c r="BE45" s="7"/>
      <c r="BF45" s="7"/>
      <c r="BG45" s="823">
        <v>2</v>
      </c>
      <c r="BH45" s="1020" t="s">
        <v>749</v>
      </c>
    </row>
    <row r="46" spans="1:61" ht="15.75" customHeight="1" x14ac:dyDescent="0.25">
      <c r="A46" s="2">
        <v>3</v>
      </c>
      <c r="B46" s="3" t="s">
        <v>79</v>
      </c>
      <c r="C46" s="1265" t="s">
        <v>687</v>
      </c>
      <c r="D46" s="153" t="s">
        <v>130</v>
      </c>
      <c r="E46" s="150"/>
      <c r="F46" s="705">
        <v>25</v>
      </c>
      <c r="G46" s="533"/>
      <c r="H46" s="823">
        <v>3</v>
      </c>
      <c r="I46" s="1265" t="s">
        <v>687</v>
      </c>
      <c r="J46" s="153" t="s">
        <v>130</v>
      </c>
      <c r="L46" s="2">
        <v>3</v>
      </c>
      <c r="M46" s="1146" t="s">
        <v>687</v>
      </c>
      <c r="N46" s="145"/>
      <c r="O46" s="2">
        <v>3</v>
      </c>
      <c r="P46" s="1146" t="s">
        <v>687</v>
      </c>
      <c r="Q46" s="145"/>
      <c r="R46" s="2">
        <v>3</v>
      </c>
      <c r="S46" s="120" t="s">
        <v>79</v>
      </c>
      <c r="T46" s="1146" t="s">
        <v>780</v>
      </c>
      <c r="U46" s="356"/>
      <c r="V46" s="77"/>
      <c r="W46" s="823">
        <v>3</v>
      </c>
      <c r="X46" s="116" t="s">
        <v>197</v>
      </c>
      <c r="Y46" s="77"/>
      <c r="Z46" s="2">
        <v>3</v>
      </c>
      <c r="AA46" s="1146" t="s">
        <v>780</v>
      </c>
      <c r="AB46" s="356"/>
      <c r="AC46" s="2">
        <v>3</v>
      </c>
      <c r="AD46" s="1146" t="s">
        <v>780</v>
      </c>
      <c r="AE46" s="356"/>
      <c r="AF46" s="2">
        <v>3</v>
      </c>
      <c r="AG46" s="120" t="s">
        <v>79</v>
      </c>
      <c r="AH46" s="1146" t="s">
        <v>883</v>
      </c>
      <c r="AI46" s="356"/>
      <c r="AJ46" s="77"/>
      <c r="AK46" s="823">
        <v>3</v>
      </c>
      <c r="AL46" s="1146" t="s">
        <v>883</v>
      </c>
      <c r="AM46" s="77"/>
      <c r="AN46" s="2">
        <v>3</v>
      </c>
      <c r="AO46" s="1146" t="s">
        <v>883</v>
      </c>
      <c r="AP46" s="356"/>
      <c r="AQ46" s="2">
        <v>3</v>
      </c>
      <c r="AR46" s="1146" t="s">
        <v>883</v>
      </c>
      <c r="AS46" s="356"/>
      <c r="AT46" s="2">
        <v>3</v>
      </c>
      <c r="AU46" s="1146" t="s">
        <v>839</v>
      </c>
      <c r="AV46" s="153" t="s">
        <v>130</v>
      </c>
      <c r="AW46" s="357" t="s">
        <v>309</v>
      </c>
      <c r="AX46" s="7"/>
      <c r="AY46" s="823">
        <v>3</v>
      </c>
      <c r="AZ46" s="1146" t="s">
        <v>839</v>
      </c>
      <c r="BA46" s="653" t="s">
        <v>309</v>
      </c>
      <c r="BB46" s="7"/>
      <c r="BC46" s="823">
        <v>3</v>
      </c>
      <c r="BD46" s="1146" t="s">
        <v>893</v>
      </c>
      <c r="BE46" s="653" t="s">
        <v>309</v>
      </c>
      <c r="BF46" s="7"/>
      <c r="BG46" s="823">
        <v>3</v>
      </c>
      <c r="BH46" s="1146" t="s">
        <v>893</v>
      </c>
      <c r="BI46" s="356" t="s">
        <v>309</v>
      </c>
    </row>
    <row r="47" spans="1:61" ht="15.75" customHeight="1" x14ac:dyDescent="0.25">
      <c r="A47" s="2">
        <v>4</v>
      </c>
      <c r="B47" s="3" t="s">
        <v>34</v>
      </c>
      <c r="C47" s="495" t="s">
        <v>110</v>
      </c>
      <c r="D47" s="1227" t="s">
        <v>130</v>
      </c>
      <c r="E47" s="73"/>
      <c r="F47" s="696">
        <v>8</v>
      </c>
      <c r="G47" s="533"/>
      <c r="H47" s="823">
        <v>4</v>
      </c>
      <c r="I47" s="48" t="s">
        <v>750</v>
      </c>
      <c r="J47" s="1022"/>
      <c r="L47" s="2">
        <v>4</v>
      </c>
      <c r="M47" s="1324" t="s">
        <v>110</v>
      </c>
      <c r="N47" s="145"/>
      <c r="O47" s="2">
        <v>4</v>
      </c>
      <c r="P47" s="1324" t="s">
        <v>110</v>
      </c>
      <c r="Q47" s="145"/>
      <c r="R47" s="2">
        <v>4</v>
      </c>
      <c r="S47" s="120" t="s">
        <v>34</v>
      </c>
      <c r="T47" s="491" t="s">
        <v>110</v>
      </c>
      <c r="U47" s="354"/>
      <c r="V47" s="77"/>
      <c r="W47" s="823">
        <v>4</v>
      </c>
      <c r="X47" s="1020" t="s">
        <v>750</v>
      </c>
      <c r="Y47" s="77"/>
      <c r="Z47" s="2">
        <v>4</v>
      </c>
      <c r="AA47" s="491" t="s">
        <v>110</v>
      </c>
      <c r="AB47" s="354"/>
      <c r="AC47" s="2">
        <v>4</v>
      </c>
      <c r="AD47" s="491" t="s">
        <v>110</v>
      </c>
      <c r="AE47" s="354"/>
      <c r="AF47" s="2">
        <v>4</v>
      </c>
      <c r="AG47" s="120" t="s">
        <v>34</v>
      </c>
      <c r="AH47" s="678" t="s">
        <v>110</v>
      </c>
      <c r="AI47" s="354"/>
      <c r="AJ47" s="77"/>
      <c r="AK47" s="823">
        <v>4</v>
      </c>
      <c r="AL47" s="1020" t="s">
        <v>750</v>
      </c>
      <c r="AM47" s="77"/>
      <c r="AN47" s="2">
        <v>4</v>
      </c>
      <c r="AO47" s="678" t="s">
        <v>110</v>
      </c>
      <c r="AP47" s="354"/>
      <c r="AQ47" s="2">
        <v>4</v>
      </c>
      <c r="AR47" s="678" t="s">
        <v>110</v>
      </c>
      <c r="AS47" s="354"/>
      <c r="AT47" s="2">
        <v>4</v>
      </c>
      <c r="AU47" s="48" t="s">
        <v>749</v>
      </c>
      <c r="AV47" s="288"/>
      <c r="AW47" s="7"/>
      <c r="AX47" s="7"/>
      <c r="AY47" s="823">
        <v>4</v>
      </c>
      <c r="AZ47" s="1020" t="s">
        <v>749</v>
      </c>
      <c r="BA47" s="7"/>
      <c r="BB47" s="7"/>
      <c r="BC47" s="823">
        <v>4</v>
      </c>
      <c r="BD47" s="1020" t="s">
        <v>749</v>
      </c>
      <c r="BE47" s="7"/>
      <c r="BF47" s="7"/>
      <c r="BG47" s="823">
        <v>4</v>
      </c>
      <c r="BH47" s="1020" t="s">
        <v>749</v>
      </c>
    </row>
    <row r="48" spans="1:61" ht="15.75" customHeight="1" x14ac:dyDescent="0.25">
      <c r="A48" s="2">
        <v>5</v>
      </c>
      <c r="B48" s="3" t="s">
        <v>16</v>
      </c>
      <c r="C48" s="497" t="b">
        <v>0</v>
      </c>
      <c r="D48" s="1227" t="s">
        <v>130</v>
      </c>
      <c r="E48" s="73"/>
      <c r="F48" s="696" t="s">
        <v>752</v>
      </c>
      <c r="G48" s="723"/>
      <c r="H48" s="823">
        <v>5</v>
      </c>
      <c r="I48" s="48" t="s">
        <v>750</v>
      </c>
      <c r="J48" s="1022"/>
      <c r="L48" s="2">
        <v>5</v>
      </c>
      <c r="M48" s="1325" t="b">
        <v>1</v>
      </c>
      <c r="N48" s="145"/>
      <c r="O48" s="2">
        <v>5</v>
      </c>
      <c r="P48" s="1325" t="b">
        <v>1</v>
      </c>
      <c r="Q48" s="145"/>
      <c r="R48" s="2">
        <v>5</v>
      </c>
      <c r="S48" s="120" t="s">
        <v>16</v>
      </c>
      <c r="T48" s="490" t="b">
        <v>0</v>
      </c>
      <c r="U48" s="354"/>
      <c r="V48" s="77"/>
      <c r="W48" s="823">
        <v>5</v>
      </c>
      <c r="X48" s="1020" t="s">
        <v>750</v>
      </c>
      <c r="Y48" s="77"/>
      <c r="Z48" s="2">
        <v>5</v>
      </c>
      <c r="AA48" s="490" t="b">
        <v>1</v>
      </c>
      <c r="AB48" s="354"/>
      <c r="AC48" s="2">
        <v>5</v>
      </c>
      <c r="AD48" s="490" t="b">
        <v>1</v>
      </c>
      <c r="AE48" s="354"/>
      <c r="AF48" s="2">
        <v>5</v>
      </c>
      <c r="AG48" s="120" t="s">
        <v>16</v>
      </c>
      <c r="AH48" s="677" t="b">
        <v>0</v>
      </c>
      <c r="AI48" s="354"/>
      <c r="AJ48" s="77"/>
      <c r="AK48" s="823">
        <v>5</v>
      </c>
      <c r="AL48" s="1020" t="s">
        <v>750</v>
      </c>
      <c r="AM48" s="77"/>
      <c r="AN48" s="2">
        <v>5</v>
      </c>
      <c r="AO48" s="677" t="b">
        <v>1</v>
      </c>
      <c r="AP48" s="354"/>
      <c r="AQ48" s="2">
        <v>5</v>
      </c>
      <c r="AR48" s="677" t="b">
        <v>1</v>
      </c>
      <c r="AS48" s="354"/>
      <c r="AT48" s="2">
        <v>5</v>
      </c>
      <c r="AU48" s="48" t="s">
        <v>749</v>
      </c>
      <c r="AV48" s="288"/>
      <c r="AW48" s="7"/>
      <c r="AX48" s="7"/>
      <c r="AY48" s="823">
        <v>5</v>
      </c>
      <c r="AZ48" s="1020" t="s">
        <v>749</v>
      </c>
      <c r="BA48" s="7"/>
      <c r="BB48" s="7"/>
      <c r="BC48" s="823">
        <v>5</v>
      </c>
      <c r="BD48" s="1020" t="s">
        <v>749</v>
      </c>
      <c r="BE48" s="7"/>
      <c r="BF48" s="7"/>
      <c r="BG48" s="823">
        <v>5</v>
      </c>
      <c r="BH48" s="1020" t="s">
        <v>749</v>
      </c>
    </row>
    <row r="49" spans="1:60" ht="15.75" customHeight="1" x14ac:dyDescent="0.25">
      <c r="A49" s="2">
        <v>6</v>
      </c>
      <c r="B49" s="3" t="s">
        <v>50</v>
      </c>
      <c r="C49" s="325"/>
      <c r="D49" s="1227" t="s">
        <v>44</v>
      </c>
      <c r="E49" s="73"/>
      <c r="F49" s="696"/>
      <c r="G49" s="533"/>
      <c r="H49" s="823">
        <v>6</v>
      </c>
      <c r="I49" s="48" t="s">
        <v>750</v>
      </c>
      <c r="J49" s="1022"/>
      <c r="L49" s="2">
        <v>6</v>
      </c>
      <c r="M49" s="1330" t="s">
        <v>874</v>
      </c>
      <c r="N49" s="145"/>
      <c r="O49" s="2">
        <v>6</v>
      </c>
      <c r="P49" s="1330" t="s">
        <v>874</v>
      </c>
      <c r="Q49" s="145"/>
      <c r="R49" s="2">
        <v>6</v>
      </c>
      <c r="S49" s="120" t="s">
        <v>50</v>
      </c>
      <c r="T49" s="529"/>
      <c r="U49" s="354"/>
      <c r="V49" s="77"/>
      <c r="W49" s="823">
        <v>6</v>
      </c>
      <c r="X49" s="1020" t="s">
        <v>750</v>
      </c>
      <c r="Y49" s="77"/>
      <c r="Z49" s="2">
        <v>6</v>
      </c>
      <c r="AA49" s="1330" t="s">
        <v>879</v>
      </c>
      <c r="AB49" s="354"/>
      <c r="AC49" s="2">
        <v>6</v>
      </c>
      <c r="AD49" s="1330" t="s">
        <v>879</v>
      </c>
      <c r="AE49" s="354"/>
      <c r="AF49" s="2">
        <v>6</v>
      </c>
      <c r="AG49" s="120" t="s">
        <v>50</v>
      </c>
      <c r="AH49" s="529"/>
      <c r="AI49" s="354"/>
      <c r="AJ49" s="77"/>
      <c r="AK49" s="823">
        <v>6</v>
      </c>
      <c r="AL49" s="1020" t="s">
        <v>750</v>
      </c>
      <c r="AM49" s="77"/>
      <c r="AN49" s="2">
        <v>6</v>
      </c>
      <c r="AO49" s="682" t="s">
        <v>508</v>
      </c>
      <c r="AP49" s="354"/>
      <c r="AQ49" s="2">
        <v>6</v>
      </c>
      <c r="AR49" s="682" t="s">
        <v>508</v>
      </c>
      <c r="AS49" s="354"/>
      <c r="AT49" s="2">
        <v>6</v>
      </c>
      <c r="AU49" s="48" t="s">
        <v>749</v>
      </c>
      <c r="AV49" s="288"/>
      <c r="AW49" s="7"/>
      <c r="AX49" s="7"/>
      <c r="AY49" s="823">
        <v>6</v>
      </c>
      <c r="AZ49" s="1020" t="s">
        <v>749</v>
      </c>
      <c r="BA49" s="7"/>
      <c r="BB49" s="7"/>
      <c r="BC49" s="823">
        <v>6</v>
      </c>
      <c r="BD49" s="1020" t="s">
        <v>749</v>
      </c>
      <c r="BE49" s="7"/>
      <c r="BF49" s="7"/>
      <c r="BG49" s="823">
        <v>6</v>
      </c>
      <c r="BH49" s="1020" t="s">
        <v>749</v>
      </c>
    </row>
    <row r="50" spans="1:60" ht="15.75" x14ac:dyDescent="0.25">
      <c r="A50" s="2">
        <v>7</v>
      </c>
      <c r="B50" s="3" t="s">
        <v>13</v>
      </c>
      <c r="C50" s="148"/>
      <c r="D50" s="1227" t="s">
        <v>44</v>
      </c>
      <c r="E50" s="356" t="s">
        <v>309</v>
      </c>
      <c r="F50" s="696"/>
      <c r="G50" s="533"/>
      <c r="H50" s="823">
        <v>7</v>
      </c>
      <c r="I50" s="48" t="s">
        <v>750</v>
      </c>
      <c r="J50" s="1022"/>
      <c r="L50" s="2">
        <v>7</v>
      </c>
      <c r="M50" s="330" t="s">
        <v>159</v>
      </c>
      <c r="N50" s="145"/>
      <c r="O50" s="2">
        <v>7</v>
      </c>
      <c r="P50" s="330" t="s">
        <v>159</v>
      </c>
      <c r="Q50" s="145"/>
      <c r="R50" s="2">
        <v>7</v>
      </c>
      <c r="S50" s="120" t="s">
        <v>13</v>
      </c>
      <c r="T50" s="586"/>
      <c r="U50" s="354"/>
      <c r="V50" s="77"/>
      <c r="W50" s="823">
        <v>7</v>
      </c>
      <c r="X50" s="1020" t="s">
        <v>750</v>
      </c>
      <c r="Y50" s="77"/>
      <c r="Z50" s="2">
        <v>7</v>
      </c>
      <c r="AA50" s="330" t="s">
        <v>159</v>
      </c>
      <c r="AB50" s="354"/>
      <c r="AC50" s="2">
        <v>7</v>
      </c>
      <c r="AD50" s="330" t="s">
        <v>159</v>
      </c>
      <c r="AE50" s="354"/>
      <c r="AF50" s="2">
        <v>7</v>
      </c>
      <c r="AG50" s="120" t="s">
        <v>13</v>
      </c>
      <c r="AH50" s="586"/>
      <c r="AI50" s="354"/>
      <c r="AJ50" s="77"/>
      <c r="AK50" s="823">
        <v>7</v>
      </c>
      <c r="AL50" s="1020" t="s">
        <v>750</v>
      </c>
      <c r="AM50" s="77"/>
      <c r="AN50" s="2">
        <v>7</v>
      </c>
      <c r="AO50" s="330" t="s">
        <v>159</v>
      </c>
      <c r="AP50" s="354"/>
      <c r="AQ50" s="2">
        <v>7</v>
      </c>
      <c r="AR50" s="330" t="s">
        <v>159</v>
      </c>
      <c r="AS50" s="354"/>
      <c r="AT50" s="2">
        <v>7</v>
      </c>
      <c r="AU50" s="48" t="s">
        <v>749</v>
      </c>
      <c r="AV50" s="288"/>
      <c r="AW50" s="7"/>
      <c r="AX50" s="7"/>
      <c r="AY50" s="823">
        <v>7</v>
      </c>
      <c r="AZ50" s="1020" t="s">
        <v>749</v>
      </c>
      <c r="BA50" s="7"/>
      <c r="BB50" s="7"/>
      <c r="BC50" s="823">
        <v>7</v>
      </c>
      <c r="BD50" s="1020" t="s">
        <v>749</v>
      </c>
      <c r="BE50" s="7"/>
      <c r="BF50" s="7"/>
      <c r="BG50" s="823">
        <v>7</v>
      </c>
      <c r="BH50" s="1020" t="s">
        <v>749</v>
      </c>
    </row>
    <row r="51" spans="1:60" ht="15.75" customHeight="1" x14ac:dyDescent="0.25">
      <c r="A51" s="2">
        <v>8</v>
      </c>
      <c r="B51" s="3" t="s">
        <v>14</v>
      </c>
      <c r="C51" s="326" t="s">
        <v>173</v>
      </c>
      <c r="D51" s="1231" t="s">
        <v>130</v>
      </c>
      <c r="E51" s="356" t="s">
        <v>309</v>
      </c>
      <c r="F51" s="704" t="s">
        <v>355</v>
      </c>
      <c r="G51" s="533"/>
      <c r="H51" s="823">
        <v>8</v>
      </c>
      <c r="I51" s="48" t="s">
        <v>750</v>
      </c>
      <c r="J51" s="1027"/>
      <c r="L51" s="2">
        <v>8</v>
      </c>
      <c r="M51" s="528" t="s">
        <v>173</v>
      </c>
      <c r="N51" s="354"/>
      <c r="O51" s="2">
        <v>8</v>
      </c>
      <c r="P51" s="528" t="s">
        <v>173</v>
      </c>
      <c r="Q51" s="354"/>
      <c r="R51" s="2">
        <v>8</v>
      </c>
      <c r="S51" s="120" t="s">
        <v>14</v>
      </c>
      <c r="T51" s="528" t="s">
        <v>173</v>
      </c>
      <c r="U51" s="356"/>
      <c r="V51" s="77"/>
      <c r="W51" s="823">
        <v>8</v>
      </c>
      <c r="X51" s="1020" t="s">
        <v>750</v>
      </c>
      <c r="Y51" s="77"/>
      <c r="Z51" s="2">
        <v>8</v>
      </c>
      <c r="AA51" s="528" t="s">
        <v>173</v>
      </c>
      <c r="AB51" s="356"/>
      <c r="AC51" s="2">
        <v>8</v>
      </c>
      <c r="AD51" s="528" t="s">
        <v>173</v>
      </c>
      <c r="AE51" s="356"/>
      <c r="AF51" s="2">
        <v>8</v>
      </c>
      <c r="AG51" s="120" t="s">
        <v>14</v>
      </c>
      <c r="AH51" s="528" t="s">
        <v>173</v>
      </c>
      <c r="AI51" s="356"/>
      <c r="AJ51" s="77"/>
      <c r="AK51" s="823">
        <v>8</v>
      </c>
      <c r="AL51" s="1020" t="s">
        <v>750</v>
      </c>
      <c r="AM51" s="77"/>
      <c r="AN51" s="2">
        <v>8</v>
      </c>
      <c r="AO51" s="528" t="s">
        <v>173</v>
      </c>
      <c r="AP51" s="356"/>
      <c r="AQ51" s="2">
        <v>8</v>
      </c>
      <c r="AR51" s="528" t="s">
        <v>173</v>
      </c>
      <c r="AS51" s="356"/>
      <c r="AT51" s="2">
        <v>8</v>
      </c>
      <c r="AU51" s="48" t="s">
        <v>749</v>
      </c>
      <c r="AV51" s="293"/>
      <c r="AW51" s="7"/>
      <c r="AX51" s="7"/>
      <c r="AY51" s="823">
        <v>8</v>
      </c>
      <c r="AZ51" s="1020" t="s">
        <v>749</v>
      </c>
      <c r="BA51" s="7"/>
      <c r="BB51" s="7"/>
      <c r="BC51" s="823">
        <v>8</v>
      </c>
      <c r="BD51" s="1020" t="s">
        <v>749</v>
      </c>
      <c r="BE51" s="7"/>
      <c r="BF51" s="7"/>
      <c r="BG51" s="823">
        <v>8</v>
      </c>
      <c r="BH51" s="1020" t="s">
        <v>749</v>
      </c>
    </row>
    <row r="52" spans="1:60" ht="15.75" customHeight="1" x14ac:dyDescent="0.25">
      <c r="A52" s="2">
        <v>9</v>
      </c>
      <c r="B52" s="3" t="s">
        <v>51</v>
      </c>
      <c r="C52" s="179"/>
      <c r="D52" s="1296" t="s">
        <v>130</v>
      </c>
      <c r="E52" s="356" t="s">
        <v>309</v>
      </c>
      <c r="F52" s="696" t="s">
        <v>787</v>
      </c>
      <c r="G52" s="533"/>
      <c r="H52" s="823">
        <v>9</v>
      </c>
      <c r="I52" s="48" t="s">
        <v>750</v>
      </c>
      <c r="J52" s="1022"/>
      <c r="K52" s="77"/>
      <c r="L52" s="2">
        <v>9</v>
      </c>
      <c r="M52" s="1333" t="s">
        <v>150</v>
      </c>
      <c r="N52" s="145"/>
      <c r="O52" s="2">
        <v>9</v>
      </c>
      <c r="P52" s="1332" t="s">
        <v>150</v>
      </c>
      <c r="Q52" s="145"/>
      <c r="R52" s="2">
        <v>9</v>
      </c>
      <c r="S52" s="120" t="s">
        <v>51</v>
      </c>
      <c r="T52" s="159"/>
      <c r="U52" s="354"/>
      <c r="W52" s="823">
        <v>9</v>
      </c>
      <c r="X52" s="1020" t="s">
        <v>750</v>
      </c>
      <c r="Z52" s="2">
        <v>9</v>
      </c>
      <c r="AA52" s="493" t="s">
        <v>150</v>
      </c>
      <c r="AB52" s="354"/>
      <c r="AC52" s="2">
        <v>9</v>
      </c>
      <c r="AD52" s="493" t="s">
        <v>150</v>
      </c>
      <c r="AE52" s="354"/>
      <c r="AF52" s="2">
        <v>9</v>
      </c>
      <c r="AG52" s="120" t="s">
        <v>51</v>
      </c>
      <c r="AH52" s="159"/>
      <c r="AI52" s="354"/>
      <c r="AK52" s="823">
        <v>9</v>
      </c>
      <c r="AL52" s="1020" t="s">
        <v>750</v>
      </c>
      <c r="AN52" s="2">
        <v>9</v>
      </c>
      <c r="AO52" s="679" t="s">
        <v>150</v>
      </c>
      <c r="AP52" s="354"/>
      <c r="AQ52" s="2">
        <v>9</v>
      </c>
      <c r="AR52" s="679" t="s">
        <v>150</v>
      </c>
      <c r="AS52" s="354"/>
      <c r="AT52" s="2">
        <v>9</v>
      </c>
      <c r="AU52" s="1032" t="s">
        <v>150</v>
      </c>
      <c r="AV52" s="1296" t="s">
        <v>130</v>
      </c>
      <c r="AW52" s="7"/>
      <c r="AX52" s="7"/>
      <c r="AY52" s="823">
        <v>9</v>
      </c>
      <c r="AZ52" s="1032" t="s">
        <v>150</v>
      </c>
      <c r="BA52" s="7"/>
      <c r="BB52" s="7"/>
      <c r="BC52" s="823">
        <v>9</v>
      </c>
      <c r="BD52" s="1032" t="s">
        <v>150</v>
      </c>
      <c r="BE52" s="7"/>
      <c r="BF52" s="7"/>
      <c r="BG52" s="823">
        <v>9</v>
      </c>
      <c r="BH52" s="1032" t="s">
        <v>150</v>
      </c>
    </row>
    <row r="53" spans="1:60" ht="15.75" customHeight="1" x14ac:dyDescent="0.25">
      <c r="A53" s="2">
        <v>10</v>
      </c>
      <c r="B53" s="3" t="s">
        <v>35</v>
      </c>
      <c r="C53" s="179"/>
      <c r="D53" s="1296" t="s">
        <v>44</v>
      </c>
      <c r="F53" s="696"/>
      <c r="G53" s="540"/>
      <c r="H53" s="823">
        <v>10</v>
      </c>
      <c r="I53" s="48" t="s">
        <v>750</v>
      </c>
      <c r="J53" s="1022"/>
      <c r="L53" s="2">
        <v>10</v>
      </c>
      <c r="M53" s="1004" t="s">
        <v>851</v>
      </c>
      <c r="N53" s="73"/>
      <c r="O53" s="2">
        <v>10</v>
      </c>
      <c r="P53" s="1004" t="str">
        <f>M53</f>
        <v>CCP Repo Clearing Conditions</v>
      </c>
      <c r="Q53" s="73"/>
      <c r="R53" s="2">
        <v>10</v>
      </c>
      <c r="S53" s="120" t="s">
        <v>35</v>
      </c>
      <c r="T53" s="159"/>
      <c r="U53" s="354"/>
      <c r="V53" s="77"/>
      <c r="W53" s="823">
        <v>10</v>
      </c>
      <c r="X53" s="1020" t="s">
        <v>750</v>
      </c>
      <c r="Y53" s="77"/>
      <c r="Z53" s="2">
        <v>10</v>
      </c>
      <c r="AA53" s="1004" t="str">
        <f>P53</f>
        <v>CCP Repo Clearing Conditions</v>
      </c>
      <c r="AB53" s="354"/>
      <c r="AC53" s="2">
        <v>10</v>
      </c>
      <c r="AD53" s="1004" t="str">
        <f>AA53</f>
        <v>CCP Repo Clearing Conditions</v>
      </c>
      <c r="AE53" s="354"/>
      <c r="AF53" s="2">
        <v>10</v>
      </c>
      <c r="AG53" s="120" t="s">
        <v>35</v>
      </c>
      <c r="AH53" s="159"/>
      <c r="AI53" s="354"/>
      <c r="AJ53" s="77"/>
      <c r="AK53" s="823">
        <v>10</v>
      </c>
      <c r="AL53" s="1020" t="s">
        <v>750</v>
      </c>
      <c r="AM53" s="77"/>
      <c r="AN53" s="2">
        <v>10</v>
      </c>
      <c r="AO53" s="1004" t="str">
        <f>AD53</f>
        <v>CCP Repo Clearing Conditions</v>
      </c>
      <c r="AP53" s="354"/>
      <c r="AQ53" s="2">
        <v>10</v>
      </c>
      <c r="AR53" s="1004" t="str">
        <f>AO53</f>
        <v>CCP Repo Clearing Conditions</v>
      </c>
      <c r="AS53" s="354"/>
      <c r="AT53" s="2">
        <v>10</v>
      </c>
      <c r="AU53" s="1004" t="str">
        <f>AR53</f>
        <v>CCP Repo Clearing Conditions</v>
      </c>
      <c r="AV53" s="1296" t="s">
        <v>44</v>
      </c>
      <c r="AY53" s="2">
        <v>10</v>
      </c>
      <c r="AZ53" s="1004" t="str">
        <f>AU53</f>
        <v>CCP Repo Clearing Conditions</v>
      </c>
      <c r="BC53" s="2">
        <v>10</v>
      </c>
      <c r="BD53" s="1004" t="str">
        <f>AZ53</f>
        <v>CCP Repo Clearing Conditions</v>
      </c>
      <c r="BG53" s="2">
        <v>10</v>
      </c>
      <c r="BH53" s="1004" t="str">
        <f>BD53</f>
        <v>CCP Repo Clearing Conditions</v>
      </c>
    </row>
    <row r="54" spans="1:60" ht="15.75" customHeight="1" x14ac:dyDescent="0.25">
      <c r="A54" s="2">
        <v>11</v>
      </c>
      <c r="B54" s="3" t="s">
        <v>52</v>
      </c>
      <c r="C54" s="87"/>
      <c r="D54" s="1296" t="s">
        <v>44</v>
      </c>
      <c r="F54" s="696"/>
      <c r="G54" s="533"/>
      <c r="H54" s="823">
        <v>11</v>
      </c>
      <c r="I54" s="48" t="s">
        <v>750</v>
      </c>
      <c r="J54" s="1022"/>
      <c r="L54" s="2">
        <v>11</v>
      </c>
      <c r="M54" s="1010"/>
      <c r="N54" s="73"/>
      <c r="O54" s="2">
        <v>11</v>
      </c>
      <c r="P54" s="1010"/>
      <c r="Q54" s="73"/>
      <c r="R54" s="2">
        <v>11</v>
      </c>
      <c r="S54" s="120" t="s">
        <v>52</v>
      </c>
      <c r="T54" s="90"/>
      <c r="U54" s="11"/>
      <c r="V54" s="77"/>
      <c r="W54" s="823">
        <v>11</v>
      </c>
      <c r="X54" s="1020" t="s">
        <v>750</v>
      </c>
      <c r="Y54" s="77"/>
      <c r="Z54" s="2">
        <v>11</v>
      </c>
      <c r="AA54" s="90"/>
      <c r="AB54" s="11"/>
      <c r="AC54" s="2">
        <v>11</v>
      </c>
      <c r="AD54" s="90"/>
      <c r="AE54" s="11"/>
      <c r="AF54" s="2">
        <v>11</v>
      </c>
      <c r="AG54" s="120" t="s">
        <v>52</v>
      </c>
      <c r="AH54" s="90"/>
      <c r="AI54" s="11"/>
      <c r="AJ54" s="77"/>
      <c r="AK54" s="823">
        <v>11</v>
      </c>
      <c r="AL54" s="1020" t="s">
        <v>750</v>
      </c>
      <c r="AM54" s="77"/>
      <c r="AN54" s="2">
        <v>11</v>
      </c>
      <c r="AO54" s="90"/>
      <c r="AP54" s="11"/>
      <c r="AQ54" s="2">
        <v>11</v>
      </c>
      <c r="AR54" s="90"/>
      <c r="AS54" s="11"/>
      <c r="AT54" s="2">
        <v>11</v>
      </c>
      <c r="AU54" s="48" t="s">
        <v>749</v>
      </c>
      <c r="AV54" s="1296" t="s">
        <v>44</v>
      </c>
      <c r="AW54" s="7"/>
      <c r="AX54" s="7"/>
      <c r="AY54" s="823">
        <v>11</v>
      </c>
      <c r="AZ54" s="1020" t="s">
        <v>749</v>
      </c>
      <c r="BA54" s="7"/>
      <c r="BB54" s="7"/>
      <c r="BC54" s="823">
        <v>11</v>
      </c>
      <c r="BD54" s="1020" t="s">
        <v>749</v>
      </c>
      <c r="BE54" s="7"/>
      <c r="BF54" s="7"/>
      <c r="BG54" s="823">
        <v>11</v>
      </c>
      <c r="BH54" s="1020" t="s">
        <v>749</v>
      </c>
    </row>
    <row r="55" spans="1:60" ht="15.75" customHeight="1" x14ac:dyDescent="0.25">
      <c r="A55" s="2">
        <v>12</v>
      </c>
      <c r="B55" s="3" t="s">
        <v>53</v>
      </c>
      <c r="C55" s="1338" t="s">
        <v>871</v>
      </c>
      <c r="D55" s="63" t="s">
        <v>130</v>
      </c>
      <c r="F55" s="63"/>
      <c r="G55" s="533"/>
      <c r="H55" s="823">
        <v>12</v>
      </c>
      <c r="I55" s="48" t="s">
        <v>750</v>
      </c>
      <c r="J55" s="63"/>
      <c r="L55" s="2">
        <v>12</v>
      </c>
      <c r="M55" s="1330" t="s">
        <v>874</v>
      </c>
      <c r="N55" s="354" t="s">
        <v>309</v>
      </c>
      <c r="O55" s="2">
        <v>12</v>
      </c>
      <c r="P55" s="1330" t="s">
        <v>874</v>
      </c>
      <c r="Q55" s="354" t="s">
        <v>309</v>
      </c>
      <c r="R55" s="2">
        <v>12</v>
      </c>
      <c r="S55" s="120" t="s">
        <v>53</v>
      </c>
      <c r="T55" s="1330" t="s">
        <v>877</v>
      </c>
      <c r="U55" s="354"/>
      <c r="V55" s="77"/>
      <c r="W55" s="823">
        <v>12</v>
      </c>
      <c r="X55" s="1020" t="s">
        <v>750</v>
      </c>
      <c r="Y55" s="77"/>
      <c r="Z55" s="2">
        <v>12</v>
      </c>
      <c r="AA55" s="1330" t="s">
        <v>880</v>
      </c>
      <c r="AB55" s="354"/>
      <c r="AC55" s="2">
        <v>12</v>
      </c>
      <c r="AD55" s="1330" t="s">
        <v>881</v>
      </c>
      <c r="AE55" s="354"/>
      <c r="AF55" s="2">
        <v>12</v>
      </c>
      <c r="AG55" s="120" t="s">
        <v>53</v>
      </c>
      <c r="AH55" s="1330" t="s">
        <v>884</v>
      </c>
      <c r="AI55" s="354"/>
      <c r="AJ55" s="77"/>
      <c r="AK55" s="823">
        <v>12</v>
      </c>
      <c r="AL55" s="1020" t="s">
        <v>750</v>
      </c>
      <c r="AM55" s="77"/>
      <c r="AN55" s="2">
        <v>12</v>
      </c>
      <c r="AO55" s="1330" t="s">
        <v>884</v>
      </c>
      <c r="AP55" s="354"/>
      <c r="AQ55" s="2">
        <v>12</v>
      </c>
      <c r="AR55" s="1330" t="s">
        <v>887</v>
      </c>
      <c r="AS55" s="354"/>
      <c r="AT55" s="2">
        <v>12</v>
      </c>
      <c r="AU55" s="48" t="s">
        <v>749</v>
      </c>
      <c r="AV55" s="294"/>
      <c r="AW55" s="7"/>
      <c r="AX55" s="7"/>
      <c r="AY55" s="823">
        <v>12</v>
      </c>
      <c r="AZ55" s="1020" t="s">
        <v>749</v>
      </c>
      <c r="BA55" s="7"/>
      <c r="BB55" s="7"/>
      <c r="BC55" s="823">
        <v>12</v>
      </c>
      <c r="BD55" s="1020" t="s">
        <v>749</v>
      </c>
      <c r="BE55" s="7"/>
      <c r="BF55" s="7"/>
      <c r="BG55" s="823">
        <v>12</v>
      </c>
      <c r="BH55" s="1020" t="s">
        <v>749</v>
      </c>
    </row>
    <row r="56" spans="1:60" ht="15.75" customHeight="1" x14ac:dyDescent="0.25">
      <c r="A56" s="2">
        <v>13</v>
      </c>
      <c r="B56" s="3" t="s">
        <v>54</v>
      </c>
      <c r="C56" s="1265" t="s">
        <v>686</v>
      </c>
      <c r="D56" s="1297" t="s">
        <v>130</v>
      </c>
      <c r="F56" s="698"/>
      <c r="G56" s="533"/>
      <c r="H56" s="823">
        <v>13</v>
      </c>
      <c r="I56" s="48" t="s">
        <v>750</v>
      </c>
      <c r="J56" s="1029"/>
      <c r="L56" s="2">
        <v>13</v>
      </c>
      <c r="M56" s="1146" t="s">
        <v>686</v>
      </c>
      <c r="N56" s="145"/>
      <c r="O56" s="2">
        <v>13</v>
      </c>
      <c r="P56" s="1146" t="s">
        <v>686</v>
      </c>
      <c r="Q56" s="354"/>
      <c r="R56" s="2">
        <v>13</v>
      </c>
      <c r="S56" s="120" t="s">
        <v>54</v>
      </c>
      <c r="T56" s="1146" t="s">
        <v>839</v>
      </c>
      <c r="U56" s="354"/>
      <c r="V56" s="77"/>
      <c r="W56" s="823">
        <v>13</v>
      </c>
      <c r="X56" s="1020" t="s">
        <v>750</v>
      </c>
      <c r="Y56" s="77"/>
      <c r="Z56" s="2">
        <v>13</v>
      </c>
      <c r="AA56" s="1146" t="s">
        <v>839</v>
      </c>
      <c r="AB56" s="354"/>
      <c r="AC56" s="2">
        <v>13</v>
      </c>
      <c r="AD56" s="1146" t="s">
        <v>839</v>
      </c>
      <c r="AE56" s="354"/>
      <c r="AF56" s="2">
        <v>13</v>
      </c>
      <c r="AG56" s="120" t="s">
        <v>54</v>
      </c>
      <c r="AH56" s="1146" t="s">
        <v>781</v>
      </c>
      <c r="AI56" s="354"/>
      <c r="AJ56" s="77"/>
      <c r="AK56" s="823">
        <v>13</v>
      </c>
      <c r="AL56" s="1020" t="s">
        <v>750</v>
      </c>
      <c r="AM56" s="77"/>
      <c r="AN56" s="2">
        <v>13</v>
      </c>
      <c r="AO56" s="1146" t="s">
        <v>781</v>
      </c>
      <c r="AP56" s="354"/>
      <c r="AQ56" s="2">
        <v>13</v>
      </c>
      <c r="AR56" s="1146" t="s">
        <v>781</v>
      </c>
      <c r="AS56" s="354"/>
      <c r="AT56" s="2">
        <v>13</v>
      </c>
      <c r="AU56" s="48" t="s">
        <v>749</v>
      </c>
      <c r="AV56" s="295"/>
      <c r="AW56" s="7"/>
      <c r="AX56" s="7"/>
      <c r="AY56" s="823">
        <v>13</v>
      </c>
      <c r="AZ56" s="1020" t="s">
        <v>749</v>
      </c>
      <c r="BA56" s="7"/>
      <c r="BB56" s="7"/>
      <c r="BC56" s="823">
        <v>13</v>
      </c>
      <c r="BD56" s="1020" t="s">
        <v>749</v>
      </c>
      <c r="BE56" s="7"/>
      <c r="BF56" s="7"/>
      <c r="BG56" s="823">
        <v>13</v>
      </c>
      <c r="BH56" s="1020" t="s">
        <v>749</v>
      </c>
    </row>
    <row r="57" spans="1:60" ht="15.75" customHeight="1" x14ac:dyDescent="0.25">
      <c r="A57" s="2">
        <v>14</v>
      </c>
      <c r="B57" s="3" t="s">
        <v>37</v>
      </c>
      <c r="C57" s="1265" t="s">
        <v>872</v>
      </c>
      <c r="D57" s="1232" t="s">
        <v>44</v>
      </c>
      <c r="F57" s="698"/>
      <c r="G57" s="541"/>
      <c r="H57" s="823">
        <v>14</v>
      </c>
      <c r="I57" s="48" t="s">
        <v>750</v>
      </c>
      <c r="J57" s="1029"/>
      <c r="L57" s="2">
        <v>14</v>
      </c>
      <c r="M57" s="1146" t="s">
        <v>872</v>
      </c>
      <c r="N57" s="145"/>
      <c r="O57" s="2">
        <v>14</v>
      </c>
      <c r="P57" s="1146" t="s">
        <v>872</v>
      </c>
      <c r="Q57" s="342"/>
      <c r="R57" s="2">
        <v>14</v>
      </c>
      <c r="S57" s="120" t="s">
        <v>37</v>
      </c>
      <c r="T57" s="1146" t="s">
        <v>872</v>
      </c>
      <c r="U57" s="342"/>
      <c r="V57" s="77"/>
      <c r="W57" s="823">
        <v>14</v>
      </c>
      <c r="X57" s="1020" t="s">
        <v>750</v>
      </c>
      <c r="Y57" s="77"/>
      <c r="Z57" s="2">
        <v>14</v>
      </c>
      <c r="AA57" s="1146" t="s">
        <v>872</v>
      </c>
      <c r="AB57" s="342"/>
      <c r="AC57" s="2">
        <v>14</v>
      </c>
      <c r="AD57" s="1146" t="s">
        <v>872</v>
      </c>
      <c r="AE57" s="342"/>
      <c r="AF57" s="2">
        <v>14</v>
      </c>
      <c r="AG57" s="120" t="s">
        <v>37</v>
      </c>
      <c r="AH57" s="1146" t="s">
        <v>885</v>
      </c>
      <c r="AI57" s="342"/>
      <c r="AJ57" s="77"/>
      <c r="AK57" s="823">
        <v>14</v>
      </c>
      <c r="AL57" s="1020" t="s">
        <v>750</v>
      </c>
      <c r="AM57" s="77"/>
      <c r="AN57" s="2">
        <v>14</v>
      </c>
      <c r="AO57" s="1146" t="s">
        <v>885</v>
      </c>
      <c r="AP57" s="342"/>
      <c r="AQ57" s="2">
        <v>14</v>
      </c>
      <c r="AR57" s="1146" t="s">
        <v>885</v>
      </c>
      <c r="AS57" s="342"/>
      <c r="AT57" s="2">
        <v>14</v>
      </c>
      <c r="AU57" s="48" t="s">
        <v>749</v>
      </c>
      <c r="AV57" s="295"/>
      <c r="AW57" s="7"/>
      <c r="AX57" s="7"/>
      <c r="AY57" s="823">
        <v>14</v>
      </c>
      <c r="AZ57" s="1020" t="s">
        <v>749</v>
      </c>
      <c r="BA57" s="7"/>
      <c r="BB57" s="7"/>
      <c r="BC57" s="823">
        <v>14</v>
      </c>
      <c r="BD57" s="1020" t="s">
        <v>749</v>
      </c>
      <c r="BE57" s="7"/>
      <c r="BF57" s="7"/>
      <c r="BG57" s="823">
        <v>14</v>
      </c>
      <c r="BH57" s="1020" t="s">
        <v>749</v>
      </c>
    </row>
    <row r="58" spans="1:60" ht="15.75" customHeight="1" x14ac:dyDescent="0.25">
      <c r="A58" s="2">
        <v>15</v>
      </c>
      <c r="B58" s="3" t="s">
        <v>55</v>
      </c>
      <c r="C58" s="48" t="s">
        <v>747</v>
      </c>
      <c r="D58" s="288"/>
      <c r="F58" s="696"/>
      <c r="G58" s="542"/>
      <c r="H58" s="823">
        <v>15</v>
      </c>
      <c r="I58" s="1265" t="s">
        <v>780</v>
      </c>
      <c r="J58" s="1022" t="s">
        <v>130</v>
      </c>
      <c r="L58" s="2">
        <v>15</v>
      </c>
      <c r="M58" s="1328" t="s">
        <v>747</v>
      </c>
      <c r="N58" s="408"/>
      <c r="O58" s="823">
        <v>15</v>
      </c>
      <c r="P58" s="1328" t="s">
        <v>747</v>
      </c>
      <c r="Q58" s="354"/>
      <c r="R58" s="2">
        <v>15</v>
      </c>
      <c r="S58" s="120" t="s">
        <v>55</v>
      </c>
      <c r="T58" s="1328" t="s">
        <v>747</v>
      </c>
      <c r="U58" s="354"/>
      <c r="V58" s="77"/>
      <c r="W58" s="823">
        <v>15</v>
      </c>
      <c r="X58" s="116" t="s">
        <v>197</v>
      </c>
      <c r="Y58" s="77"/>
      <c r="Z58" s="2">
        <v>15</v>
      </c>
      <c r="AA58" s="1328" t="s">
        <v>747</v>
      </c>
      <c r="AB58" s="1049"/>
      <c r="AC58" s="823">
        <v>15</v>
      </c>
      <c r="AD58" s="1020" t="s">
        <v>747</v>
      </c>
      <c r="AE58" s="354"/>
      <c r="AF58" s="2">
        <v>15</v>
      </c>
      <c r="AG58" s="120" t="s">
        <v>55</v>
      </c>
      <c r="AH58" s="1020" t="s">
        <v>747</v>
      </c>
      <c r="AI58" s="354"/>
      <c r="AJ58" s="77"/>
      <c r="AK58" s="823">
        <v>15</v>
      </c>
      <c r="AL58" s="116" t="s">
        <v>201</v>
      </c>
      <c r="AM58" s="77"/>
      <c r="AN58" s="2">
        <v>15</v>
      </c>
      <c r="AO58" s="1020" t="s">
        <v>747</v>
      </c>
      <c r="AP58" s="1049"/>
      <c r="AQ58" s="823">
        <v>15</v>
      </c>
      <c r="AR58" s="1020" t="s">
        <v>747</v>
      </c>
      <c r="AS58" s="354"/>
      <c r="AT58" s="2">
        <v>15</v>
      </c>
      <c r="AU58" s="48" t="s">
        <v>749</v>
      </c>
      <c r="AV58" s="288"/>
      <c r="AW58" s="7"/>
      <c r="AX58" s="7"/>
      <c r="AY58" s="823">
        <v>15</v>
      </c>
      <c r="AZ58" s="1020" t="s">
        <v>749</v>
      </c>
      <c r="BA58" s="7"/>
      <c r="BB58" s="7"/>
      <c r="BC58" s="823">
        <v>15</v>
      </c>
      <c r="BD58" s="1020" t="s">
        <v>749</v>
      </c>
      <c r="BE58" s="7"/>
      <c r="BF58" s="7"/>
      <c r="BG58" s="823">
        <v>15</v>
      </c>
      <c r="BH58" s="1020" t="s">
        <v>749</v>
      </c>
    </row>
    <row r="59" spans="1:60" ht="15.75" customHeight="1" x14ac:dyDescent="0.25">
      <c r="A59" s="2">
        <v>16</v>
      </c>
      <c r="B59" s="3" t="s">
        <v>56</v>
      </c>
      <c r="C59" s="1008"/>
      <c r="D59" s="1296" t="s">
        <v>44</v>
      </c>
      <c r="E59" s="356" t="s">
        <v>309</v>
      </c>
      <c r="F59" s="696">
        <v>26</v>
      </c>
      <c r="G59" s="542"/>
      <c r="H59" s="823">
        <v>16</v>
      </c>
      <c r="I59" s="48" t="s">
        <v>750</v>
      </c>
      <c r="J59" s="1022"/>
      <c r="L59" s="2">
        <v>16</v>
      </c>
      <c r="M59" s="1304"/>
      <c r="N59" s="408"/>
      <c r="O59" s="823">
        <v>16</v>
      </c>
      <c r="P59" s="1304"/>
      <c r="Q59" s="356"/>
      <c r="R59" s="2">
        <v>16</v>
      </c>
      <c r="S59" s="120" t="s">
        <v>56</v>
      </c>
      <c r="T59" s="1304"/>
      <c r="U59" s="356"/>
      <c r="V59" s="77"/>
      <c r="W59" s="823">
        <v>16</v>
      </c>
      <c r="X59" s="1020" t="s">
        <v>750</v>
      </c>
      <c r="Y59" s="77"/>
      <c r="Z59" s="2">
        <v>16</v>
      </c>
      <c r="AA59" s="1304"/>
      <c r="AB59" s="653"/>
      <c r="AC59" s="823">
        <v>16</v>
      </c>
      <c r="AD59" s="1304"/>
      <c r="AE59" s="356"/>
      <c r="AF59" s="2">
        <v>16</v>
      </c>
      <c r="AG59" s="120" t="s">
        <v>56</v>
      </c>
      <c r="AH59" s="1304"/>
      <c r="AI59" s="356"/>
      <c r="AJ59" s="77"/>
      <c r="AK59" s="823">
        <v>16</v>
      </c>
      <c r="AL59" s="1020" t="s">
        <v>750</v>
      </c>
      <c r="AM59" s="77"/>
      <c r="AN59" s="2">
        <v>16</v>
      </c>
      <c r="AO59" s="1304"/>
      <c r="AP59" s="653"/>
      <c r="AQ59" s="823">
        <v>16</v>
      </c>
      <c r="AR59" s="1304"/>
      <c r="AS59" s="356"/>
      <c r="AT59" s="2">
        <v>16</v>
      </c>
      <c r="AU59" s="48" t="s">
        <v>749</v>
      </c>
      <c r="AV59" s="288"/>
      <c r="AW59" s="7"/>
      <c r="AX59" s="7"/>
      <c r="AY59" s="823">
        <v>16</v>
      </c>
      <c r="AZ59" s="1020" t="s">
        <v>749</v>
      </c>
      <c r="BA59" s="7"/>
      <c r="BB59" s="7"/>
      <c r="BC59" s="823">
        <v>16</v>
      </c>
      <c r="BD59" s="1020" t="s">
        <v>749</v>
      </c>
      <c r="BE59" s="7"/>
      <c r="BF59" s="7"/>
      <c r="BG59" s="823">
        <v>16</v>
      </c>
      <c r="BH59" s="1020" t="s">
        <v>749</v>
      </c>
    </row>
    <row r="60" spans="1:60" ht="15.75" customHeight="1" x14ac:dyDescent="0.25">
      <c r="A60" s="2">
        <v>17</v>
      </c>
      <c r="B60" s="3" t="s">
        <v>57</v>
      </c>
      <c r="C60" s="1364"/>
      <c r="D60" s="1298" t="s">
        <v>44</v>
      </c>
      <c r="E60" s="356" t="s">
        <v>309</v>
      </c>
      <c r="F60" s="703">
        <v>27</v>
      </c>
      <c r="G60" s="533"/>
      <c r="H60" s="823">
        <v>17</v>
      </c>
      <c r="I60" s="48" t="s">
        <v>750</v>
      </c>
      <c r="J60" s="1028"/>
      <c r="L60" s="2">
        <v>17</v>
      </c>
      <c r="M60" s="1368"/>
      <c r="N60" s="408"/>
      <c r="O60" s="823">
        <v>17</v>
      </c>
      <c r="P60" s="1368"/>
      <c r="Q60" s="356"/>
      <c r="R60" s="2">
        <v>17</v>
      </c>
      <c r="S60" s="120" t="s">
        <v>57</v>
      </c>
      <c r="T60" s="1368"/>
      <c r="U60" s="356"/>
      <c r="V60" s="77"/>
      <c r="W60" s="823">
        <v>17</v>
      </c>
      <c r="X60" s="1020" t="s">
        <v>750</v>
      </c>
      <c r="Y60" s="77"/>
      <c r="Z60" s="2">
        <v>17</v>
      </c>
      <c r="AA60" s="1368"/>
      <c r="AB60" s="653"/>
      <c r="AC60" s="823">
        <v>17</v>
      </c>
      <c r="AD60" s="1368"/>
      <c r="AE60" s="356"/>
      <c r="AF60" s="2">
        <v>17</v>
      </c>
      <c r="AG60" s="120" t="s">
        <v>57</v>
      </c>
      <c r="AH60" s="1368"/>
      <c r="AI60" s="356"/>
      <c r="AJ60" s="77"/>
      <c r="AK60" s="823">
        <v>17</v>
      </c>
      <c r="AL60" s="1020" t="s">
        <v>750</v>
      </c>
      <c r="AM60" s="77"/>
      <c r="AN60" s="2">
        <v>17</v>
      </c>
      <c r="AO60" s="1368"/>
      <c r="AP60" s="356"/>
      <c r="AQ60" s="2">
        <v>17</v>
      </c>
      <c r="AR60" s="1368"/>
      <c r="AS60" s="356"/>
      <c r="AT60" s="2">
        <v>17</v>
      </c>
      <c r="AU60" s="48" t="s">
        <v>749</v>
      </c>
      <c r="AV60" s="296"/>
      <c r="AW60" s="7"/>
      <c r="AX60" s="7"/>
      <c r="AY60" s="823">
        <v>17</v>
      </c>
      <c r="AZ60" s="1020" t="s">
        <v>749</v>
      </c>
      <c r="BA60" s="7"/>
      <c r="BB60" s="7"/>
      <c r="BC60" s="823">
        <v>17</v>
      </c>
      <c r="BD60" s="1020" t="s">
        <v>749</v>
      </c>
      <c r="BE60" s="7"/>
      <c r="BF60" s="7"/>
      <c r="BG60" s="823">
        <v>17</v>
      </c>
      <c r="BH60" s="1020" t="s">
        <v>749</v>
      </c>
    </row>
    <row r="61" spans="1:60" ht="15.75" customHeight="1" x14ac:dyDescent="0.25">
      <c r="A61" s="2">
        <v>18</v>
      </c>
      <c r="B61" s="3" t="s">
        <v>129</v>
      </c>
      <c r="C61" s="129" t="s">
        <v>137</v>
      </c>
      <c r="D61" s="1227" t="s">
        <v>130</v>
      </c>
      <c r="E61" s="356" t="s">
        <v>309</v>
      </c>
      <c r="F61" s="696">
        <v>15</v>
      </c>
      <c r="G61" s="533"/>
      <c r="H61" s="823">
        <v>18</v>
      </c>
      <c r="I61" s="48" t="s">
        <v>750</v>
      </c>
      <c r="J61" s="1022"/>
      <c r="L61" s="2">
        <v>18</v>
      </c>
      <c r="M61" s="1324" t="s">
        <v>137</v>
      </c>
      <c r="N61" s="145"/>
      <c r="O61" s="2">
        <v>18</v>
      </c>
      <c r="P61" s="1324" t="s">
        <v>137</v>
      </c>
      <c r="Q61" s="342"/>
      <c r="R61" s="2">
        <v>18</v>
      </c>
      <c r="S61" s="120" t="s">
        <v>129</v>
      </c>
      <c r="T61" s="491" t="s">
        <v>137</v>
      </c>
      <c r="U61" s="342"/>
      <c r="V61" s="77"/>
      <c r="W61" s="823">
        <v>18</v>
      </c>
      <c r="X61" s="1020" t="s">
        <v>750</v>
      </c>
      <c r="Y61" s="77"/>
      <c r="Z61" s="2">
        <v>18</v>
      </c>
      <c r="AA61" s="491" t="s">
        <v>137</v>
      </c>
      <c r="AB61" s="342"/>
      <c r="AC61" s="2">
        <v>18</v>
      </c>
      <c r="AD61" s="491" t="s">
        <v>137</v>
      </c>
      <c r="AE61" s="342"/>
      <c r="AF61" s="2">
        <v>18</v>
      </c>
      <c r="AG61" s="120" t="s">
        <v>129</v>
      </c>
      <c r="AH61" s="678" t="s">
        <v>137</v>
      </c>
      <c r="AI61" s="342"/>
      <c r="AJ61" s="77"/>
      <c r="AK61" s="823">
        <v>18</v>
      </c>
      <c r="AL61" s="1020" t="s">
        <v>750</v>
      </c>
      <c r="AM61" s="77"/>
      <c r="AN61" s="2">
        <v>18</v>
      </c>
      <c r="AO61" s="678" t="s">
        <v>137</v>
      </c>
      <c r="AP61" s="342"/>
      <c r="AQ61" s="2">
        <v>18</v>
      </c>
      <c r="AR61" s="678" t="s">
        <v>137</v>
      </c>
      <c r="AS61" s="342"/>
      <c r="AT61" s="2">
        <v>18</v>
      </c>
      <c r="AU61" s="48" t="s">
        <v>749</v>
      </c>
      <c r="AV61" s="288"/>
      <c r="AW61" s="7"/>
      <c r="AX61" s="7"/>
      <c r="AY61" s="823">
        <v>18</v>
      </c>
      <c r="AZ61" s="1020" t="s">
        <v>749</v>
      </c>
      <c r="BA61" s="7"/>
      <c r="BB61" s="7"/>
      <c r="BC61" s="823">
        <v>18</v>
      </c>
      <c r="BD61" s="1020" t="s">
        <v>749</v>
      </c>
      <c r="BE61" s="7"/>
      <c r="BF61" s="7"/>
      <c r="BG61" s="823">
        <v>18</v>
      </c>
      <c r="BH61" s="1020" t="s">
        <v>749</v>
      </c>
    </row>
    <row r="62" spans="1:60" ht="15.75" customHeight="1" x14ac:dyDescent="0.25">
      <c r="A62" s="2">
        <v>19</v>
      </c>
      <c r="B62" s="3" t="s">
        <v>17</v>
      </c>
      <c r="C62" s="129" t="b">
        <v>1</v>
      </c>
      <c r="D62" s="1227" t="s">
        <v>130</v>
      </c>
      <c r="E62" s="595"/>
      <c r="F62" s="696"/>
      <c r="G62" s="543"/>
      <c r="H62" s="823">
        <v>19</v>
      </c>
      <c r="I62" s="48" t="s">
        <v>750</v>
      </c>
      <c r="J62" s="1022"/>
      <c r="L62" s="2">
        <v>19</v>
      </c>
      <c r="M62" s="1325" t="b">
        <v>1</v>
      </c>
      <c r="N62" s="145"/>
      <c r="O62" s="2">
        <v>19</v>
      </c>
      <c r="P62" s="1325" t="b">
        <v>1</v>
      </c>
      <c r="Q62" s="354"/>
      <c r="R62" s="2">
        <v>19</v>
      </c>
      <c r="S62" s="120" t="s">
        <v>17</v>
      </c>
      <c r="T62" s="490" t="b">
        <v>1</v>
      </c>
      <c r="U62" s="354"/>
      <c r="V62" s="77"/>
      <c r="W62" s="823">
        <v>19</v>
      </c>
      <c r="X62" s="1020" t="s">
        <v>750</v>
      </c>
      <c r="Y62" s="77"/>
      <c r="Z62" s="2">
        <v>19</v>
      </c>
      <c r="AA62" s="490" t="b">
        <v>1</v>
      </c>
      <c r="AB62" s="354"/>
      <c r="AC62" s="2">
        <v>19</v>
      </c>
      <c r="AD62" s="490" t="b">
        <v>1</v>
      </c>
      <c r="AE62" s="354"/>
      <c r="AF62" s="2">
        <v>19</v>
      </c>
      <c r="AG62" s="120" t="s">
        <v>17</v>
      </c>
      <c r="AH62" s="677" t="b">
        <v>1</v>
      </c>
      <c r="AI62" s="354"/>
      <c r="AJ62" s="77"/>
      <c r="AK62" s="823">
        <v>19</v>
      </c>
      <c r="AL62" s="1020" t="s">
        <v>750</v>
      </c>
      <c r="AM62" s="77"/>
      <c r="AN62" s="2">
        <v>19</v>
      </c>
      <c r="AO62" s="677" t="b">
        <v>1</v>
      </c>
      <c r="AP62" s="354"/>
      <c r="AQ62" s="2">
        <v>19</v>
      </c>
      <c r="AR62" s="677" t="b">
        <v>1</v>
      </c>
      <c r="AS62" s="354"/>
      <c r="AT62" s="2">
        <v>19</v>
      </c>
      <c r="AU62" s="48" t="s">
        <v>749</v>
      </c>
      <c r="AV62" s="288"/>
      <c r="AW62" s="7"/>
      <c r="AX62" s="7"/>
      <c r="AY62" s="823">
        <v>19</v>
      </c>
      <c r="AZ62" s="1020" t="s">
        <v>749</v>
      </c>
      <c r="BA62" s="7"/>
      <c r="BB62" s="7"/>
      <c r="BC62" s="823">
        <v>19</v>
      </c>
      <c r="BD62" s="1020" t="s">
        <v>749</v>
      </c>
      <c r="BE62" s="7"/>
      <c r="BF62" s="7"/>
      <c r="BG62" s="823">
        <v>19</v>
      </c>
      <c r="BH62" s="1020" t="s">
        <v>749</v>
      </c>
    </row>
    <row r="63" spans="1:60" ht="15.75" customHeight="1" x14ac:dyDescent="0.25">
      <c r="A63" s="2">
        <v>20</v>
      </c>
      <c r="B63" s="3" t="s">
        <v>18</v>
      </c>
      <c r="C63" s="495" t="s">
        <v>111</v>
      </c>
      <c r="D63" s="1227" t="s">
        <v>130</v>
      </c>
      <c r="E63" s="356"/>
      <c r="F63" s="696" t="s">
        <v>106</v>
      </c>
      <c r="G63" s="533"/>
      <c r="H63" s="823">
        <v>20</v>
      </c>
      <c r="I63" s="48" t="s">
        <v>750</v>
      </c>
      <c r="J63" s="1022"/>
      <c r="L63" s="2">
        <v>20</v>
      </c>
      <c r="M63" s="1324" t="s">
        <v>111</v>
      </c>
      <c r="N63" s="145"/>
      <c r="O63" s="2">
        <v>20</v>
      </c>
      <c r="P63" s="1324" t="s">
        <v>111</v>
      </c>
      <c r="Q63" s="354"/>
      <c r="R63" s="2">
        <v>20</v>
      </c>
      <c r="S63" s="120" t="s">
        <v>18</v>
      </c>
      <c r="T63" s="491" t="s">
        <v>111</v>
      </c>
      <c r="U63" s="354"/>
      <c r="V63" s="77"/>
      <c r="W63" s="823">
        <v>20</v>
      </c>
      <c r="X63" s="1020" t="s">
        <v>750</v>
      </c>
      <c r="Y63" s="77"/>
      <c r="Z63" s="2">
        <v>20</v>
      </c>
      <c r="AA63" s="491" t="s">
        <v>111</v>
      </c>
      <c r="AB63" s="354"/>
      <c r="AC63" s="2">
        <v>20</v>
      </c>
      <c r="AD63" s="491" t="s">
        <v>111</v>
      </c>
      <c r="AE63" s="354"/>
      <c r="AF63" s="2">
        <v>20</v>
      </c>
      <c r="AG63" s="120" t="s">
        <v>18</v>
      </c>
      <c r="AH63" s="678" t="s">
        <v>111</v>
      </c>
      <c r="AI63" s="354"/>
      <c r="AJ63" s="77"/>
      <c r="AK63" s="823">
        <v>20</v>
      </c>
      <c r="AL63" s="1020" t="s">
        <v>750</v>
      </c>
      <c r="AM63" s="77"/>
      <c r="AN63" s="2">
        <v>20</v>
      </c>
      <c r="AO63" s="678" t="s">
        <v>111</v>
      </c>
      <c r="AP63" s="354"/>
      <c r="AQ63" s="2">
        <v>20</v>
      </c>
      <c r="AR63" s="678" t="s">
        <v>111</v>
      </c>
      <c r="AS63" s="354"/>
      <c r="AT63" s="2">
        <v>20</v>
      </c>
      <c r="AU63" s="48" t="s">
        <v>749</v>
      </c>
      <c r="AV63" s="288"/>
      <c r="AW63" s="7"/>
      <c r="AX63" s="7"/>
      <c r="AY63" s="823">
        <v>20</v>
      </c>
      <c r="AZ63" s="1020" t="s">
        <v>749</v>
      </c>
      <c r="BA63" s="7"/>
      <c r="BB63" s="7"/>
      <c r="BC63" s="823">
        <v>20</v>
      </c>
      <c r="BD63" s="1020" t="s">
        <v>749</v>
      </c>
      <c r="BE63" s="7"/>
      <c r="BF63" s="7"/>
      <c r="BG63" s="823">
        <v>20</v>
      </c>
      <c r="BH63" s="1020" t="s">
        <v>749</v>
      </c>
    </row>
    <row r="64" spans="1:60" ht="15.75" customHeight="1" x14ac:dyDescent="0.25">
      <c r="A64" s="2">
        <v>21</v>
      </c>
      <c r="B64" s="3" t="s">
        <v>58</v>
      </c>
      <c r="C64" s="495" t="b">
        <v>0</v>
      </c>
      <c r="D64" s="1227" t="s">
        <v>130</v>
      </c>
      <c r="E64" s="595"/>
      <c r="F64" s="696"/>
      <c r="G64" s="533"/>
      <c r="H64" s="823">
        <v>21</v>
      </c>
      <c r="I64" s="48" t="s">
        <v>750</v>
      </c>
      <c r="J64" s="1022"/>
      <c r="L64" s="2">
        <v>21</v>
      </c>
      <c r="M64" s="1324" t="b">
        <v>0</v>
      </c>
      <c r="N64" s="145"/>
      <c r="O64" s="2">
        <v>21</v>
      </c>
      <c r="P64" s="1324" t="b">
        <v>0</v>
      </c>
      <c r="Q64" s="354"/>
      <c r="R64" s="2">
        <v>21</v>
      </c>
      <c r="S64" s="120" t="s">
        <v>58</v>
      </c>
      <c r="T64" s="491" t="b">
        <v>0</v>
      </c>
      <c r="U64" s="354"/>
      <c r="V64" s="77"/>
      <c r="W64" s="823">
        <v>21</v>
      </c>
      <c r="X64" s="1020" t="s">
        <v>750</v>
      </c>
      <c r="Y64" s="77"/>
      <c r="Z64" s="2">
        <v>21</v>
      </c>
      <c r="AA64" s="491" t="b">
        <v>0</v>
      </c>
      <c r="AB64" s="354"/>
      <c r="AC64" s="2">
        <v>21</v>
      </c>
      <c r="AD64" s="491" t="b">
        <v>0</v>
      </c>
      <c r="AE64" s="354"/>
      <c r="AF64" s="2">
        <v>21</v>
      </c>
      <c r="AG64" s="120" t="s">
        <v>58</v>
      </c>
      <c r="AH64" s="678" t="b">
        <v>0</v>
      </c>
      <c r="AI64" s="354"/>
      <c r="AJ64" s="77"/>
      <c r="AK64" s="823">
        <v>21</v>
      </c>
      <c r="AL64" s="1020" t="s">
        <v>750</v>
      </c>
      <c r="AM64" s="77"/>
      <c r="AN64" s="2">
        <v>21</v>
      </c>
      <c r="AO64" s="678" t="b">
        <v>0</v>
      </c>
      <c r="AP64" s="354"/>
      <c r="AQ64" s="2">
        <v>21</v>
      </c>
      <c r="AR64" s="678" t="b">
        <v>0</v>
      </c>
      <c r="AS64" s="354"/>
      <c r="AT64" s="2">
        <v>21</v>
      </c>
      <c r="AU64" s="48" t="s">
        <v>749</v>
      </c>
      <c r="AV64" s="288"/>
      <c r="AW64" s="7"/>
      <c r="AX64" s="7"/>
      <c r="AY64" s="823">
        <v>21</v>
      </c>
      <c r="AZ64" s="1020" t="s">
        <v>749</v>
      </c>
      <c r="BA64" s="7"/>
      <c r="BB64" s="7"/>
      <c r="BC64" s="823">
        <v>21</v>
      </c>
      <c r="BD64" s="1020" t="s">
        <v>749</v>
      </c>
      <c r="BE64" s="7"/>
      <c r="BF64" s="7"/>
      <c r="BG64" s="823">
        <v>21</v>
      </c>
      <c r="BH64" s="1020" t="s">
        <v>749</v>
      </c>
    </row>
    <row r="65" spans="1:60" ht="15.75" customHeight="1" x14ac:dyDescent="0.25">
      <c r="A65" s="2">
        <v>22</v>
      </c>
      <c r="B65" s="3" t="s">
        <v>785</v>
      </c>
      <c r="C65" s="48" t="s">
        <v>205</v>
      </c>
      <c r="D65" s="1296" t="s">
        <v>130</v>
      </c>
      <c r="E65" s="356" t="s">
        <v>309</v>
      </c>
      <c r="F65" s="696"/>
      <c r="G65" s="533"/>
      <c r="H65" s="823">
        <v>22</v>
      </c>
      <c r="I65" s="48" t="s">
        <v>750</v>
      </c>
      <c r="J65" s="1022"/>
      <c r="L65" s="2">
        <v>22</v>
      </c>
      <c r="M65" s="1328" t="s">
        <v>205</v>
      </c>
      <c r="N65" s="145"/>
      <c r="O65" s="2">
        <v>22</v>
      </c>
      <c r="P65" s="1328" t="s">
        <v>205</v>
      </c>
      <c r="Q65" s="354"/>
      <c r="R65" s="2">
        <v>22</v>
      </c>
      <c r="S65" s="120" t="s">
        <v>80</v>
      </c>
      <c r="T65" s="93" t="s">
        <v>205</v>
      </c>
      <c r="U65" s="354"/>
      <c r="V65" s="77"/>
      <c r="W65" s="823">
        <v>22</v>
      </c>
      <c r="X65" s="1020" t="s">
        <v>750</v>
      </c>
      <c r="Y65" s="77"/>
      <c r="Z65" s="2">
        <v>22</v>
      </c>
      <c r="AA65" s="93" t="s">
        <v>205</v>
      </c>
      <c r="AB65" s="354"/>
      <c r="AC65" s="2">
        <v>22</v>
      </c>
      <c r="AD65" s="93" t="s">
        <v>205</v>
      </c>
      <c r="AE65" s="354"/>
      <c r="AF65" s="2">
        <v>22</v>
      </c>
      <c r="AG65" s="120" t="s">
        <v>80</v>
      </c>
      <c r="AH65" s="93" t="s">
        <v>205</v>
      </c>
      <c r="AI65" s="354"/>
      <c r="AJ65" s="77"/>
      <c r="AK65" s="823">
        <v>22</v>
      </c>
      <c r="AL65" s="1020" t="s">
        <v>750</v>
      </c>
      <c r="AM65" s="77"/>
      <c r="AN65" s="2">
        <v>22</v>
      </c>
      <c r="AO65" s="93" t="s">
        <v>205</v>
      </c>
      <c r="AP65" s="354"/>
      <c r="AQ65" s="2">
        <v>22</v>
      </c>
      <c r="AR65" s="93" t="s">
        <v>205</v>
      </c>
      <c r="AS65" s="354"/>
      <c r="AT65" s="2">
        <v>22</v>
      </c>
      <c r="AU65" s="48" t="s">
        <v>749</v>
      </c>
      <c r="AV65" s="288"/>
      <c r="AW65" s="7"/>
      <c r="AX65" s="7"/>
      <c r="AY65" s="823">
        <v>22</v>
      </c>
      <c r="AZ65" s="1020" t="s">
        <v>749</v>
      </c>
      <c r="BA65" s="7"/>
      <c r="BB65" s="7"/>
      <c r="BC65" s="823">
        <v>22</v>
      </c>
      <c r="BD65" s="1020" t="s">
        <v>749</v>
      </c>
      <c r="BE65" s="7"/>
      <c r="BF65" s="7"/>
      <c r="BG65" s="823">
        <v>22</v>
      </c>
      <c r="BH65" s="1020" t="s">
        <v>749</v>
      </c>
    </row>
    <row r="66" spans="1:60" ht="15.75" customHeight="1" x14ac:dyDescent="0.25">
      <c r="A66" s="2">
        <v>23</v>
      </c>
      <c r="B66" s="3" t="s">
        <v>59</v>
      </c>
      <c r="C66" s="49">
        <v>8.6E-3</v>
      </c>
      <c r="D66" s="65" t="s">
        <v>44</v>
      </c>
      <c r="F66" s="702">
        <v>21</v>
      </c>
      <c r="G66" s="533"/>
      <c r="H66" s="823">
        <v>23</v>
      </c>
      <c r="I66" s="48" t="s">
        <v>750</v>
      </c>
      <c r="J66" s="65"/>
      <c r="L66" s="2">
        <v>23</v>
      </c>
      <c r="M66" s="1329">
        <v>8.6E-3</v>
      </c>
      <c r="N66" s="145"/>
      <c r="O66" s="2">
        <v>23</v>
      </c>
      <c r="P66" s="1329">
        <v>8.6E-3</v>
      </c>
      <c r="Q66" s="354"/>
      <c r="R66" s="2">
        <v>23</v>
      </c>
      <c r="S66" s="120" t="s">
        <v>59</v>
      </c>
      <c r="T66" s="94">
        <v>7.7999999999999996E-3</v>
      </c>
      <c r="U66" s="354"/>
      <c r="V66" s="77"/>
      <c r="W66" s="823">
        <v>23</v>
      </c>
      <c r="X66" s="1020" t="s">
        <v>750</v>
      </c>
      <c r="Y66" s="77"/>
      <c r="Z66" s="2">
        <v>23</v>
      </c>
      <c r="AA66" s="94">
        <v>7.7999999999999996E-3</v>
      </c>
      <c r="AB66" s="354"/>
      <c r="AC66" s="2">
        <v>23</v>
      </c>
      <c r="AD66" s="94">
        <v>7.7999999999999996E-3</v>
      </c>
      <c r="AE66" s="354"/>
      <c r="AF66" s="2">
        <v>23</v>
      </c>
      <c r="AG66" s="120" t="s">
        <v>59</v>
      </c>
      <c r="AH66" s="94">
        <v>8.5000000000000006E-3</v>
      </c>
      <c r="AI66" s="354"/>
      <c r="AJ66" s="77"/>
      <c r="AK66" s="823">
        <v>23</v>
      </c>
      <c r="AL66" s="1020" t="s">
        <v>750</v>
      </c>
      <c r="AM66" s="77"/>
      <c r="AN66" s="2">
        <v>23</v>
      </c>
      <c r="AO66" s="94">
        <v>8.5000000000000006E-3</v>
      </c>
      <c r="AP66" s="354"/>
      <c r="AQ66" s="2">
        <v>23</v>
      </c>
      <c r="AR66" s="94">
        <v>8.5000000000000006E-3</v>
      </c>
      <c r="AS66" s="354"/>
      <c r="AT66" s="2">
        <v>23</v>
      </c>
      <c r="AU66" s="48" t="s">
        <v>749</v>
      </c>
      <c r="AV66" s="297"/>
      <c r="AW66" s="7"/>
      <c r="AX66" s="7"/>
      <c r="AY66" s="823">
        <v>23</v>
      </c>
      <c r="AZ66" s="1020" t="s">
        <v>749</v>
      </c>
      <c r="BA66" s="7"/>
      <c r="BB66" s="7"/>
      <c r="BC66" s="823">
        <v>23</v>
      </c>
      <c r="BD66" s="1020" t="s">
        <v>749</v>
      </c>
      <c r="BE66" s="7"/>
      <c r="BF66" s="7"/>
      <c r="BG66" s="823">
        <v>23</v>
      </c>
      <c r="BH66" s="1020" t="s">
        <v>749</v>
      </c>
    </row>
    <row r="67" spans="1:60" ht="15.75" customHeight="1" x14ac:dyDescent="0.25">
      <c r="A67" s="2">
        <v>24</v>
      </c>
      <c r="B67" s="3" t="s">
        <v>60</v>
      </c>
      <c r="C67" s="625" t="s">
        <v>213</v>
      </c>
      <c r="D67" s="1227" t="s">
        <v>44</v>
      </c>
      <c r="F67" s="696"/>
      <c r="G67" s="533"/>
      <c r="H67" s="823">
        <v>24</v>
      </c>
      <c r="I67" s="48" t="s">
        <v>750</v>
      </c>
      <c r="J67" s="1022"/>
      <c r="L67" s="2">
        <v>24</v>
      </c>
      <c r="M67" s="1324" t="s">
        <v>213</v>
      </c>
      <c r="N67" s="145"/>
      <c r="O67" s="2">
        <v>24</v>
      </c>
      <c r="P67" s="1324" t="s">
        <v>213</v>
      </c>
      <c r="Q67" s="354"/>
      <c r="R67" s="2">
        <v>24</v>
      </c>
      <c r="S67" s="120" t="s">
        <v>60</v>
      </c>
      <c r="T67" s="491" t="s">
        <v>213</v>
      </c>
      <c r="U67" s="354"/>
      <c r="V67" s="77"/>
      <c r="W67" s="823">
        <v>24</v>
      </c>
      <c r="X67" s="1020" t="s">
        <v>750</v>
      </c>
      <c r="Y67" s="77"/>
      <c r="Z67" s="2">
        <v>24</v>
      </c>
      <c r="AA67" s="491" t="s">
        <v>213</v>
      </c>
      <c r="AB67" s="354"/>
      <c r="AC67" s="2">
        <v>24</v>
      </c>
      <c r="AD67" s="491" t="s">
        <v>213</v>
      </c>
      <c r="AE67" s="354"/>
      <c r="AF67" s="2">
        <v>24</v>
      </c>
      <c r="AG67" s="120" t="s">
        <v>60</v>
      </c>
      <c r="AH67" s="678" t="s">
        <v>213</v>
      </c>
      <c r="AI67" s="354"/>
      <c r="AJ67" s="77"/>
      <c r="AK67" s="823">
        <v>24</v>
      </c>
      <c r="AL67" s="1020" t="s">
        <v>750</v>
      </c>
      <c r="AM67" s="77"/>
      <c r="AN67" s="2">
        <v>24</v>
      </c>
      <c r="AO67" s="678" t="s">
        <v>213</v>
      </c>
      <c r="AP67" s="354"/>
      <c r="AQ67" s="2">
        <v>24</v>
      </c>
      <c r="AR67" s="678" t="s">
        <v>213</v>
      </c>
      <c r="AS67" s="354"/>
      <c r="AT67" s="2">
        <v>24</v>
      </c>
      <c r="AU67" s="48" t="s">
        <v>749</v>
      </c>
      <c r="AV67" s="288"/>
      <c r="AW67" s="7"/>
      <c r="AX67" s="7"/>
      <c r="AY67" s="823">
        <v>24</v>
      </c>
      <c r="AZ67" s="1020" t="s">
        <v>749</v>
      </c>
      <c r="BA67" s="7"/>
      <c r="BB67" s="7"/>
      <c r="BC67" s="823">
        <v>24</v>
      </c>
      <c r="BD67" s="1020" t="s">
        <v>749</v>
      </c>
      <c r="BE67" s="7"/>
      <c r="BF67" s="7"/>
      <c r="BG67" s="823">
        <v>24</v>
      </c>
      <c r="BH67" s="1020" t="s">
        <v>749</v>
      </c>
    </row>
    <row r="68" spans="1:60" ht="15.75" customHeight="1" x14ac:dyDescent="0.25">
      <c r="A68" s="2">
        <v>25</v>
      </c>
      <c r="B68" s="3" t="s">
        <v>61</v>
      </c>
      <c r="C68" s="46"/>
      <c r="D68" s="1227" t="s">
        <v>44</v>
      </c>
      <c r="F68" s="696"/>
      <c r="G68" s="721"/>
      <c r="H68" s="823">
        <v>25</v>
      </c>
      <c r="I68" s="48" t="s">
        <v>750</v>
      </c>
      <c r="J68" s="1022"/>
      <c r="L68" s="2">
        <v>25</v>
      </c>
      <c r="M68" s="1010"/>
      <c r="N68" s="145"/>
      <c r="O68" s="2">
        <v>25</v>
      </c>
      <c r="P68" s="1010"/>
      <c r="Q68" s="354"/>
      <c r="R68" s="2">
        <v>25</v>
      </c>
      <c r="S68" s="120" t="s">
        <v>61</v>
      </c>
      <c r="T68" s="90"/>
      <c r="U68" s="354"/>
      <c r="V68" s="77"/>
      <c r="W68" s="823">
        <v>25</v>
      </c>
      <c r="X68" s="1020" t="s">
        <v>750</v>
      </c>
      <c r="Y68" s="77"/>
      <c r="Z68" s="2">
        <v>25</v>
      </c>
      <c r="AA68" s="90"/>
      <c r="AB68" s="354"/>
      <c r="AC68" s="2">
        <v>25</v>
      </c>
      <c r="AD68" s="90"/>
      <c r="AE68" s="354"/>
      <c r="AF68" s="2">
        <v>25</v>
      </c>
      <c r="AG68" s="120" t="s">
        <v>61</v>
      </c>
      <c r="AH68" s="90"/>
      <c r="AI68" s="354"/>
      <c r="AJ68" s="77"/>
      <c r="AK68" s="823">
        <v>25</v>
      </c>
      <c r="AL68" s="1020" t="s">
        <v>750</v>
      </c>
      <c r="AM68" s="77"/>
      <c r="AN68" s="2">
        <v>25</v>
      </c>
      <c r="AO68" s="90"/>
      <c r="AP68" s="354"/>
      <c r="AQ68" s="2">
        <v>25</v>
      </c>
      <c r="AR68" s="90"/>
      <c r="AS68" s="354"/>
      <c r="AT68" s="2">
        <v>25</v>
      </c>
      <c r="AU68" s="48" t="s">
        <v>749</v>
      </c>
      <c r="AV68" s="288"/>
      <c r="AW68" s="7"/>
      <c r="AX68" s="7"/>
      <c r="AY68" s="823">
        <v>25</v>
      </c>
      <c r="AZ68" s="1020" t="s">
        <v>749</v>
      </c>
      <c r="BA68" s="7"/>
      <c r="BB68" s="7"/>
      <c r="BC68" s="823">
        <v>25</v>
      </c>
      <c r="BD68" s="1020" t="s">
        <v>749</v>
      </c>
      <c r="BE68" s="7"/>
      <c r="BF68" s="7"/>
      <c r="BG68" s="823">
        <v>25</v>
      </c>
      <c r="BH68" s="1020" t="s">
        <v>749</v>
      </c>
    </row>
    <row r="69" spans="1:60" ht="15.75" customHeight="1" x14ac:dyDescent="0.25">
      <c r="A69" s="2">
        <v>26</v>
      </c>
      <c r="B69" s="3" t="s">
        <v>62</v>
      </c>
      <c r="C69" s="46"/>
      <c r="D69" s="1227" t="s">
        <v>44</v>
      </c>
      <c r="F69" s="696"/>
      <c r="G69" s="533"/>
      <c r="H69" s="823">
        <v>26</v>
      </c>
      <c r="I69" s="48" t="s">
        <v>750</v>
      </c>
      <c r="J69" s="1022"/>
      <c r="L69" s="2">
        <v>26</v>
      </c>
      <c r="M69" s="1010"/>
      <c r="N69" s="145"/>
      <c r="O69" s="2">
        <v>26</v>
      </c>
      <c r="P69" s="1010"/>
      <c r="Q69" s="354"/>
      <c r="R69" s="2">
        <v>26</v>
      </c>
      <c r="S69" s="120" t="s">
        <v>62</v>
      </c>
      <c r="T69" s="90"/>
      <c r="U69" s="354"/>
      <c r="V69" s="77"/>
      <c r="W69" s="823">
        <v>26</v>
      </c>
      <c r="X69" s="1020" t="s">
        <v>750</v>
      </c>
      <c r="Y69" s="77"/>
      <c r="Z69" s="2">
        <v>26</v>
      </c>
      <c r="AA69" s="90"/>
      <c r="AB69" s="354"/>
      <c r="AC69" s="2">
        <v>26</v>
      </c>
      <c r="AD69" s="90"/>
      <c r="AE69" s="354"/>
      <c r="AF69" s="2">
        <v>26</v>
      </c>
      <c r="AG69" s="120" t="s">
        <v>62</v>
      </c>
      <c r="AH69" s="90"/>
      <c r="AI69" s="354"/>
      <c r="AJ69" s="77"/>
      <c r="AK69" s="823">
        <v>26</v>
      </c>
      <c r="AL69" s="1020" t="s">
        <v>750</v>
      </c>
      <c r="AM69" s="77"/>
      <c r="AN69" s="2">
        <v>26</v>
      </c>
      <c r="AO69" s="90"/>
      <c r="AP69" s="354"/>
      <c r="AQ69" s="2">
        <v>26</v>
      </c>
      <c r="AR69" s="90"/>
      <c r="AS69" s="354"/>
      <c r="AT69" s="2">
        <v>26</v>
      </c>
      <c r="AU69" s="48" t="s">
        <v>749</v>
      </c>
      <c r="AV69" s="288"/>
      <c r="AW69" s="7"/>
      <c r="AX69" s="7"/>
      <c r="AY69" s="823">
        <v>26</v>
      </c>
      <c r="AZ69" s="1020" t="s">
        <v>749</v>
      </c>
      <c r="BA69" s="7"/>
      <c r="BB69" s="7"/>
      <c r="BC69" s="823">
        <v>26</v>
      </c>
      <c r="BD69" s="1020" t="s">
        <v>749</v>
      </c>
      <c r="BE69" s="7"/>
      <c r="BF69" s="7"/>
      <c r="BG69" s="823">
        <v>26</v>
      </c>
      <c r="BH69" s="1020" t="s">
        <v>749</v>
      </c>
    </row>
    <row r="70" spans="1:60" ht="15.75" customHeight="1" x14ac:dyDescent="0.25">
      <c r="A70" s="2">
        <v>27</v>
      </c>
      <c r="B70" s="3" t="s">
        <v>63</v>
      </c>
      <c r="C70" s="46"/>
      <c r="D70" s="1227" t="s">
        <v>44</v>
      </c>
      <c r="F70" s="696"/>
      <c r="G70" s="533"/>
      <c r="H70" s="823">
        <v>27</v>
      </c>
      <c r="I70" s="48" t="s">
        <v>750</v>
      </c>
      <c r="J70" s="1022"/>
      <c r="L70" s="2">
        <v>27</v>
      </c>
      <c r="M70" s="1010"/>
      <c r="N70" s="145"/>
      <c r="O70" s="2">
        <v>27</v>
      </c>
      <c r="P70" s="1010"/>
      <c r="Q70" s="354"/>
      <c r="R70" s="2">
        <v>27</v>
      </c>
      <c r="S70" s="120" t="s">
        <v>63</v>
      </c>
      <c r="T70" s="90"/>
      <c r="U70" s="354"/>
      <c r="V70" s="77"/>
      <c r="W70" s="823">
        <v>27</v>
      </c>
      <c r="X70" s="1020" t="s">
        <v>750</v>
      </c>
      <c r="Y70" s="77"/>
      <c r="Z70" s="2">
        <v>27</v>
      </c>
      <c r="AA70" s="90"/>
      <c r="AB70" s="354"/>
      <c r="AC70" s="2">
        <v>27</v>
      </c>
      <c r="AD70" s="90"/>
      <c r="AE70" s="354"/>
      <c r="AF70" s="2">
        <v>27</v>
      </c>
      <c r="AG70" s="120" t="s">
        <v>63</v>
      </c>
      <c r="AH70" s="90"/>
      <c r="AI70" s="354"/>
      <c r="AJ70" s="77"/>
      <c r="AK70" s="823">
        <v>27</v>
      </c>
      <c r="AL70" s="1020" t="s">
        <v>750</v>
      </c>
      <c r="AM70" s="77"/>
      <c r="AN70" s="2">
        <v>27</v>
      </c>
      <c r="AO70" s="90"/>
      <c r="AP70" s="354"/>
      <c r="AQ70" s="2">
        <v>27</v>
      </c>
      <c r="AR70" s="90"/>
      <c r="AS70" s="354"/>
      <c r="AT70" s="2">
        <v>27</v>
      </c>
      <c r="AU70" s="48" t="s">
        <v>749</v>
      </c>
      <c r="AV70" s="288"/>
      <c r="AW70" s="7"/>
      <c r="AX70" s="7"/>
      <c r="AY70" s="823">
        <v>27</v>
      </c>
      <c r="AZ70" s="1020" t="s">
        <v>749</v>
      </c>
      <c r="BA70" s="7"/>
      <c r="BB70" s="7"/>
      <c r="BC70" s="823">
        <v>27</v>
      </c>
      <c r="BD70" s="1020" t="s">
        <v>749</v>
      </c>
      <c r="BE70" s="7"/>
      <c r="BF70" s="7"/>
      <c r="BG70" s="823">
        <v>27</v>
      </c>
      <c r="BH70" s="1020" t="s">
        <v>749</v>
      </c>
    </row>
    <row r="71" spans="1:60" ht="15.75" customHeight="1" x14ac:dyDescent="0.25">
      <c r="A71" s="2">
        <v>28</v>
      </c>
      <c r="B71" s="3" t="s">
        <v>64</v>
      </c>
      <c r="C71" s="46"/>
      <c r="D71" s="1227" t="s">
        <v>44</v>
      </c>
      <c r="F71" s="696"/>
      <c r="G71" s="533"/>
      <c r="H71" s="823">
        <v>28</v>
      </c>
      <c r="I71" s="48" t="s">
        <v>750</v>
      </c>
      <c r="J71" s="1022"/>
      <c r="L71" s="2">
        <v>28</v>
      </c>
      <c r="M71" s="1010"/>
      <c r="N71" s="145"/>
      <c r="O71" s="2">
        <v>28</v>
      </c>
      <c r="P71" s="1010"/>
      <c r="Q71" s="354"/>
      <c r="R71" s="2">
        <v>28</v>
      </c>
      <c r="S71" s="120" t="s">
        <v>64</v>
      </c>
      <c r="T71" s="90"/>
      <c r="U71" s="354"/>
      <c r="V71" s="77"/>
      <c r="W71" s="823">
        <v>28</v>
      </c>
      <c r="X71" s="1020" t="s">
        <v>750</v>
      </c>
      <c r="Y71" s="77"/>
      <c r="Z71" s="2">
        <v>28</v>
      </c>
      <c r="AA71" s="90"/>
      <c r="AB71" s="354"/>
      <c r="AC71" s="2">
        <v>28</v>
      </c>
      <c r="AD71" s="90"/>
      <c r="AE71" s="354"/>
      <c r="AF71" s="2">
        <v>28</v>
      </c>
      <c r="AG71" s="120" t="s">
        <v>64</v>
      </c>
      <c r="AH71" s="90"/>
      <c r="AI71" s="354"/>
      <c r="AJ71" s="77"/>
      <c r="AK71" s="823">
        <v>28</v>
      </c>
      <c r="AL71" s="1020" t="s">
        <v>750</v>
      </c>
      <c r="AM71" s="77"/>
      <c r="AN71" s="2">
        <v>28</v>
      </c>
      <c r="AO71" s="90"/>
      <c r="AP71" s="354"/>
      <c r="AQ71" s="2">
        <v>28</v>
      </c>
      <c r="AR71" s="90"/>
      <c r="AS71" s="354"/>
      <c r="AT71" s="2">
        <v>28</v>
      </c>
      <c r="AU71" s="48" t="s">
        <v>749</v>
      </c>
      <c r="AV71" s="288"/>
      <c r="AW71" s="7"/>
      <c r="AX71" s="7"/>
      <c r="AY71" s="823">
        <v>28</v>
      </c>
      <c r="AZ71" s="1020" t="s">
        <v>749</v>
      </c>
      <c r="BA71" s="7"/>
      <c r="BB71" s="7"/>
      <c r="BC71" s="823">
        <v>28</v>
      </c>
      <c r="BD71" s="1020" t="s">
        <v>749</v>
      </c>
      <c r="BE71" s="7"/>
      <c r="BF71" s="7"/>
      <c r="BG71" s="823">
        <v>28</v>
      </c>
      <c r="BH71" s="1020" t="s">
        <v>749</v>
      </c>
    </row>
    <row r="72" spans="1:60" ht="15.75" customHeight="1" x14ac:dyDescent="0.25">
      <c r="A72" s="2">
        <v>29</v>
      </c>
      <c r="B72" s="3" t="s">
        <v>65</v>
      </c>
      <c r="C72" s="46"/>
      <c r="D72" s="1227" t="s">
        <v>44</v>
      </c>
      <c r="F72" s="696"/>
      <c r="G72" s="533"/>
      <c r="H72" s="823">
        <v>29</v>
      </c>
      <c r="I72" s="48" t="s">
        <v>750</v>
      </c>
      <c r="J72" s="1022"/>
      <c r="L72" s="2">
        <v>29</v>
      </c>
      <c r="M72" s="90"/>
      <c r="N72" s="145"/>
      <c r="O72" s="2">
        <v>29</v>
      </c>
      <c r="P72" s="1010"/>
      <c r="Q72" s="354"/>
      <c r="R72" s="2">
        <v>29</v>
      </c>
      <c r="S72" s="120" t="s">
        <v>65</v>
      </c>
      <c r="T72" s="90"/>
      <c r="U72" s="354"/>
      <c r="V72" s="77"/>
      <c r="W72" s="823">
        <v>29</v>
      </c>
      <c r="X72" s="1020" t="s">
        <v>750</v>
      </c>
      <c r="Y72" s="77"/>
      <c r="Z72" s="2">
        <v>29</v>
      </c>
      <c r="AA72" s="90"/>
      <c r="AB72" s="354"/>
      <c r="AC72" s="2">
        <v>29</v>
      </c>
      <c r="AD72" s="90"/>
      <c r="AE72" s="354"/>
      <c r="AF72" s="2">
        <v>29</v>
      </c>
      <c r="AG72" s="120" t="s">
        <v>65</v>
      </c>
      <c r="AH72" s="90"/>
      <c r="AI72" s="354"/>
      <c r="AJ72" s="77"/>
      <c r="AK72" s="823">
        <v>29</v>
      </c>
      <c r="AL72" s="1020" t="s">
        <v>750</v>
      </c>
      <c r="AM72" s="77"/>
      <c r="AN72" s="2">
        <v>29</v>
      </c>
      <c r="AO72" s="90"/>
      <c r="AP72" s="354"/>
      <c r="AQ72" s="2">
        <v>29</v>
      </c>
      <c r="AR72" s="90"/>
      <c r="AS72" s="354"/>
      <c r="AT72" s="2">
        <v>29</v>
      </c>
      <c r="AU72" s="48" t="s">
        <v>749</v>
      </c>
      <c r="AV72" s="288"/>
      <c r="AW72" s="7"/>
      <c r="AX72" s="7"/>
      <c r="AY72" s="823">
        <v>29</v>
      </c>
      <c r="AZ72" s="1020" t="s">
        <v>749</v>
      </c>
      <c r="BA72" s="7"/>
      <c r="BB72" s="7"/>
      <c r="BC72" s="823">
        <v>29</v>
      </c>
      <c r="BD72" s="1020" t="s">
        <v>749</v>
      </c>
      <c r="BE72" s="7"/>
      <c r="BF72" s="7"/>
      <c r="BG72" s="823">
        <v>29</v>
      </c>
      <c r="BH72" s="1020" t="s">
        <v>749</v>
      </c>
    </row>
    <row r="73" spans="1:60" ht="15.75" customHeight="1" x14ac:dyDescent="0.25">
      <c r="A73" s="2">
        <v>30</v>
      </c>
      <c r="B73" s="3" t="s">
        <v>66</v>
      </c>
      <c r="C73" s="46"/>
      <c r="D73" s="1227" t="s">
        <v>44</v>
      </c>
      <c r="F73" s="696"/>
      <c r="G73" s="533"/>
      <c r="H73" s="823">
        <v>30</v>
      </c>
      <c r="I73" s="48" t="s">
        <v>750</v>
      </c>
      <c r="J73" s="1022"/>
      <c r="L73" s="2">
        <v>30</v>
      </c>
      <c r="M73" s="90"/>
      <c r="N73" s="145"/>
      <c r="O73" s="2">
        <v>30</v>
      </c>
      <c r="P73" s="1010"/>
      <c r="Q73" s="354"/>
      <c r="R73" s="2">
        <v>30</v>
      </c>
      <c r="S73" s="120" t="s">
        <v>66</v>
      </c>
      <c r="T73" s="90"/>
      <c r="U73" s="354"/>
      <c r="V73" s="77"/>
      <c r="W73" s="823">
        <v>30</v>
      </c>
      <c r="X73" s="1020" t="s">
        <v>750</v>
      </c>
      <c r="Y73" s="77"/>
      <c r="Z73" s="2">
        <v>30</v>
      </c>
      <c r="AA73" s="90"/>
      <c r="AB73" s="354"/>
      <c r="AC73" s="2">
        <v>30</v>
      </c>
      <c r="AD73" s="90"/>
      <c r="AE73" s="354"/>
      <c r="AF73" s="2">
        <v>30</v>
      </c>
      <c r="AG73" s="120" t="s">
        <v>66</v>
      </c>
      <c r="AH73" s="90"/>
      <c r="AI73" s="354"/>
      <c r="AJ73" s="77"/>
      <c r="AK73" s="823">
        <v>30</v>
      </c>
      <c r="AL73" s="1020" t="s">
        <v>750</v>
      </c>
      <c r="AM73" s="77"/>
      <c r="AN73" s="2">
        <v>30</v>
      </c>
      <c r="AO73" s="90"/>
      <c r="AP73" s="354"/>
      <c r="AQ73" s="2">
        <v>30</v>
      </c>
      <c r="AR73" s="90"/>
      <c r="AS73" s="354"/>
      <c r="AT73" s="2">
        <v>30</v>
      </c>
      <c r="AU73" s="48" t="s">
        <v>749</v>
      </c>
      <c r="AV73" s="288"/>
      <c r="AW73" s="7"/>
      <c r="AX73" s="7"/>
      <c r="AY73" s="823">
        <v>30</v>
      </c>
      <c r="AZ73" s="1020" t="s">
        <v>749</v>
      </c>
      <c r="BA73" s="7"/>
      <c r="BB73" s="7"/>
      <c r="BC73" s="823">
        <v>30</v>
      </c>
      <c r="BD73" s="1020" t="s">
        <v>749</v>
      </c>
      <c r="BE73" s="7"/>
      <c r="BF73" s="7"/>
      <c r="BG73" s="823">
        <v>30</v>
      </c>
      <c r="BH73" s="1020" t="s">
        <v>749</v>
      </c>
    </row>
    <row r="74" spans="1:60" ht="15.75" customHeight="1" x14ac:dyDescent="0.25">
      <c r="A74" s="2">
        <v>31</v>
      </c>
      <c r="B74" s="3" t="s">
        <v>67</v>
      </c>
      <c r="C74" s="46"/>
      <c r="D74" s="1227" t="s">
        <v>44</v>
      </c>
      <c r="F74" s="696"/>
      <c r="G74" s="533"/>
      <c r="H74" s="823">
        <v>31</v>
      </c>
      <c r="I74" s="48" t="s">
        <v>750</v>
      </c>
      <c r="J74" s="1022"/>
      <c r="L74" s="2">
        <v>31</v>
      </c>
      <c r="M74" s="90"/>
      <c r="N74" s="145"/>
      <c r="O74" s="2">
        <v>31</v>
      </c>
      <c r="P74" s="90"/>
      <c r="Q74" s="354"/>
      <c r="R74" s="2">
        <v>31</v>
      </c>
      <c r="S74" s="120" t="s">
        <v>67</v>
      </c>
      <c r="T74" s="90"/>
      <c r="U74" s="354"/>
      <c r="V74" s="77"/>
      <c r="W74" s="823">
        <v>31</v>
      </c>
      <c r="X74" s="1020" t="s">
        <v>750</v>
      </c>
      <c r="Y74" s="77"/>
      <c r="Z74" s="2">
        <v>31</v>
      </c>
      <c r="AA74" s="90"/>
      <c r="AB74" s="354"/>
      <c r="AC74" s="2">
        <v>31</v>
      </c>
      <c r="AD74" s="90"/>
      <c r="AE74" s="354"/>
      <c r="AF74" s="2">
        <v>31</v>
      </c>
      <c r="AG74" s="120" t="s">
        <v>67</v>
      </c>
      <c r="AH74" s="90"/>
      <c r="AI74" s="354"/>
      <c r="AJ74" s="77"/>
      <c r="AK74" s="823">
        <v>31</v>
      </c>
      <c r="AL74" s="1020" t="s">
        <v>750</v>
      </c>
      <c r="AM74" s="77"/>
      <c r="AN74" s="2">
        <v>31</v>
      </c>
      <c r="AO74" s="90"/>
      <c r="AP74" s="354"/>
      <c r="AQ74" s="2">
        <v>31</v>
      </c>
      <c r="AR74" s="90"/>
      <c r="AS74" s="354"/>
      <c r="AT74" s="2">
        <v>31</v>
      </c>
      <c r="AU74" s="48" t="s">
        <v>749</v>
      </c>
      <c r="AV74" s="288"/>
      <c r="AW74" s="7"/>
      <c r="AX74" s="7"/>
      <c r="AY74" s="823">
        <v>31</v>
      </c>
      <c r="AZ74" s="1020" t="s">
        <v>749</v>
      </c>
      <c r="BA74" s="7"/>
      <c r="BB74" s="7"/>
      <c r="BC74" s="823">
        <v>31</v>
      </c>
      <c r="BD74" s="1020" t="s">
        <v>749</v>
      </c>
      <c r="BE74" s="7"/>
      <c r="BF74" s="7"/>
      <c r="BG74" s="823">
        <v>31</v>
      </c>
      <c r="BH74" s="1020" t="s">
        <v>749</v>
      </c>
    </row>
    <row r="75" spans="1:60" ht="15.75" x14ac:dyDescent="0.25">
      <c r="A75" s="2">
        <v>32</v>
      </c>
      <c r="B75" s="3" t="s">
        <v>68</v>
      </c>
      <c r="C75" s="46"/>
      <c r="D75" s="1227" t="s">
        <v>44</v>
      </c>
      <c r="F75" s="696"/>
      <c r="G75" s="533"/>
      <c r="H75" s="823">
        <v>32</v>
      </c>
      <c r="I75" s="48" t="s">
        <v>750</v>
      </c>
      <c r="J75" s="1022"/>
      <c r="L75" s="2">
        <v>32</v>
      </c>
      <c r="M75" s="90"/>
      <c r="N75" s="145"/>
      <c r="O75" s="2">
        <v>32</v>
      </c>
      <c r="P75" s="90"/>
      <c r="Q75" s="354"/>
      <c r="R75" s="2">
        <v>32</v>
      </c>
      <c r="S75" s="120" t="s">
        <v>68</v>
      </c>
      <c r="T75" s="90"/>
      <c r="U75" s="354"/>
      <c r="V75" s="77"/>
      <c r="W75" s="823">
        <v>32</v>
      </c>
      <c r="X75" s="1020" t="s">
        <v>750</v>
      </c>
      <c r="Y75" s="77"/>
      <c r="Z75" s="2">
        <v>32</v>
      </c>
      <c r="AA75" s="90"/>
      <c r="AB75" s="354"/>
      <c r="AC75" s="2">
        <v>32</v>
      </c>
      <c r="AD75" s="90"/>
      <c r="AE75" s="354"/>
      <c r="AF75" s="2">
        <v>32</v>
      </c>
      <c r="AG75" s="120" t="s">
        <v>68</v>
      </c>
      <c r="AH75" s="90"/>
      <c r="AI75" s="354"/>
      <c r="AJ75" s="77"/>
      <c r="AK75" s="823">
        <v>32</v>
      </c>
      <c r="AL75" s="1020" t="s">
        <v>750</v>
      </c>
      <c r="AM75" s="77"/>
      <c r="AN75" s="2">
        <v>32</v>
      </c>
      <c r="AO75" s="90"/>
      <c r="AP75" s="354"/>
      <c r="AQ75" s="2">
        <v>32</v>
      </c>
      <c r="AR75" s="90"/>
      <c r="AS75" s="354"/>
      <c r="AT75" s="2">
        <v>32</v>
      </c>
      <c r="AU75" s="48" t="s">
        <v>749</v>
      </c>
      <c r="AV75" s="288"/>
      <c r="AW75" s="7"/>
      <c r="AX75" s="7"/>
      <c r="AY75" s="823">
        <v>32</v>
      </c>
      <c r="AZ75" s="1020" t="s">
        <v>749</v>
      </c>
      <c r="BA75" s="7"/>
      <c r="BB75" s="7"/>
      <c r="BC75" s="823">
        <v>32</v>
      </c>
      <c r="BD75" s="1020" t="s">
        <v>749</v>
      </c>
      <c r="BE75" s="7"/>
      <c r="BF75" s="7"/>
      <c r="BG75" s="823">
        <v>32</v>
      </c>
      <c r="BH75" s="1020" t="s">
        <v>749</v>
      </c>
    </row>
    <row r="76" spans="1:60" ht="15.75" customHeight="1" x14ac:dyDescent="0.25">
      <c r="A76" s="2">
        <v>35</v>
      </c>
      <c r="B76" s="3" t="s">
        <v>72</v>
      </c>
      <c r="C76" s="46"/>
      <c r="D76" s="1227" t="s">
        <v>43</v>
      </c>
      <c r="F76" s="696"/>
      <c r="G76" s="533"/>
      <c r="H76" s="823">
        <v>35</v>
      </c>
      <c r="I76" s="48" t="s">
        <v>750</v>
      </c>
      <c r="J76" s="1022"/>
      <c r="L76" s="2">
        <v>35</v>
      </c>
      <c r="M76" s="90"/>
      <c r="N76" s="145"/>
      <c r="O76" s="2">
        <v>35</v>
      </c>
      <c r="P76" s="90"/>
      <c r="Q76" s="354"/>
      <c r="R76" s="2">
        <v>35</v>
      </c>
      <c r="S76" s="120" t="s">
        <v>72</v>
      </c>
      <c r="T76" s="90"/>
      <c r="U76" s="354"/>
      <c r="V76" s="77"/>
      <c r="W76" s="823">
        <v>35</v>
      </c>
      <c r="X76" s="1020" t="s">
        <v>750</v>
      </c>
      <c r="Y76" s="77"/>
      <c r="Z76" s="2">
        <v>35</v>
      </c>
      <c r="AA76" s="90"/>
      <c r="AB76" s="354"/>
      <c r="AC76" s="2">
        <v>35</v>
      </c>
      <c r="AD76" s="90"/>
      <c r="AE76" s="354"/>
      <c r="AF76" s="2">
        <v>35</v>
      </c>
      <c r="AG76" s="120" t="s">
        <v>72</v>
      </c>
      <c r="AH76" s="90"/>
      <c r="AI76" s="354"/>
      <c r="AJ76" s="77"/>
      <c r="AK76" s="823">
        <v>35</v>
      </c>
      <c r="AL76" s="1020" t="s">
        <v>750</v>
      </c>
      <c r="AM76" s="77"/>
      <c r="AN76" s="2">
        <v>35</v>
      </c>
      <c r="AO76" s="90"/>
      <c r="AP76" s="354"/>
      <c r="AQ76" s="2">
        <v>35</v>
      </c>
      <c r="AR76" s="90"/>
      <c r="AS76" s="354"/>
      <c r="AT76" s="2">
        <v>35</v>
      </c>
      <c r="AU76" s="48" t="s">
        <v>749</v>
      </c>
      <c r="AV76" s="288"/>
      <c r="AW76" s="7"/>
      <c r="AX76" s="7"/>
      <c r="AY76" s="823">
        <v>35</v>
      </c>
      <c r="AZ76" s="1020" t="s">
        <v>749</v>
      </c>
      <c r="BA76" s="7"/>
      <c r="BB76" s="7"/>
      <c r="BC76" s="823">
        <v>35</v>
      </c>
      <c r="BD76" s="1020" t="s">
        <v>749</v>
      </c>
      <c r="BE76" s="7"/>
      <c r="BF76" s="7"/>
      <c r="BG76" s="823">
        <v>35</v>
      </c>
      <c r="BH76" s="1020" t="s">
        <v>749</v>
      </c>
    </row>
    <row r="77" spans="1:60" ht="15.75" customHeight="1" x14ac:dyDescent="0.25">
      <c r="A77" s="2">
        <v>36</v>
      </c>
      <c r="B77" s="3" t="s">
        <v>73</v>
      </c>
      <c r="C77" s="46"/>
      <c r="D77" s="1227" t="s">
        <v>44</v>
      </c>
      <c r="F77" s="696"/>
      <c r="G77" s="533"/>
      <c r="H77" s="823">
        <v>36</v>
      </c>
      <c r="I77" s="48" t="s">
        <v>750</v>
      </c>
      <c r="J77" s="1022"/>
      <c r="L77" s="2">
        <v>36</v>
      </c>
      <c r="M77" s="90"/>
      <c r="N77" s="145"/>
      <c r="O77" s="2">
        <v>36</v>
      </c>
      <c r="P77" s="90"/>
      <c r="Q77" s="354"/>
      <c r="R77" s="2">
        <v>36</v>
      </c>
      <c r="S77" s="120" t="s">
        <v>73</v>
      </c>
      <c r="T77" s="90"/>
      <c r="U77" s="354"/>
      <c r="V77" s="77"/>
      <c r="W77" s="823">
        <v>36</v>
      </c>
      <c r="X77" s="1020" t="s">
        <v>750</v>
      </c>
      <c r="Y77" s="77"/>
      <c r="Z77" s="2">
        <v>36</v>
      </c>
      <c r="AA77" s="90"/>
      <c r="AB77" s="354"/>
      <c r="AC77" s="2">
        <v>36</v>
      </c>
      <c r="AD77" s="90"/>
      <c r="AE77" s="354"/>
      <c r="AF77" s="2">
        <v>36</v>
      </c>
      <c r="AG77" s="120" t="s">
        <v>73</v>
      </c>
      <c r="AH77" s="90"/>
      <c r="AI77" s="354"/>
      <c r="AJ77" s="77"/>
      <c r="AK77" s="823">
        <v>36</v>
      </c>
      <c r="AL77" s="1020" t="s">
        <v>750</v>
      </c>
      <c r="AM77" s="77"/>
      <c r="AN77" s="2">
        <v>36</v>
      </c>
      <c r="AO77" s="90"/>
      <c r="AP77" s="354"/>
      <c r="AQ77" s="2">
        <v>36</v>
      </c>
      <c r="AR77" s="90"/>
      <c r="AS77" s="354"/>
      <c r="AT77" s="2">
        <v>36</v>
      </c>
      <c r="AU77" s="48" t="s">
        <v>749</v>
      </c>
      <c r="AV77" s="288"/>
      <c r="AW77" s="7"/>
      <c r="AX77" s="7"/>
      <c r="AY77" s="823">
        <v>36</v>
      </c>
      <c r="AZ77" s="1020" t="s">
        <v>749</v>
      </c>
      <c r="BA77" s="7"/>
      <c r="BB77" s="7"/>
      <c r="BC77" s="823">
        <v>36</v>
      </c>
      <c r="BD77" s="1020" t="s">
        <v>749</v>
      </c>
      <c r="BE77" s="7"/>
      <c r="BF77" s="7"/>
      <c r="BG77" s="823">
        <v>36</v>
      </c>
      <c r="BH77" s="1020" t="s">
        <v>749</v>
      </c>
    </row>
    <row r="78" spans="1:60" ht="15.75" customHeight="1" x14ac:dyDescent="0.25">
      <c r="A78" s="2">
        <v>37</v>
      </c>
      <c r="B78" s="3" t="s">
        <v>69</v>
      </c>
      <c r="C78" s="494">
        <v>250000000</v>
      </c>
      <c r="D78" s="1228" t="s">
        <v>130</v>
      </c>
      <c r="F78" s="700"/>
      <c r="G78" s="533"/>
      <c r="H78" s="823">
        <v>37</v>
      </c>
      <c r="I78" s="48" t="s">
        <v>750</v>
      </c>
      <c r="J78" s="1025"/>
      <c r="L78" s="2">
        <v>37</v>
      </c>
      <c r="M78" s="494">
        <v>250000000</v>
      </c>
      <c r="N78" s="145"/>
      <c r="O78" s="2">
        <v>37</v>
      </c>
      <c r="P78" s="494">
        <v>250000000</v>
      </c>
      <c r="Q78" s="354"/>
      <c r="R78" s="2">
        <v>37</v>
      </c>
      <c r="S78" s="120" t="s">
        <v>69</v>
      </c>
      <c r="T78" s="494">
        <v>120000000</v>
      </c>
      <c r="U78" s="354"/>
      <c r="V78" s="77"/>
      <c r="W78" s="823">
        <v>37</v>
      </c>
      <c r="X78" s="1020" t="s">
        <v>750</v>
      </c>
      <c r="Y78" s="77"/>
      <c r="Z78" s="2">
        <v>37</v>
      </c>
      <c r="AA78" s="494">
        <v>120000000</v>
      </c>
      <c r="AB78" s="354"/>
      <c r="AC78" s="2">
        <v>37</v>
      </c>
      <c r="AD78" s="494">
        <v>120000000</v>
      </c>
      <c r="AE78" s="354"/>
      <c r="AF78" s="2">
        <v>37</v>
      </c>
      <c r="AG78" s="120" t="s">
        <v>69</v>
      </c>
      <c r="AH78" s="680">
        <v>120000000</v>
      </c>
      <c r="AI78" s="354"/>
      <c r="AJ78" s="77"/>
      <c r="AK78" s="823">
        <v>37</v>
      </c>
      <c r="AL78" s="1020" t="s">
        <v>750</v>
      </c>
      <c r="AM78" s="77"/>
      <c r="AN78" s="2">
        <v>37</v>
      </c>
      <c r="AO78" s="680">
        <v>120000000</v>
      </c>
      <c r="AP78" s="354"/>
      <c r="AQ78" s="2">
        <v>37</v>
      </c>
      <c r="AR78" s="680">
        <v>120000000</v>
      </c>
      <c r="AS78" s="354"/>
      <c r="AT78" s="2">
        <v>37</v>
      </c>
      <c r="AU78" s="48" t="s">
        <v>749</v>
      </c>
      <c r="AV78" s="291"/>
      <c r="AW78" s="7"/>
      <c r="AX78" s="7"/>
      <c r="AY78" s="823">
        <v>37</v>
      </c>
      <c r="AZ78" s="1020" t="s">
        <v>749</v>
      </c>
      <c r="BA78" s="7"/>
      <c r="BB78" s="7"/>
      <c r="BC78" s="823">
        <v>37</v>
      </c>
      <c r="BD78" s="1020" t="s">
        <v>749</v>
      </c>
      <c r="BE78" s="7"/>
      <c r="BF78" s="7"/>
      <c r="BG78" s="823">
        <v>37</v>
      </c>
      <c r="BH78" s="1020" t="s">
        <v>749</v>
      </c>
    </row>
    <row r="79" spans="1:60" ht="15.75" customHeight="1" x14ac:dyDescent="0.25">
      <c r="A79" s="2">
        <v>38</v>
      </c>
      <c r="B79" s="3" t="s">
        <v>70</v>
      </c>
      <c r="C79" s="50">
        <v>250082465.75342464</v>
      </c>
      <c r="D79" s="1294" t="s">
        <v>44</v>
      </c>
      <c r="F79" s="700"/>
      <c r="G79" s="533"/>
      <c r="H79" s="823">
        <v>38</v>
      </c>
      <c r="I79" s="48" t="s">
        <v>750</v>
      </c>
      <c r="J79" s="1025"/>
      <c r="L79" s="2">
        <v>38</v>
      </c>
      <c r="M79" s="563">
        <v>250082465.75342464</v>
      </c>
      <c r="N79" s="145"/>
      <c r="O79" s="2">
        <v>38</v>
      </c>
      <c r="P79" s="563">
        <v>250082465.75342464</v>
      </c>
      <c r="Q79" s="342"/>
      <c r="R79" s="2">
        <v>38</v>
      </c>
      <c r="S79" s="120" t="s">
        <v>70</v>
      </c>
      <c r="T79" s="494">
        <v>120017950.6849315</v>
      </c>
      <c r="U79" s="342"/>
      <c r="V79" s="77"/>
      <c r="W79" s="823">
        <v>38</v>
      </c>
      <c r="X79" s="1020" t="s">
        <v>750</v>
      </c>
      <c r="Y79" s="77"/>
      <c r="Z79" s="2">
        <v>38</v>
      </c>
      <c r="AA79" s="494">
        <v>120017950.6849315</v>
      </c>
      <c r="AB79" s="342"/>
      <c r="AC79" s="2">
        <v>38</v>
      </c>
      <c r="AD79" s="494">
        <v>120017950.6849315</v>
      </c>
      <c r="AE79" s="342"/>
      <c r="AF79" s="2">
        <v>38</v>
      </c>
      <c r="AG79" s="120" t="s">
        <v>70</v>
      </c>
      <c r="AH79" s="680">
        <v>120000279.4520548</v>
      </c>
      <c r="AI79" s="342"/>
      <c r="AJ79" s="77"/>
      <c r="AK79" s="823">
        <v>38</v>
      </c>
      <c r="AL79" s="1020" t="s">
        <v>750</v>
      </c>
      <c r="AM79" s="77"/>
      <c r="AN79" s="2">
        <v>38</v>
      </c>
      <c r="AO79" s="680">
        <v>120000279.4520548</v>
      </c>
      <c r="AP79" s="342"/>
      <c r="AQ79" s="2">
        <v>38</v>
      </c>
      <c r="AR79" s="680">
        <v>120000279.4520548</v>
      </c>
      <c r="AS79" s="342"/>
      <c r="AT79" s="2">
        <v>38</v>
      </c>
      <c r="AU79" s="48" t="s">
        <v>749</v>
      </c>
      <c r="AV79" s="291"/>
      <c r="AW79" s="7"/>
      <c r="AX79" s="7"/>
      <c r="AY79" s="823">
        <v>38</v>
      </c>
      <c r="AZ79" s="1020" t="s">
        <v>749</v>
      </c>
      <c r="BA79" s="7"/>
      <c r="BB79" s="7"/>
      <c r="BC79" s="823">
        <v>38</v>
      </c>
      <c r="BD79" s="1020" t="s">
        <v>749</v>
      </c>
      <c r="BE79" s="7"/>
      <c r="BF79" s="7"/>
      <c r="BG79" s="823">
        <v>38</v>
      </c>
      <c r="BH79" s="1020" t="s">
        <v>749</v>
      </c>
    </row>
    <row r="80" spans="1:60" ht="15.75" customHeight="1" x14ac:dyDescent="0.25">
      <c r="A80" s="2">
        <v>39</v>
      </c>
      <c r="B80" s="3" t="s">
        <v>71</v>
      </c>
      <c r="C80" s="495" t="s">
        <v>165</v>
      </c>
      <c r="D80" s="1227" t="s">
        <v>130</v>
      </c>
      <c r="F80" s="696"/>
      <c r="G80" s="536"/>
      <c r="H80" s="823">
        <v>39</v>
      </c>
      <c r="I80" s="48" t="s">
        <v>750</v>
      </c>
      <c r="J80" s="1022"/>
      <c r="L80" s="2">
        <v>39</v>
      </c>
      <c r="M80" s="491" t="s">
        <v>165</v>
      </c>
      <c r="N80" s="145"/>
      <c r="O80" s="2">
        <v>39</v>
      </c>
      <c r="P80" s="491" t="s">
        <v>165</v>
      </c>
      <c r="Q80" s="354"/>
      <c r="R80" s="2">
        <v>39</v>
      </c>
      <c r="S80" s="120" t="s">
        <v>71</v>
      </c>
      <c r="T80" s="491" t="s">
        <v>165</v>
      </c>
      <c r="U80" s="354"/>
      <c r="V80" s="77"/>
      <c r="W80" s="823">
        <v>39</v>
      </c>
      <c r="X80" s="1020" t="s">
        <v>750</v>
      </c>
      <c r="Y80" s="77"/>
      <c r="Z80" s="2">
        <v>39</v>
      </c>
      <c r="AA80" s="491" t="s">
        <v>165</v>
      </c>
      <c r="AB80" s="354"/>
      <c r="AC80" s="2">
        <v>39</v>
      </c>
      <c r="AD80" s="491" t="s">
        <v>165</v>
      </c>
      <c r="AE80" s="354"/>
      <c r="AF80" s="2">
        <v>39</v>
      </c>
      <c r="AG80" s="120" t="s">
        <v>71</v>
      </c>
      <c r="AH80" s="678" t="s">
        <v>165</v>
      </c>
      <c r="AI80" s="354"/>
      <c r="AJ80" s="77"/>
      <c r="AK80" s="823">
        <v>39</v>
      </c>
      <c r="AL80" s="1020" t="s">
        <v>750</v>
      </c>
      <c r="AM80" s="77"/>
      <c r="AN80" s="2">
        <v>39</v>
      </c>
      <c r="AO80" s="678" t="s">
        <v>165</v>
      </c>
      <c r="AP80" s="354"/>
      <c r="AQ80" s="2">
        <v>39</v>
      </c>
      <c r="AR80" s="678" t="s">
        <v>165</v>
      </c>
      <c r="AS80" s="354"/>
      <c r="AT80" s="2">
        <v>39</v>
      </c>
      <c r="AU80" s="48" t="s">
        <v>749</v>
      </c>
      <c r="AV80" s="288"/>
      <c r="AW80" s="7"/>
      <c r="AX80" s="7"/>
      <c r="AY80" s="823">
        <v>39</v>
      </c>
      <c r="AZ80" s="1020" t="s">
        <v>749</v>
      </c>
      <c r="BA80" s="7"/>
      <c r="BB80" s="7"/>
      <c r="BC80" s="823">
        <v>39</v>
      </c>
      <c r="BD80" s="1020" t="s">
        <v>749</v>
      </c>
      <c r="BE80" s="7"/>
      <c r="BF80" s="7"/>
      <c r="BG80" s="823">
        <v>39</v>
      </c>
      <c r="BH80" s="1020" t="s">
        <v>749</v>
      </c>
    </row>
    <row r="81" spans="1:62" ht="15.75" customHeight="1" x14ac:dyDescent="0.25">
      <c r="A81" s="2">
        <v>73</v>
      </c>
      <c r="B81" s="3" t="s">
        <v>81</v>
      </c>
      <c r="C81" s="129" t="b">
        <v>1</v>
      </c>
      <c r="D81" s="1227" t="s">
        <v>130</v>
      </c>
      <c r="F81" s="696">
        <v>12</v>
      </c>
      <c r="G81" s="536"/>
      <c r="H81" s="823">
        <v>73</v>
      </c>
      <c r="I81" s="48" t="s">
        <v>750</v>
      </c>
      <c r="J81" s="1022"/>
      <c r="L81" s="2">
        <v>73</v>
      </c>
      <c r="M81" s="131" t="b">
        <v>1</v>
      </c>
      <c r="N81" s="145"/>
      <c r="O81" s="2">
        <v>73</v>
      </c>
      <c r="P81" s="490" t="b">
        <v>1</v>
      </c>
      <c r="Q81" s="342"/>
      <c r="R81" s="2">
        <v>73</v>
      </c>
      <c r="S81" s="120" t="s">
        <v>81</v>
      </c>
      <c r="T81" s="490" t="b">
        <v>1</v>
      </c>
      <c r="U81" s="342"/>
      <c r="V81" s="77"/>
      <c r="W81" s="823">
        <v>73</v>
      </c>
      <c r="X81" s="1020" t="s">
        <v>750</v>
      </c>
      <c r="Y81" s="77"/>
      <c r="Z81" s="2">
        <v>73</v>
      </c>
      <c r="AA81" s="490" t="b">
        <v>1</v>
      </c>
      <c r="AB81" s="342"/>
      <c r="AC81" s="2">
        <v>73</v>
      </c>
      <c r="AD81" s="490" t="b">
        <v>1</v>
      </c>
      <c r="AE81" s="342"/>
      <c r="AF81" s="2">
        <v>73</v>
      </c>
      <c r="AG81" s="120" t="s">
        <v>81</v>
      </c>
      <c r="AH81" s="677" t="b">
        <v>1</v>
      </c>
      <c r="AI81" s="342"/>
      <c r="AJ81" s="77"/>
      <c r="AK81" s="823">
        <v>73</v>
      </c>
      <c r="AL81" s="1020" t="s">
        <v>750</v>
      </c>
      <c r="AM81" s="77"/>
      <c r="AN81" s="2">
        <v>73</v>
      </c>
      <c r="AO81" s="677" t="b">
        <v>1</v>
      </c>
      <c r="AP81" s="342"/>
      <c r="AQ81" s="2">
        <v>73</v>
      </c>
      <c r="AR81" s="677" t="b">
        <v>1</v>
      </c>
      <c r="AS81" s="342"/>
      <c r="AT81" s="2">
        <v>73</v>
      </c>
      <c r="AU81" s="1032" t="b">
        <v>1</v>
      </c>
      <c r="AV81" s="1227" t="s">
        <v>130</v>
      </c>
      <c r="AW81" s="7"/>
      <c r="AX81" s="7"/>
      <c r="AY81" s="823">
        <v>73</v>
      </c>
      <c r="AZ81" s="1032" t="b">
        <v>1</v>
      </c>
      <c r="BA81" s="7"/>
      <c r="BB81" s="7"/>
      <c r="BC81" s="823">
        <v>73</v>
      </c>
      <c r="BD81" s="1032" t="b">
        <v>1</v>
      </c>
      <c r="BE81" s="7"/>
      <c r="BF81" s="7"/>
      <c r="BG81" s="823">
        <v>73</v>
      </c>
      <c r="BH81" s="1032" t="b">
        <v>1</v>
      </c>
    </row>
    <row r="82" spans="1:62" ht="15.75" customHeight="1" x14ac:dyDescent="0.25">
      <c r="A82" s="2">
        <v>74</v>
      </c>
      <c r="B82" s="3" t="s">
        <v>78</v>
      </c>
      <c r="C82" s="1372" t="s">
        <v>686</v>
      </c>
      <c r="D82" s="1232" t="s">
        <v>44</v>
      </c>
      <c r="E82" s="342" t="s">
        <v>309</v>
      </c>
      <c r="F82" s="698"/>
      <c r="G82" s="533"/>
      <c r="H82" s="823">
        <v>74</v>
      </c>
      <c r="I82" s="48" t="s">
        <v>750</v>
      </c>
      <c r="J82" s="1029"/>
      <c r="L82" s="2">
        <v>74</v>
      </c>
      <c r="M82" s="1145" t="s">
        <v>686</v>
      </c>
      <c r="N82" s="145"/>
      <c r="O82" s="2">
        <v>74</v>
      </c>
      <c r="P82" s="1145" t="s">
        <v>686</v>
      </c>
      <c r="Q82" s="342"/>
      <c r="R82" s="2">
        <v>74</v>
      </c>
      <c r="S82" s="120" t="s">
        <v>78</v>
      </c>
      <c r="T82" s="411" t="s">
        <v>199</v>
      </c>
      <c r="U82" s="342"/>
      <c r="V82" s="77"/>
      <c r="W82" s="823">
        <v>74</v>
      </c>
      <c r="X82" s="1020" t="s">
        <v>750</v>
      </c>
      <c r="Y82" s="77"/>
      <c r="Z82" s="2">
        <v>74</v>
      </c>
      <c r="AA82" s="411" t="s">
        <v>199</v>
      </c>
      <c r="AB82" s="342"/>
      <c r="AC82" s="2">
        <v>74</v>
      </c>
      <c r="AD82" s="411" t="s">
        <v>199</v>
      </c>
      <c r="AE82" s="342"/>
      <c r="AF82" s="2">
        <v>74</v>
      </c>
      <c r="AG82" s="120" t="s">
        <v>78</v>
      </c>
      <c r="AH82" s="411" t="s">
        <v>204</v>
      </c>
      <c r="AI82" s="683" t="s">
        <v>309</v>
      </c>
      <c r="AJ82" s="77"/>
      <c r="AK82" s="823">
        <v>74</v>
      </c>
      <c r="AL82" s="1020" t="s">
        <v>750</v>
      </c>
      <c r="AM82" s="77"/>
      <c r="AN82" s="2">
        <v>74</v>
      </c>
      <c r="AO82" s="411" t="s">
        <v>204</v>
      </c>
      <c r="AP82" s="342"/>
      <c r="AQ82" s="2">
        <v>74</v>
      </c>
      <c r="AR82" s="411" t="s">
        <v>204</v>
      </c>
      <c r="AS82" s="342"/>
      <c r="AT82" s="2">
        <v>74</v>
      </c>
      <c r="AU82" s="1146" t="s">
        <v>839</v>
      </c>
      <c r="AV82" s="1232" t="s">
        <v>44</v>
      </c>
      <c r="AW82" s="7"/>
      <c r="AX82" s="7"/>
      <c r="AY82" s="823">
        <v>74</v>
      </c>
      <c r="AZ82" s="1146" t="s">
        <v>839</v>
      </c>
      <c r="BA82" s="7"/>
      <c r="BB82" s="7"/>
      <c r="BC82" s="823">
        <v>74</v>
      </c>
      <c r="BD82" s="1146" t="s">
        <v>893</v>
      </c>
      <c r="BE82" s="7"/>
      <c r="BF82" s="7"/>
      <c r="BG82" s="823">
        <v>74</v>
      </c>
      <c r="BH82" s="1146" t="s">
        <v>893</v>
      </c>
    </row>
    <row r="83" spans="1:62" ht="15.75" customHeight="1" x14ac:dyDescent="0.25">
      <c r="A83" s="2">
        <v>75</v>
      </c>
      <c r="B83" s="3" t="s">
        <v>19</v>
      </c>
      <c r="C83" s="179"/>
      <c r="D83" s="1227" t="s">
        <v>44</v>
      </c>
      <c r="E83" s="356" t="s">
        <v>309</v>
      </c>
      <c r="F83" s="696"/>
      <c r="G83" s="533"/>
      <c r="H83" s="823">
        <v>75</v>
      </c>
      <c r="I83" s="48" t="s">
        <v>750</v>
      </c>
      <c r="J83" s="1022"/>
      <c r="L83" s="2">
        <v>75</v>
      </c>
      <c r="M83" s="918"/>
      <c r="N83" s="145"/>
      <c r="O83" s="2">
        <v>75</v>
      </c>
      <c r="P83" s="918"/>
      <c r="Q83" s="357"/>
      <c r="R83" s="2">
        <v>75</v>
      </c>
      <c r="S83" s="120" t="s">
        <v>19</v>
      </c>
      <c r="T83" s="918"/>
      <c r="U83" s="357"/>
      <c r="V83" s="77"/>
      <c r="W83" s="823">
        <v>75</v>
      </c>
      <c r="X83" s="1020" t="s">
        <v>750</v>
      </c>
      <c r="Y83" s="77"/>
      <c r="Z83" s="2">
        <v>75</v>
      </c>
      <c r="AA83" s="918"/>
      <c r="AB83" s="357"/>
      <c r="AC83" s="2">
        <v>75</v>
      </c>
      <c r="AD83" s="918"/>
      <c r="AE83" s="357"/>
      <c r="AF83" s="2">
        <v>75</v>
      </c>
      <c r="AG83" s="120" t="s">
        <v>19</v>
      </c>
      <c r="AH83" s="918"/>
      <c r="AI83" s="357"/>
      <c r="AJ83" s="77"/>
      <c r="AK83" s="823">
        <v>75</v>
      </c>
      <c r="AL83" s="1020" t="s">
        <v>750</v>
      </c>
      <c r="AM83" s="77"/>
      <c r="AN83" s="2">
        <v>75</v>
      </c>
      <c r="AO83" s="93" t="s">
        <v>113</v>
      </c>
      <c r="AP83" s="357"/>
      <c r="AQ83" s="2">
        <v>75</v>
      </c>
      <c r="AR83" s="93" t="s">
        <v>113</v>
      </c>
      <c r="AS83" s="357"/>
      <c r="AT83" s="2">
        <v>75</v>
      </c>
      <c r="AU83" s="1020" t="s">
        <v>113</v>
      </c>
      <c r="AV83" s="1227" t="s">
        <v>44</v>
      </c>
      <c r="AW83" s="123" t="s">
        <v>113</v>
      </c>
      <c r="AX83" s="7"/>
      <c r="AY83" s="823">
        <v>75</v>
      </c>
      <c r="AZ83" s="1020" t="s">
        <v>113</v>
      </c>
      <c r="BA83" s="1045" t="s">
        <v>113</v>
      </c>
      <c r="BB83" s="7"/>
      <c r="BC83" s="823">
        <v>75</v>
      </c>
      <c r="BD83" s="1020" t="s">
        <v>113</v>
      </c>
      <c r="BE83" s="123" t="s">
        <v>113</v>
      </c>
      <c r="BF83" s="7"/>
      <c r="BG83" s="823">
        <v>75</v>
      </c>
      <c r="BH83" s="1020" t="s">
        <v>113</v>
      </c>
      <c r="BI83" s="25" t="s">
        <v>113</v>
      </c>
    </row>
    <row r="84" spans="1:62" ht="15.75" customHeight="1" x14ac:dyDescent="0.25">
      <c r="A84" s="2">
        <v>76</v>
      </c>
      <c r="B84" s="9" t="s">
        <v>30</v>
      </c>
      <c r="C84" s="46"/>
      <c r="D84" s="1227" t="s">
        <v>44</v>
      </c>
      <c r="F84" s="696"/>
      <c r="G84" s="542"/>
      <c r="H84" s="823">
        <v>76</v>
      </c>
      <c r="I84" s="48" t="s">
        <v>750</v>
      </c>
      <c r="J84" s="1022"/>
      <c r="L84" s="2">
        <v>76</v>
      </c>
      <c r="M84" s="90"/>
      <c r="N84" s="145"/>
      <c r="O84" s="2">
        <v>76</v>
      </c>
      <c r="P84" s="90"/>
      <c r="Q84" s="354"/>
      <c r="R84" s="2">
        <v>76</v>
      </c>
      <c r="S84" s="500" t="s">
        <v>30</v>
      </c>
      <c r="T84" s="90"/>
      <c r="U84" s="354"/>
      <c r="V84" s="77"/>
      <c r="W84" s="823">
        <v>76</v>
      </c>
      <c r="X84" s="1020" t="s">
        <v>750</v>
      </c>
      <c r="Y84" s="77"/>
      <c r="Z84" s="2">
        <v>76</v>
      </c>
      <c r="AA84" s="90"/>
      <c r="AB84" s="354"/>
      <c r="AC84" s="2">
        <v>76</v>
      </c>
      <c r="AD84" s="90"/>
      <c r="AE84" s="354"/>
      <c r="AF84" s="2">
        <v>76</v>
      </c>
      <c r="AG84" s="500" t="s">
        <v>30</v>
      </c>
      <c r="AH84" s="90"/>
      <c r="AI84" s="354"/>
      <c r="AJ84" s="77"/>
      <c r="AK84" s="823">
        <v>76</v>
      </c>
      <c r="AL84" s="1020" t="s">
        <v>750</v>
      </c>
      <c r="AM84" s="77"/>
      <c r="AN84" s="2">
        <v>76</v>
      </c>
      <c r="AO84" s="90"/>
      <c r="AP84" s="354"/>
      <c r="AQ84" s="2">
        <v>76</v>
      </c>
      <c r="AR84" s="90"/>
      <c r="AS84" s="354"/>
      <c r="AT84" s="2">
        <v>76</v>
      </c>
      <c r="AU84" s="1010"/>
      <c r="AV84" s="1227" t="s">
        <v>44</v>
      </c>
      <c r="AW84" s="629"/>
      <c r="AX84" s="7"/>
      <c r="AY84" s="823">
        <v>76</v>
      </c>
      <c r="AZ84" s="1010"/>
      <c r="BA84" s="629"/>
      <c r="BB84" s="7"/>
      <c r="BC84" s="823">
        <v>76</v>
      </c>
      <c r="BD84" s="1010"/>
      <c r="BE84" s="629"/>
      <c r="BF84" s="7"/>
      <c r="BG84" s="823">
        <v>76</v>
      </c>
      <c r="BH84" s="1010"/>
      <c r="BI84" s="629"/>
    </row>
    <row r="85" spans="1:62" ht="15.75" customHeight="1" x14ac:dyDescent="0.25">
      <c r="A85" s="2">
        <v>77</v>
      </c>
      <c r="B85" s="9" t="s">
        <v>31</v>
      </c>
      <c r="C85" s="46"/>
      <c r="D85" s="1227" t="s">
        <v>44</v>
      </c>
      <c r="F85" s="696"/>
      <c r="G85" s="533"/>
      <c r="H85" s="823">
        <v>77</v>
      </c>
      <c r="I85" s="48" t="s">
        <v>750</v>
      </c>
      <c r="J85" s="1022"/>
      <c r="L85" s="2">
        <v>77</v>
      </c>
      <c r="M85" s="90"/>
      <c r="N85" s="145"/>
      <c r="O85" s="2">
        <v>77</v>
      </c>
      <c r="P85" s="90"/>
      <c r="Q85" s="354"/>
      <c r="R85" s="2">
        <v>77</v>
      </c>
      <c r="S85" s="500" t="s">
        <v>31</v>
      </c>
      <c r="T85" s="90"/>
      <c r="U85" s="354"/>
      <c r="V85" s="77"/>
      <c r="W85" s="823">
        <v>77</v>
      </c>
      <c r="X85" s="1020" t="s">
        <v>750</v>
      </c>
      <c r="Y85" s="77"/>
      <c r="Z85" s="2">
        <v>77</v>
      </c>
      <c r="AA85" s="90"/>
      <c r="AB85" s="354"/>
      <c r="AC85" s="2">
        <v>77</v>
      </c>
      <c r="AD85" s="90"/>
      <c r="AE85" s="354"/>
      <c r="AF85" s="2">
        <v>77</v>
      </c>
      <c r="AG85" s="500" t="s">
        <v>31</v>
      </c>
      <c r="AH85" s="90"/>
      <c r="AI85" s="354"/>
      <c r="AJ85" s="77"/>
      <c r="AK85" s="823">
        <v>77</v>
      </c>
      <c r="AL85" s="1020" t="s">
        <v>750</v>
      </c>
      <c r="AM85" s="77"/>
      <c r="AN85" s="2">
        <v>77</v>
      </c>
      <c r="AO85" s="90"/>
      <c r="AP85" s="354"/>
      <c r="AQ85" s="2">
        <v>77</v>
      </c>
      <c r="AR85" s="90"/>
      <c r="AS85" s="354"/>
      <c r="AT85" s="2">
        <v>77</v>
      </c>
      <c r="AU85" s="1010"/>
      <c r="AV85" s="1227" t="s">
        <v>44</v>
      </c>
      <c r="AW85" s="629"/>
      <c r="AX85" s="7"/>
      <c r="AY85" s="823">
        <v>77</v>
      </c>
      <c r="AZ85" s="1010"/>
      <c r="BA85" s="629"/>
      <c r="BB85" s="7"/>
      <c r="BC85" s="823">
        <v>77</v>
      </c>
      <c r="BD85" s="1010"/>
      <c r="BE85" s="629"/>
      <c r="BF85" s="7"/>
      <c r="BG85" s="823">
        <v>77</v>
      </c>
      <c r="BH85" s="1010"/>
      <c r="BI85" s="629"/>
    </row>
    <row r="86" spans="1:62" ht="15.75" customHeight="1" x14ac:dyDescent="0.25">
      <c r="A86" s="2">
        <v>78</v>
      </c>
      <c r="B86" s="9" t="s">
        <v>77</v>
      </c>
      <c r="C86" s="46"/>
      <c r="D86" s="1227" t="s">
        <v>44</v>
      </c>
      <c r="F86" s="696"/>
      <c r="G86" s="533"/>
      <c r="H86" s="823">
        <v>78</v>
      </c>
      <c r="I86" s="48" t="s">
        <v>750</v>
      </c>
      <c r="J86" s="1022"/>
      <c r="L86" s="2">
        <v>78</v>
      </c>
      <c r="M86" s="91"/>
      <c r="N86" s="145"/>
      <c r="O86" s="2">
        <v>78</v>
      </c>
      <c r="P86" s="91"/>
      <c r="Q86" s="354"/>
      <c r="R86" s="2">
        <v>78</v>
      </c>
      <c r="S86" s="500" t="s">
        <v>77</v>
      </c>
      <c r="T86" s="91"/>
      <c r="U86" s="354"/>
      <c r="V86" s="77"/>
      <c r="W86" s="823">
        <v>78</v>
      </c>
      <c r="X86" s="1020" t="s">
        <v>750</v>
      </c>
      <c r="Y86" s="77"/>
      <c r="Z86" s="2">
        <v>78</v>
      </c>
      <c r="AA86" s="91"/>
      <c r="AB86" s="354"/>
      <c r="AC86" s="2">
        <v>78</v>
      </c>
      <c r="AD86" s="91"/>
      <c r="AE86" s="354"/>
      <c r="AF86" s="2">
        <v>78</v>
      </c>
      <c r="AG86" s="500" t="s">
        <v>77</v>
      </c>
      <c r="AH86" s="91"/>
      <c r="AI86" s="354"/>
      <c r="AJ86" s="77"/>
      <c r="AK86" s="823">
        <v>78</v>
      </c>
      <c r="AL86" s="1020" t="s">
        <v>750</v>
      </c>
      <c r="AM86" s="77"/>
      <c r="AN86" s="2">
        <v>78</v>
      </c>
      <c r="AO86" s="91"/>
      <c r="AP86" s="354"/>
      <c r="AQ86" s="2">
        <v>78</v>
      </c>
      <c r="AR86" s="91"/>
      <c r="AS86" s="354"/>
      <c r="AT86" s="2">
        <v>78</v>
      </c>
      <c r="AU86" s="1020" t="s">
        <v>456</v>
      </c>
      <c r="AV86" s="1227" t="s">
        <v>44</v>
      </c>
      <c r="AW86" s="1020" t="s">
        <v>459</v>
      </c>
      <c r="AX86" s="7"/>
      <c r="AY86" s="823">
        <v>78</v>
      </c>
      <c r="AZ86" s="1020" t="s">
        <v>456</v>
      </c>
      <c r="BA86" s="1020" t="s">
        <v>459</v>
      </c>
      <c r="BB86" s="7"/>
      <c r="BC86" s="823">
        <v>78</v>
      </c>
      <c r="BD86" s="1020" t="s">
        <v>456</v>
      </c>
      <c r="BE86" s="1020" t="s">
        <v>459</v>
      </c>
      <c r="BF86" s="7"/>
      <c r="BG86" s="823">
        <v>78</v>
      </c>
      <c r="BH86" s="1020" t="s">
        <v>456</v>
      </c>
      <c r="BI86" s="630" t="s">
        <v>459</v>
      </c>
    </row>
    <row r="87" spans="1:62" ht="15.75" customHeight="1" x14ac:dyDescent="0.25">
      <c r="A87" s="2">
        <v>79</v>
      </c>
      <c r="B87" s="9" t="s">
        <v>76</v>
      </c>
      <c r="C87" s="46"/>
      <c r="D87" s="1227" t="s">
        <v>44</v>
      </c>
      <c r="F87" s="696" t="s">
        <v>573</v>
      </c>
      <c r="G87" s="533"/>
      <c r="H87" s="823">
        <v>79</v>
      </c>
      <c r="I87" s="48" t="s">
        <v>750</v>
      </c>
      <c r="J87" s="1022"/>
      <c r="L87" s="2">
        <v>79</v>
      </c>
      <c r="M87" s="91"/>
      <c r="N87" s="145"/>
      <c r="O87" s="2">
        <v>79</v>
      </c>
      <c r="P87" s="91"/>
      <c r="Q87" s="354"/>
      <c r="R87" s="2">
        <v>79</v>
      </c>
      <c r="S87" s="500" t="s">
        <v>76</v>
      </c>
      <c r="T87" s="91"/>
      <c r="U87" s="354"/>
      <c r="V87" s="77"/>
      <c r="W87" s="823">
        <v>79</v>
      </c>
      <c r="X87" s="1020" t="s">
        <v>750</v>
      </c>
      <c r="Y87" s="77"/>
      <c r="Z87" s="2">
        <v>79</v>
      </c>
      <c r="AA87" s="91"/>
      <c r="AB87" s="354"/>
      <c r="AC87" s="2">
        <v>79</v>
      </c>
      <c r="AD87" s="91"/>
      <c r="AE87" s="354"/>
      <c r="AF87" s="2">
        <v>79</v>
      </c>
      <c r="AG87" s="500" t="s">
        <v>76</v>
      </c>
      <c r="AH87" s="91"/>
      <c r="AI87" s="354"/>
      <c r="AJ87" s="77"/>
      <c r="AK87" s="823">
        <v>79</v>
      </c>
      <c r="AL87" s="1020" t="s">
        <v>750</v>
      </c>
      <c r="AM87" s="77"/>
      <c r="AN87" s="2">
        <v>79</v>
      </c>
      <c r="AO87" s="91"/>
      <c r="AP87" s="354"/>
      <c r="AQ87" s="2">
        <v>79</v>
      </c>
      <c r="AR87" s="91"/>
      <c r="AS87" s="354"/>
      <c r="AT87" s="2">
        <v>79</v>
      </c>
      <c r="AU87" s="1020" t="s">
        <v>457</v>
      </c>
      <c r="AV87" s="1227" t="s">
        <v>44</v>
      </c>
      <c r="AW87" s="1020" t="s">
        <v>457</v>
      </c>
      <c r="AX87" s="7"/>
      <c r="AY87" s="823">
        <v>79</v>
      </c>
      <c r="AZ87" s="1020" t="s">
        <v>457</v>
      </c>
      <c r="BA87" s="1020" t="s">
        <v>457</v>
      </c>
      <c r="BB87" s="7"/>
      <c r="BC87" s="823">
        <v>79</v>
      </c>
      <c r="BD87" s="1020" t="s">
        <v>457</v>
      </c>
      <c r="BE87" s="1020" t="s">
        <v>457</v>
      </c>
      <c r="BF87" s="7"/>
      <c r="BG87" s="823">
        <v>79</v>
      </c>
      <c r="BH87" s="1020" t="s">
        <v>457</v>
      </c>
      <c r="BI87" s="678" t="s">
        <v>457</v>
      </c>
    </row>
    <row r="88" spans="1:62" ht="15.75" customHeight="1" x14ac:dyDescent="0.25">
      <c r="A88" s="2">
        <v>83</v>
      </c>
      <c r="B88" s="9" t="s">
        <v>20</v>
      </c>
      <c r="C88" s="169"/>
      <c r="D88" s="1228" t="s">
        <v>44</v>
      </c>
      <c r="F88" s="700"/>
      <c r="G88" s="533"/>
      <c r="H88" s="823">
        <v>83</v>
      </c>
      <c r="I88" s="48" t="s">
        <v>750</v>
      </c>
      <c r="J88" s="1025"/>
      <c r="L88" s="2">
        <v>83</v>
      </c>
      <c r="M88" s="78"/>
      <c r="N88" s="145"/>
      <c r="O88" s="2">
        <v>83</v>
      </c>
      <c r="P88" s="78"/>
      <c r="Q88" s="354"/>
      <c r="R88" s="2">
        <v>83</v>
      </c>
      <c r="S88" s="500" t="s">
        <v>20</v>
      </c>
      <c r="T88" s="78"/>
      <c r="U88" s="354"/>
      <c r="V88" s="77"/>
      <c r="W88" s="823">
        <v>83</v>
      </c>
      <c r="X88" s="1020" t="s">
        <v>750</v>
      </c>
      <c r="Y88" s="77"/>
      <c r="Z88" s="2">
        <v>83</v>
      </c>
      <c r="AA88" s="78"/>
      <c r="AB88" s="354"/>
      <c r="AC88" s="2">
        <v>83</v>
      </c>
      <c r="AD88" s="78"/>
      <c r="AE88" s="354"/>
      <c r="AF88" s="2">
        <v>83</v>
      </c>
      <c r="AG88" s="500" t="s">
        <v>20</v>
      </c>
      <c r="AH88" s="78"/>
      <c r="AI88" s="354"/>
      <c r="AJ88" s="77"/>
      <c r="AK88" s="823">
        <v>83</v>
      </c>
      <c r="AL88" s="1020" t="s">
        <v>750</v>
      </c>
      <c r="AM88" s="77"/>
      <c r="AN88" s="2">
        <v>83</v>
      </c>
      <c r="AO88" s="78"/>
      <c r="AP88" s="354"/>
      <c r="AQ88" s="2">
        <v>83</v>
      </c>
      <c r="AR88" s="78"/>
      <c r="AS88" s="354"/>
      <c r="AT88" s="2">
        <v>83</v>
      </c>
      <c r="AU88" s="1315">
        <v>79056000</v>
      </c>
      <c r="AV88" s="1228" t="s">
        <v>44</v>
      </c>
      <c r="AW88" s="1315">
        <v>48899359</v>
      </c>
      <c r="AX88" s="357" t="s">
        <v>309</v>
      </c>
      <c r="AY88" s="823">
        <v>83</v>
      </c>
      <c r="AZ88" s="1373">
        <v>-79056000</v>
      </c>
      <c r="BA88" s="1373">
        <v>-48899359</v>
      </c>
      <c r="BB88" s="653" t="s">
        <v>309</v>
      </c>
      <c r="BC88" s="823">
        <v>83</v>
      </c>
      <c r="BD88" s="1315">
        <v>63000000</v>
      </c>
      <c r="BE88" s="1315">
        <v>54673300</v>
      </c>
      <c r="BF88" s="653" t="s">
        <v>309</v>
      </c>
      <c r="BG88" s="823">
        <v>83</v>
      </c>
      <c r="BH88" s="1373">
        <v>-63000000</v>
      </c>
      <c r="BI88" s="1373">
        <v>-54673300</v>
      </c>
      <c r="BJ88" s="653" t="s">
        <v>309</v>
      </c>
    </row>
    <row r="89" spans="1:62" ht="15.75" customHeight="1" x14ac:dyDescent="0.25">
      <c r="A89" s="2">
        <v>85</v>
      </c>
      <c r="B89" s="3" t="s">
        <v>21</v>
      </c>
      <c r="C89" s="46"/>
      <c r="D89" s="1227" t="s">
        <v>43</v>
      </c>
      <c r="F89" s="696" t="s">
        <v>346</v>
      </c>
      <c r="G89" s="533"/>
      <c r="H89" s="823">
        <v>85</v>
      </c>
      <c r="I89" s="48" t="s">
        <v>750</v>
      </c>
      <c r="J89" s="1022"/>
      <c r="L89" s="2">
        <v>85</v>
      </c>
      <c r="M89" s="91"/>
      <c r="N89" s="145"/>
      <c r="O89" s="2">
        <v>85</v>
      </c>
      <c r="P89" s="91"/>
      <c r="Q89" s="354"/>
      <c r="R89" s="2">
        <v>85</v>
      </c>
      <c r="S89" s="120" t="s">
        <v>21</v>
      </c>
      <c r="T89" s="91"/>
      <c r="U89" s="354"/>
      <c r="V89" s="77"/>
      <c r="W89" s="823">
        <v>85</v>
      </c>
      <c r="X89" s="1020" t="s">
        <v>750</v>
      </c>
      <c r="Y89" s="77"/>
      <c r="Z89" s="2">
        <v>85</v>
      </c>
      <c r="AA89" s="91"/>
      <c r="AB89" s="354"/>
      <c r="AC89" s="2">
        <v>85</v>
      </c>
      <c r="AD89" s="91"/>
      <c r="AE89" s="354"/>
      <c r="AF89" s="2">
        <v>85</v>
      </c>
      <c r="AG89" s="120" t="s">
        <v>21</v>
      </c>
      <c r="AH89" s="91"/>
      <c r="AI89" s="354"/>
      <c r="AJ89" s="77"/>
      <c r="AK89" s="823">
        <v>85</v>
      </c>
      <c r="AL89" s="1020" t="s">
        <v>750</v>
      </c>
      <c r="AM89" s="77"/>
      <c r="AN89" s="2">
        <v>85</v>
      </c>
      <c r="AO89" s="91"/>
      <c r="AP89" s="354"/>
      <c r="AQ89" s="2">
        <v>85</v>
      </c>
      <c r="AR89" s="91"/>
      <c r="AS89" s="354"/>
      <c r="AT89" s="2">
        <v>85</v>
      </c>
      <c r="AU89" s="1020" t="s">
        <v>165</v>
      </c>
      <c r="AV89" s="1227" t="s">
        <v>43</v>
      </c>
      <c r="AW89" s="1020" t="s">
        <v>165</v>
      </c>
      <c r="AX89" s="7"/>
      <c r="AY89" s="823">
        <v>85</v>
      </c>
      <c r="AZ89" s="1020" t="s">
        <v>165</v>
      </c>
      <c r="BA89" s="1020" t="s">
        <v>165</v>
      </c>
      <c r="BB89" s="7"/>
      <c r="BC89" s="823">
        <v>85</v>
      </c>
      <c r="BD89" s="1020" t="s">
        <v>165</v>
      </c>
      <c r="BE89" s="1020" t="s">
        <v>165</v>
      </c>
      <c r="BF89" s="7"/>
      <c r="BG89" s="823">
        <v>85</v>
      </c>
      <c r="BH89" s="1020" t="s">
        <v>165</v>
      </c>
      <c r="BI89" s="630" t="s">
        <v>165</v>
      </c>
    </row>
    <row r="90" spans="1:62" ht="15.75" customHeight="1" x14ac:dyDescent="0.25">
      <c r="A90" s="2">
        <v>86</v>
      </c>
      <c r="B90" s="3" t="s">
        <v>22</v>
      </c>
      <c r="C90" s="46"/>
      <c r="D90" s="1227" t="s">
        <v>44</v>
      </c>
      <c r="F90" s="696" t="s">
        <v>44</v>
      </c>
      <c r="G90" s="536"/>
      <c r="H90" s="823">
        <v>86</v>
      </c>
      <c r="I90" s="48" t="s">
        <v>750</v>
      </c>
      <c r="J90" s="1022"/>
      <c r="L90" s="2">
        <v>86</v>
      </c>
      <c r="M90" s="91"/>
      <c r="N90" s="145"/>
      <c r="O90" s="2">
        <v>86</v>
      </c>
      <c r="P90" s="91"/>
      <c r="Q90" s="354"/>
      <c r="R90" s="2">
        <v>86</v>
      </c>
      <c r="S90" s="120" t="s">
        <v>22</v>
      </c>
      <c r="T90" s="91"/>
      <c r="U90" s="354"/>
      <c r="V90" s="77"/>
      <c r="W90" s="823">
        <v>86</v>
      </c>
      <c r="X90" s="1020" t="s">
        <v>750</v>
      </c>
      <c r="Y90" s="77"/>
      <c r="Z90" s="2">
        <v>86</v>
      </c>
      <c r="AA90" s="91"/>
      <c r="AB90" s="354"/>
      <c r="AC90" s="2">
        <v>86</v>
      </c>
      <c r="AD90" s="91"/>
      <c r="AE90" s="354"/>
      <c r="AF90" s="2">
        <v>86</v>
      </c>
      <c r="AG90" s="120" t="s">
        <v>22</v>
      </c>
      <c r="AH90" s="91"/>
      <c r="AI90" s="354"/>
      <c r="AJ90" s="77"/>
      <c r="AK90" s="823">
        <v>86</v>
      </c>
      <c r="AL90" s="1020" t="s">
        <v>750</v>
      </c>
      <c r="AM90" s="77"/>
      <c r="AN90" s="2">
        <v>86</v>
      </c>
      <c r="AO90" s="91"/>
      <c r="AP90" s="354"/>
      <c r="AQ90" s="2">
        <v>86</v>
      </c>
      <c r="AR90" s="91"/>
      <c r="AS90" s="354"/>
      <c r="AT90" s="2">
        <v>86</v>
      </c>
      <c r="AU90" s="1020" t="s">
        <v>165</v>
      </c>
      <c r="AV90" s="1227" t="s">
        <v>44</v>
      </c>
      <c r="AW90" s="1020" t="s">
        <v>165</v>
      </c>
      <c r="AX90" s="7"/>
      <c r="AY90" s="823">
        <v>86</v>
      </c>
      <c r="AZ90" s="1020" t="s">
        <v>165</v>
      </c>
      <c r="BA90" s="1020" t="s">
        <v>165</v>
      </c>
      <c r="BB90" s="7"/>
      <c r="BC90" s="823">
        <v>86</v>
      </c>
      <c r="BD90" s="1020" t="s">
        <v>165</v>
      </c>
      <c r="BE90" s="1020" t="s">
        <v>165</v>
      </c>
      <c r="BF90" s="7"/>
      <c r="BG90" s="823">
        <v>86</v>
      </c>
      <c r="BH90" s="1020" t="s">
        <v>165</v>
      </c>
      <c r="BI90" s="630" t="s">
        <v>165</v>
      </c>
    </row>
    <row r="91" spans="1:62" ht="15.75" customHeight="1" x14ac:dyDescent="0.25">
      <c r="A91" s="2">
        <v>87</v>
      </c>
      <c r="B91" s="3" t="s">
        <v>23</v>
      </c>
      <c r="C91" s="332"/>
      <c r="D91" s="1233" t="s">
        <v>44</v>
      </c>
      <c r="E91" s="356" t="s">
        <v>309</v>
      </c>
      <c r="F91" s="699" t="s">
        <v>271</v>
      </c>
      <c r="G91" s="533"/>
      <c r="H91" s="823">
        <v>87</v>
      </c>
      <c r="I91" s="48" t="s">
        <v>750</v>
      </c>
      <c r="J91" s="1030"/>
      <c r="L91" s="2">
        <v>87</v>
      </c>
      <c r="M91" s="181"/>
      <c r="N91" s="145"/>
      <c r="O91" s="2">
        <v>87</v>
      </c>
      <c r="P91" s="181"/>
      <c r="Q91" s="354"/>
      <c r="R91" s="2">
        <v>87</v>
      </c>
      <c r="S91" s="120" t="s">
        <v>23</v>
      </c>
      <c r="T91" s="181"/>
      <c r="U91" s="354"/>
      <c r="V91" s="77"/>
      <c r="W91" s="823">
        <v>87</v>
      </c>
      <c r="X91" s="1020" t="s">
        <v>750</v>
      </c>
      <c r="Y91" s="77"/>
      <c r="Z91" s="2">
        <v>87</v>
      </c>
      <c r="AA91" s="181"/>
      <c r="AB91" s="354"/>
      <c r="AC91" s="2">
        <v>87</v>
      </c>
      <c r="AD91" s="181"/>
      <c r="AE91" s="354"/>
      <c r="AF91" s="2">
        <v>87</v>
      </c>
      <c r="AG91" s="120" t="s">
        <v>23</v>
      </c>
      <c r="AH91" s="181"/>
      <c r="AI91" s="354"/>
      <c r="AJ91" s="77"/>
      <c r="AK91" s="823">
        <v>87</v>
      </c>
      <c r="AL91" s="1020" t="s">
        <v>750</v>
      </c>
      <c r="AM91" s="77"/>
      <c r="AN91" s="2">
        <v>87</v>
      </c>
      <c r="AO91" s="181"/>
      <c r="AP91" s="354"/>
      <c r="AQ91" s="2">
        <v>87</v>
      </c>
      <c r="AR91" s="181"/>
      <c r="AS91" s="354"/>
      <c r="AT91" s="2">
        <v>87</v>
      </c>
      <c r="AU91" s="1046">
        <v>99.84</v>
      </c>
      <c r="AV91" s="1233" t="s">
        <v>44</v>
      </c>
      <c r="AW91" s="1046">
        <v>104.44</v>
      </c>
      <c r="AX91" s="7"/>
      <c r="AY91" s="823">
        <v>87</v>
      </c>
      <c r="AZ91" s="1046">
        <v>99.84</v>
      </c>
      <c r="BA91" s="1046">
        <v>104.44</v>
      </c>
      <c r="BB91" s="7"/>
      <c r="BC91" s="823">
        <v>87</v>
      </c>
      <c r="BD91" s="1046">
        <v>99.84</v>
      </c>
      <c r="BE91" s="1046">
        <v>104.44</v>
      </c>
      <c r="BF91" s="7"/>
      <c r="BG91" s="823">
        <v>87</v>
      </c>
      <c r="BH91" s="1046">
        <v>99.84</v>
      </c>
      <c r="BI91" s="631">
        <v>104.44</v>
      </c>
    </row>
    <row r="92" spans="1:62" ht="15.75" customHeight="1" x14ac:dyDescent="0.25">
      <c r="A92" s="2">
        <v>88</v>
      </c>
      <c r="B92" s="3" t="s">
        <v>24</v>
      </c>
      <c r="C92" s="78"/>
      <c r="D92" s="1228" t="s">
        <v>44</v>
      </c>
      <c r="E92" s="356" t="s">
        <v>309</v>
      </c>
      <c r="F92" s="700"/>
      <c r="G92" s="533"/>
      <c r="H92" s="823">
        <v>88</v>
      </c>
      <c r="I92" s="48" t="s">
        <v>750</v>
      </c>
      <c r="J92" s="1025"/>
      <c r="L92" s="2">
        <v>88</v>
      </c>
      <c r="M92" s="78"/>
      <c r="N92" s="145"/>
      <c r="O92" s="2">
        <v>88</v>
      </c>
      <c r="P92" s="78"/>
      <c r="Q92" s="354"/>
      <c r="R92" s="2">
        <v>88</v>
      </c>
      <c r="S92" s="120" t="s">
        <v>24</v>
      </c>
      <c r="T92" s="78"/>
      <c r="U92" s="354"/>
      <c r="V92" s="77"/>
      <c r="W92" s="823">
        <v>88</v>
      </c>
      <c r="X92" s="1020" t="s">
        <v>750</v>
      </c>
      <c r="Y92" s="77"/>
      <c r="Z92" s="2">
        <v>88</v>
      </c>
      <c r="AA92" s="78"/>
      <c r="AB92" s="354"/>
      <c r="AC92" s="2">
        <v>88</v>
      </c>
      <c r="AD92" s="78"/>
      <c r="AE92" s="354"/>
      <c r="AF92" s="2">
        <v>88</v>
      </c>
      <c r="AG92" s="120" t="s">
        <v>24</v>
      </c>
      <c r="AH92" s="78"/>
      <c r="AI92" s="354"/>
      <c r="AJ92" s="77"/>
      <c r="AK92" s="823">
        <v>88</v>
      </c>
      <c r="AL92" s="1020" t="s">
        <v>750</v>
      </c>
      <c r="AM92" s="77"/>
      <c r="AN92" s="2">
        <v>88</v>
      </c>
      <c r="AO92" s="78"/>
      <c r="AP92" s="354"/>
      <c r="AQ92" s="2">
        <v>88</v>
      </c>
      <c r="AR92" s="78"/>
      <c r="AS92" s="354"/>
      <c r="AT92" s="2">
        <v>88</v>
      </c>
      <c r="AU92" s="144">
        <f>AU91*AU88/100</f>
        <v>78929510.400000006</v>
      </c>
      <c r="AV92" s="1228" t="s">
        <v>44</v>
      </c>
      <c r="AW92" s="144">
        <f>AW91*AW88/100</f>
        <v>51070490.5396</v>
      </c>
      <c r="AX92" s="1047"/>
      <c r="AY92" s="823">
        <v>88</v>
      </c>
      <c r="AZ92" s="144">
        <f>-AZ91*AZ88/100</f>
        <v>78929510.400000006</v>
      </c>
      <c r="BA92" s="144">
        <f>-BA91*BA88/100</f>
        <v>51070490.5396</v>
      </c>
      <c r="BB92" s="7"/>
      <c r="BC92" s="823">
        <v>88</v>
      </c>
      <c r="BD92" s="144">
        <f>BD91*BD88/100</f>
        <v>62899200</v>
      </c>
      <c r="BE92" s="144">
        <f>BE91*BE88/100</f>
        <v>57100794.520000003</v>
      </c>
      <c r="BF92" s="1047"/>
      <c r="BG92" s="823">
        <v>88</v>
      </c>
      <c r="BH92" s="144">
        <f>-BH91*BH88/100</f>
        <v>62899200</v>
      </c>
      <c r="BI92" s="632">
        <f>-BI91*BI88/100</f>
        <v>57100794.520000003</v>
      </c>
    </row>
    <row r="93" spans="1:62" ht="15.75" customHeight="1" x14ac:dyDescent="0.25">
      <c r="A93" s="2">
        <v>89</v>
      </c>
      <c r="B93" s="3" t="s">
        <v>25</v>
      </c>
      <c r="C93" s="168"/>
      <c r="D93" s="67" t="s">
        <v>44</v>
      </c>
      <c r="E93" s="595"/>
      <c r="F93" s="1334">
        <v>18</v>
      </c>
      <c r="G93" s="545"/>
      <c r="H93" s="823">
        <v>89</v>
      </c>
      <c r="I93" s="48" t="s">
        <v>750</v>
      </c>
      <c r="J93" s="67"/>
      <c r="L93" s="2">
        <v>89</v>
      </c>
      <c r="M93" s="182"/>
      <c r="N93" s="145"/>
      <c r="O93" s="2">
        <v>89</v>
      </c>
      <c r="P93" s="182"/>
      <c r="Q93" s="354"/>
      <c r="R93" s="2">
        <v>89</v>
      </c>
      <c r="S93" s="120" t="s">
        <v>25</v>
      </c>
      <c r="T93" s="182"/>
      <c r="U93" s="354"/>
      <c r="V93" s="77"/>
      <c r="W93" s="823">
        <v>89</v>
      </c>
      <c r="X93" s="1020" t="s">
        <v>750</v>
      </c>
      <c r="Y93" s="77"/>
      <c r="Z93" s="2">
        <v>89</v>
      </c>
      <c r="AA93" s="182"/>
      <c r="AB93" s="354"/>
      <c r="AC93" s="2">
        <v>89</v>
      </c>
      <c r="AD93" s="182"/>
      <c r="AE93" s="354"/>
      <c r="AF93" s="2">
        <v>89</v>
      </c>
      <c r="AG93" s="120" t="s">
        <v>25</v>
      </c>
      <c r="AH93" s="182"/>
      <c r="AI93" s="354"/>
      <c r="AJ93" s="77"/>
      <c r="AK93" s="823">
        <v>89</v>
      </c>
      <c r="AL93" s="1020" t="s">
        <v>750</v>
      </c>
      <c r="AM93" s="77"/>
      <c r="AN93" s="2">
        <v>89</v>
      </c>
      <c r="AO93" s="182"/>
      <c r="AP93" s="354"/>
      <c r="AQ93" s="2">
        <v>89</v>
      </c>
      <c r="AR93" s="182"/>
      <c r="AS93" s="354"/>
      <c r="AT93" s="2">
        <v>89</v>
      </c>
      <c r="AU93" s="1039">
        <v>0</v>
      </c>
      <c r="AV93" s="67" t="s">
        <v>44</v>
      </c>
      <c r="AW93" s="1039">
        <v>0</v>
      </c>
      <c r="AX93" s="7"/>
      <c r="AY93" s="823">
        <v>89</v>
      </c>
      <c r="AZ93" s="1039">
        <v>0</v>
      </c>
      <c r="BA93" s="1039">
        <v>0</v>
      </c>
      <c r="BB93" s="7"/>
      <c r="BC93" s="823">
        <v>89</v>
      </c>
      <c r="BD93" s="1039">
        <v>0</v>
      </c>
      <c r="BE93" s="1039">
        <v>0</v>
      </c>
      <c r="BF93" s="7"/>
      <c r="BG93" s="823">
        <v>89</v>
      </c>
      <c r="BH93" s="1039">
        <v>0</v>
      </c>
      <c r="BI93" s="633">
        <v>0</v>
      </c>
    </row>
    <row r="94" spans="1:62" ht="15.75" customHeight="1" x14ac:dyDescent="0.25">
      <c r="A94" s="2">
        <v>90</v>
      </c>
      <c r="B94" s="3" t="s">
        <v>26</v>
      </c>
      <c r="C94" s="46"/>
      <c r="D94" s="1227" t="s">
        <v>43</v>
      </c>
      <c r="E94" s="595"/>
      <c r="F94" s="696" t="s">
        <v>347</v>
      </c>
      <c r="G94" s="536"/>
      <c r="H94" s="823">
        <v>90</v>
      </c>
      <c r="I94" s="48" t="s">
        <v>750</v>
      </c>
      <c r="J94" s="1022"/>
      <c r="L94" s="2">
        <v>90</v>
      </c>
      <c r="M94" s="91"/>
      <c r="N94" s="145"/>
      <c r="O94" s="2">
        <v>90</v>
      </c>
      <c r="P94" s="91"/>
      <c r="Q94" s="354"/>
      <c r="R94" s="2">
        <v>90</v>
      </c>
      <c r="S94" s="120" t="s">
        <v>26</v>
      </c>
      <c r="T94" s="91"/>
      <c r="U94" s="354"/>
      <c r="V94" s="77"/>
      <c r="W94" s="823">
        <v>90</v>
      </c>
      <c r="X94" s="1020" t="s">
        <v>750</v>
      </c>
      <c r="Y94" s="77"/>
      <c r="Z94" s="2">
        <v>90</v>
      </c>
      <c r="AA94" s="91"/>
      <c r="AB94" s="354"/>
      <c r="AC94" s="2">
        <v>90</v>
      </c>
      <c r="AD94" s="91"/>
      <c r="AE94" s="354"/>
      <c r="AF94" s="2">
        <v>90</v>
      </c>
      <c r="AG94" s="120" t="s">
        <v>26</v>
      </c>
      <c r="AH94" s="91"/>
      <c r="AI94" s="354"/>
      <c r="AJ94" s="77"/>
      <c r="AK94" s="823">
        <v>90</v>
      </c>
      <c r="AL94" s="1020" t="s">
        <v>750</v>
      </c>
      <c r="AM94" s="77"/>
      <c r="AN94" s="2">
        <v>90</v>
      </c>
      <c r="AO94" s="91"/>
      <c r="AP94" s="354"/>
      <c r="AQ94" s="2">
        <v>90</v>
      </c>
      <c r="AR94" s="91"/>
      <c r="AS94" s="354"/>
      <c r="AT94" s="2">
        <v>90</v>
      </c>
      <c r="AU94" s="1020" t="s">
        <v>114</v>
      </c>
      <c r="AV94" s="1227" t="s">
        <v>43</v>
      </c>
      <c r="AW94" s="1020" t="s">
        <v>114</v>
      </c>
      <c r="AX94" s="7"/>
      <c r="AY94" s="823">
        <v>90</v>
      </c>
      <c r="AZ94" s="1020" t="s">
        <v>114</v>
      </c>
      <c r="BA94" s="1020" t="s">
        <v>114</v>
      </c>
      <c r="BB94" s="7"/>
      <c r="BC94" s="823">
        <v>90</v>
      </c>
      <c r="BD94" s="1020" t="s">
        <v>114</v>
      </c>
      <c r="BE94" s="1020" t="s">
        <v>114</v>
      </c>
      <c r="BF94" s="7"/>
      <c r="BG94" s="823">
        <v>90</v>
      </c>
      <c r="BH94" s="1020" t="s">
        <v>114</v>
      </c>
      <c r="BI94" s="630" t="s">
        <v>114</v>
      </c>
    </row>
    <row r="95" spans="1:62" ht="15.75" customHeight="1" x14ac:dyDescent="0.25">
      <c r="A95" s="2">
        <v>91</v>
      </c>
      <c r="B95" s="3" t="s">
        <v>27</v>
      </c>
      <c r="C95" s="333"/>
      <c r="D95" s="1295" t="s">
        <v>130</v>
      </c>
      <c r="E95" s="356" t="s">
        <v>309</v>
      </c>
      <c r="F95" s="695"/>
      <c r="G95" s="546"/>
      <c r="H95" s="823">
        <v>91</v>
      </c>
      <c r="I95" s="48" t="s">
        <v>750</v>
      </c>
      <c r="J95" s="1031"/>
      <c r="K95" s="7"/>
      <c r="L95" s="2">
        <v>91</v>
      </c>
      <c r="M95" s="115"/>
      <c r="N95" s="145"/>
      <c r="O95" s="2">
        <v>91</v>
      </c>
      <c r="P95" s="115"/>
      <c r="Q95" s="342"/>
      <c r="R95" s="2">
        <v>91</v>
      </c>
      <c r="S95" s="120" t="s">
        <v>27</v>
      </c>
      <c r="T95" s="115"/>
      <c r="U95" s="342"/>
      <c r="V95" s="77"/>
      <c r="W95" s="823">
        <v>91</v>
      </c>
      <c r="X95" s="1020" t="s">
        <v>750</v>
      </c>
      <c r="Y95" s="77"/>
      <c r="Z95" s="2">
        <v>91</v>
      </c>
      <c r="AA95" s="115"/>
      <c r="AB95" s="342"/>
      <c r="AC95" s="2">
        <v>91</v>
      </c>
      <c r="AD95" s="115"/>
      <c r="AE95" s="342"/>
      <c r="AF95" s="2">
        <v>91</v>
      </c>
      <c r="AG95" s="120" t="s">
        <v>27</v>
      </c>
      <c r="AH95" s="115"/>
      <c r="AI95" s="342"/>
      <c r="AJ95" s="77"/>
      <c r="AK95" s="823">
        <v>91</v>
      </c>
      <c r="AL95" s="1020" t="s">
        <v>750</v>
      </c>
      <c r="AM95" s="77"/>
      <c r="AN95" s="2">
        <v>91</v>
      </c>
      <c r="AO95" s="115"/>
      <c r="AP95" s="342"/>
      <c r="AQ95" s="2">
        <v>91</v>
      </c>
      <c r="AR95" s="115"/>
      <c r="AS95" s="342"/>
      <c r="AT95" s="2">
        <v>91</v>
      </c>
      <c r="AU95" s="1040" t="s">
        <v>458</v>
      </c>
      <c r="AV95" s="1295" t="s">
        <v>130</v>
      </c>
      <c r="AW95" s="1040" t="s">
        <v>460</v>
      </c>
      <c r="AX95" s="7"/>
      <c r="AY95" s="823">
        <v>91</v>
      </c>
      <c r="AZ95" s="1040" t="s">
        <v>458</v>
      </c>
      <c r="BA95" s="1040" t="s">
        <v>460</v>
      </c>
      <c r="BB95" s="7"/>
      <c r="BC95" s="823">
        <v>91</v>
      </c>
      <c r="BD95" s="1040" t="s">
        <v>458</v>
      </c>
      <c r="BE95" s="1040" t="s">
        <v>460</v>
      </c>
      <c r="BF95" s="7"/>
      <c r="BG95" s="823">
        <v>91</v>
      </c>
      <c r="BH95" s="1040" t="s">
        <v>458</v>
      </c>
      <c r="BI95" s="634" t="s">
        <v>460</v>
      </c>
    </row>
    <row r="96" spans="1:62" ht="15.75" customHeight="1" x14ac:dyDescent="0.25">
      <c r="A96" s="2">
        <v>92</v>
      </c>
      <c r="B96" s="3" t="s">
        <v>28</v>
      </c>
      <c r="C96" s="46"/>
      <c r="D96" s="1227" t="s">
        <v>44</v>
      </c>
      <c r="F96" s="696" t="s">
        <v>560</v>
      </c>
      <c r="G96" s="533"/>
      <c r="H96" s="823">
        <v>92</v>
      </c>
      <c r="I96" s="48" t="s">
        <v>750</v>
      </c>
      <c r="J96" s="1022"/>
      <c r="L96" s="2">
        <v>92</v>
      </c>
      <c r="M96" s="91"/>
      <c r="N96" s="145"/>
      <c r="O96" s="2">
        <v>92</v>
      </c>
      <c r="P96" s="91"/>
      <c r="Q96" s="354"/>
      <c r="R96" s="2">
        <v>92</v>
      </c>
      <c r="S96" s="120" t="s">
        <v>28</v>
      </c>
      <c r="T96" s="91"/>
      <c r="U96" s="354"/>
      <c r="V96" s="77"/>
      <c r="W96" s="823">
        <v>92</v>
      </c>
      <c r="X96" s="1020" t="s">
        <v>750</v>
      </c>
      <c r="Y96" s="77"/>
      <c r="Z96" s="2">
        <v>92</v>
      </c>
      <c r="AA96" s="91"/>
      <c r="AB96" s="354"/>
      <c r="AC96" s="2">
        <v>92</v>
      </c>
      <c r="AD96" s="91"/>
      <c r="AE96" s="354"/>
      <c r="AF96" s="2">
        <v>92</v>
      </c>
      <c r="AG96" s="120" t="s">
        <v>28</v>
      </c>
      <c r="AH96" s="91"/>
      <c r="AI96" s="354"/>
      <c r="AJ96" s="77"/>
      <c r="AK96" s="823">
        <v>92</v>
      </c>
      <c r="AL96" s="1020" t="s">
        <v>750</v>
      </c>
      <c r="AM96" s="77"/>
      <c r="AN96" s="2">
        <v>92</v>
      </c>
      <c r="AO96" s="91"/>
      <c r="AP96" s="354"/>
      <c r="AQ96" s="2">
        <v>92</v>
      </c>
      <c r="AR96" s="91"/>
      <c r="AS96" s="354"/>
      <c r="AT96" s="2">
        <v>92</v>
      </c>
      <c r="AU96" s="1020" t="s">
        <v>108</v>
      </c>
      <c r="AV96" s="1227" t="s">
        <v>44</v>
      </c>
      <c r="AW96" s="1020" t="s">
        <v>108</v>
      </c>
      <c r="AX96" s="7"/>
      <c r="AY96" s="823">
        <v>92</v>
      </c>
      <c r="AZ96" s="1020" t="s">
        <v>108</v>
      </c>
      <c r="BA96" s="1020" t="s">
        <v>108</v>
      </c>
      <c r="BB96" s="7"/>
      <c r="BC96" s="823">
        <v>92</v>
      </c>
      <c r="BD96" s="1020" t="s">
        <v>108</v>
      </c>
      <c r="BE96" s="1020" t="s">
        <v>108</v>
      </c>
      <c r="BF96" s="7"/>
      <c r="BG96" s="823">
        <v>92</v>
      </c>
      <c r="BH96" s="1020" t="s">
        <v>108</v>
      </c>
      <c r="BI96" s="630" t="s">
        <v>108</v>
      </c>
    </row>
    <row r="97" spans="1:62" ht="15.75" customHeight="1" x14ac:dyDescent="0.25">
      <c r="A97" s="2">
        <v>93</v>
      </c>
      <c r="B97" s="3" t="s">
        <v>75</v>
      </c>
      <c r="C97" s="334"/>
      <c r="D97" s="1227" t="s">
        <v>44</v>
      </c>
      <c r="F97" s="696"/>
      <c r="G97" s="547"/>
      <c r="H97" s="823">
        <v>93</v>
      </c>
      <c r="I97" s="48" t="s">
        <v>750</v>
      </c>
      <c r="J97" s="1022"/>
      <c r="L97" s="2">
        <v>93</v>
      </c>
      <c r="M97" s="522"/>
      <c r="N97" s="145"/>
      <c r="O97" s="2">
        <v>93</v>
      </c>
      <c r="P97" s="522"/>
      <c r="Q97" s="354"/>
      <c r="R97" s="2">
        <v>93</v>
      </c>
      <c r="S97" s="120" t="s">
        <v>75</v>
      </c>
      <c r="T97" s="522"/>
      <c r="U97" s="354"/>
      <c r="V97" s="77"/>
      <c r="W97" s="823">
        <v>93</v>
      </c>
      <c r="X97" s="1020" t="s">
        <v>750</v>
      </c>
      <c r="Y97" s="77"/>
      <c r="Z97" s="2">
        <v>93</v>
      </c>
      <c r="AA97" s="522"/>
      <c r="AB97" s="354"/>
      <c r="AC97" s="2">
        <v>93</v>
      </c>
      <c r="AD97" s="522"/>
      <c r="AE97" s="354"/>
      <c r="AF97" s="2">
        <v>93</v>
      </c>
      <c r="AG97" s="120" t="s">
        <v>75</v>
      </c>
      <c r="AH97" s="522"/>
      <c r="AI97" s="354"/>
      <c r="AJ97" s="77"/>
      <c r="AK97" s="823">
        <v>93</v>
      </c>
      <c r="AL97" s="1020" t="s">
        <v>750</v>
      </c>
      <c r="AM97" s="77"/>
      <c r="AN97" s="2">
        <v>93</v>
      </c>
      <c r="AO97" s="522"/>
      <c r="AP97" s="354"/>
      <c r="AQ97" s="2">
        <v>93</v>
      </c>
      <c r="AR97" s="522"/>
      <c r="AS97" s="354"/>
      <c r="AT97" s="2">
        <v>93</v>
      </c>
      <c r="AU97" s="123" t="s">
        <v>167</v>
      </c>
      <c r="AV97" s="1227" t="s">
        <v>44</v>
      </c>
      <c r="AW97" s="123" t="s">
        <v>167</v>
      </c>
      <c r="AX97" s="7"/>
      <c r="AY97" s="823">
        <v>93</v>
      </c>
      <c r="AZ97" s="123" t="s">
        <v>167</v>
      </c>
      <c r="BA97" s="123" t="s">
        <v>167</v>
      </c>
      <c r="BB97" s="7"/>
      <c r="BC97" s="823">
        <v>93</v>
      </c>
      <c r="BD97" s="123" t="s">
        <v>167</v>
      </c>
      <c r="BE97" s="123" t="s">
        <v>167</v>
      </c>
      <c r="BF97" s="7"/>
      <c r="BG97" s="823">
        <v>93</v>
      </c>
      <c r="BH97" s="123" t="s">
        <v>167</v>
      </c>
      <c r="BI97" s="635" t="s">
        <v>167</v>
      </c>
    </row>
    <row r="98" spans="1:62" ht="15.75" customHeight="1" x14ac:dyDescent="0.25">
      <c r="A98" s="2">
        <v>94</v>
      </c>
      <c r="B98" s="3" t="s">
        <v>74</v>
      </c>
      <c r="C98" s="46"/>
      <c r="D98" s="1227" t="s">
        <v>44</v>
      </c>
      <c r="F98" s="696" t="s">
        <v>550</v>
      </c>
      <c r="G98" s="533"/>
      <c r="H98" s="823">
        <v>94</v>
      </c>
      <c r="I98" s="48" t="s">
        <v>750</v>
      </c>
      <c r="J98" s="1022"/>
      <c r="L98" s="2">
        <v>94</v>
      </c>
      <c r="M98" s="91"/>
      <c r="N98" s="145"/>
      <c r="O98" s="2">
        <v>94</v>
      </c>
      <c r="P98" s="91"/>
      <c r="Q98" s="354"/>
      <c r="R98" s="2">
        <v>94</v>
      </c>
      <c r="S98" s="120" t="s">
        <v>74</v>
      </c>
      <c r="T98" s="91"/>
      <c r="U98" s="354"/>
      <c r="V98" s="77"/>
      <c r="W98" s="823">
        <v>94</v>
      </c>
      <c r="X98" s="1020" t="s">
        <v>750</v>
      </c>
      <c r="Y98" s="77"/>
      <c r="Z98" s="2">
        <v>94</v>
      </c>
      <c r="AA98" s="91"/>
      <c r="AB98" s="354"/>
      <c r="AC98" s="2">
        <v>94</v>
      </c>
      <c r="AD98" s="91"/>
      <c r="AE98" s="354"/>
      <c r="AF98" s="2">
        <v>94</v>
      </c>
      <c r="AG98" s="120" t="s">
        <v>74</v>
      </c>
      <c r="AH98" s="91"/>
      <c r="AI98" s="354"/>
      <c r="AJ98" s="77"/>
      <c r="AK98" s="823">
        <v>94</v>
      </c>
      <c r="AL98" s="1020" t="s">
        <v>750</v>
      </c>
      <c r="AM98" s="77"/>
      <c r="AN98" s="2">
        <v>94</v>
      </c>
      <c r="AO98" s="91"/>
      <c r="AP98" s="354"/>
      <c r="AQ98" s="2">
        <v>94</v>
      </c>
      <c r="AR98" s="91"/>
      <c r="AS98" s="354"/>
      <c r="AT98" s="2">
        <v>94</v>
      </c>
      <c r="AU98" s="1020" t="s">
        <v>116</v>
      </c>
      <c r="AV98" s="1227" t="s">
        <v>44</v>
      </c>
      <c r="AW98" s="1020" t="s">
        <v>116</v>
      </c>
      <c r="AX98" s="7"/>
      <c r="AY98" s="823">
        <v>94</v>
      </c>
      <c r="AZ98" s="1020" t="s">
        <v>116</v>
      </c>
      <c r="BA98" s="1020" t="s">
        <v>116</v>
      </c>
      <c r="BB98" s="7"/>
      <c r="BC98" s="823">
        <v>94</v>
      </c>
      <c r="BD98" s="1020" t="s">
        <v>116</v>
      </c>
      <c r="BE98" s="1020" t="s">
        <v>116</v>
      </c>
      <c r="BF98" s="7"/>
      <c r="BG98" s="823">
        <v>94</v>
      </c>
      <c r="BH98" s="1020" t="s">
        <v>116</v>
      </c>
      <c r="BI98" s="630" t="s">
        <v>116</v>
      </c>
    </row>
    <row r="99" spans="1:62" ht="15.75" customHeight="1" x14ac:dyDescent="0.25">
      <c r="A99" s="2">
        <v>95</v>
      </c>
      <c r="B99" s="9" t="s">
        <v>38</v>
      </c>
      <c r="C99" s="495" t="b">
        <v>1</v>
      </c>
      <c r="D99" s="1227" t="s">
        <v>44</v>
      </c>
      <c r="E99" s="356" t="s">
        <v>309</v>
      </c>
      <c r="F99" s="696" t="s">
        <v>106</v>
      </c>
      <c r="G99" s="533"/>
      <c r="H99" s="823">
        <v>95</v>
      </c>
      <c r="I99" s="48" t="s">
        <v>750</v>
      </c>
      <c r="J99" s="1022"/>
      <c r="L99" s="2">
        <v>95</v>
      </c>
      <c r="M99" s="1324" t="b">
        <v>1</v>
      </c>
      <c r="N99" s="145"/>
      <c r="O99" s="2">
        <v>95</v>
      </c>
      <c r="P99" s="491" t="b">
        <v>1</v>
      </c>
      <c r="Q99" s="354"/>
      <c r="R99" s="2">
        <v>95</v>
      </c>
      <c r="S99" s="500" t="s">
        <v>38</v>
      </c>
      <c r="T99" s="491" t="b">
        <v>1</v>
      </c>
      <c r="U99" s="354"/>
      <c r="V99" s="77"/>
      <c r="W99" s="823">
        <v>95</v>
      </c>
      <c r="X99" s="1020" t="s">
        <v>750</v>
      </c>
      <c r="Y99" s="77"/>
      <c r="Z99" s="2">
        <v>95</v>
      </c>
      <c r="AA99" s="491" t="b">
        <v>1</v>
      </c>
      <c r="AB99" s="354"/>
      <c r="AC99" s="2">
        <v>95</v>
      </c>
      <c r="AD99" s="491" t="b">
        <v>1</v>
      </c>
      <c r="AE99" s="354"/>
      <c r="AF99" s="2">
        <v>95</v>
      </c>
      <c r="AG99" s="500" t="s">
        <v>38</v>
      </c>
      <c r="AH99" s="678" t="b">
        <v>1</v>
      </c>
      <c r="AI99" s="354"/>
      <c r="AJ99" s="77"/>
      <c r="AK99" s="823">
        <v>95</v>
      </c>
      <c r="AL99" s="1020" t="s">
        <v>750</v>
      </c>
      <c r="AM99" s="77"/>
      <c r="AN99" s="2">
        <v>95</v>
      </c>
      <c r="AO99" s="678" t="b">
        <v>1</v>
      </c>
      <c r="AP99" s="354"/>
      <c r="AQ99" s="2">
        <v>95</v>
      </c>
      <c r="AR99" s="678" t="b">
        <v>1</v>
      </c>
      <c r="AS99" s="354"/>
      <c r="AT99" s="2">
        <v>95</v>
      </c>
      <c r="AU99" s="1020" t="b">
        <v>1</v>
      </c>
      <c r="AV99" s="1227" t="s">
        <v>44</v>
      </c>
      <c r="AW99" s="1020" t="b">
        <v>1</v>
      </c>
      <c r="AX99" s="7"/>
      <c r="AY99" s="823">
        <v>95</v>
      </c>
      <c r="AZ99" s="1020" t="b">
        <v>1</v>
      </c>
      <c r="BA99" s="1020" t="b">
        <v>1</v>
      </c>
      <c r="BB99" s="7"/>
      <c r="BC99" s="823">
        <v>95</v>
      </c>
      <c r="BD99" s="1020" t="b">
        <v>1</v>
      </c>
      <c r="BE99" s="1020" t="b">
        <v>1</v>
      </c>
      <c r="BF99" s="7"/>
      <c r="BG99" s="823">
        <v>95</v>
      </c>
      <c r="BH99" s="1020" t="b">
        <v>1</v>
      </c>
      <c r="BI99" s="678" t="b">
        <v>1</v>
      </c>
    </row>
    <row r="100" spans="1:62" ht="15.75" customHeight="1" x14ac:dyDescent="0.25">
      <c r="A100" s="18">
        <v>96</v>
      </c>
      <c r="B100" s="10" t="s">
        <v>36</v>
      </c>
      <c r="C100" s="523" t="s">
        <v>393</v>
      </c>
      <c r="D100" s="1227" t="s">
        <v>44</v>
      </c>
      <c r="E100" s="342" t="s">
        <v>309</v>
      </c>
      <c r="F100" s="696"/>
      <c r="G100" s="533"/>
      <c r="H100" s="360">
        <v>96</v>
      </c>
      <c r="I100" s="48" t="s">
        <v>750</v>
      </c>
      <c r="J100" s="1022"/>
      <c r="L100" s="18">
        <v>96</v>
      </c>
      <c r="M100" s="530" t="s">
        <v>393</v>
      </c>
      <c r="N100" s="145"/>
      <c r="O100" s="18">
        <v>96</v>
      </c>
      <c r="P100" s="530" t="s">
        <v>393</v>
      </c>
      <c r="Q100" s="342"/>
      <c r="R100" s="18">
        <v>96</v>
      </c>
      <c r="S100" s="501" t="s">
        <v>36</v>
      </c>
      <c r="T100" s="530" t="s">
        <v>393</v>
      </c>
      <c r="U100" s="342"/>
      <c r="V100" s="77"/>
      <c r="W100" s="360">
        <v>96</v>
      </c>
      <c r="X100" s="1020" t="s">
        <v>750</v>
      </c>
      <c r="Y100" s="77"/>
      <c r="Z100" s="18">
        <v>96</v>
      </c>
      <c r="AA100" s="530" t="s">
        <v>393</v>
      </c>
      <c r="AB100" s="342"/>
      <c r="AC100" s="18">
        <v>96</v>
      </c>
      <c r="AD100" s="530" t="s">
        <v>393</v>
      </c>
      <c r="AE100" s="342"/>
      <c r="AF100" s="18">
        <v>96</v>
      </c>
      <c r="AG100" s="501" t="s">
        <v>36</v>
      </c>
      <c r="AH100" s="530" t="s">
        <v>393</v>
      </c>
      <c r="AI100" s="342"/>
      <c r="AJ100" s="77"/>
      <c r="AK100" s="360">
        <v>96</v>
      </c>
      <c r="AL100" s="1020" t="s">
        <v>750</v>
      </c>
      <c r="AM100" s="77"/>
      <c r="AN100" s="18">
        <v>96</v>
      </c>
      <c r="AO100" s="530" t="s">
        <v>393</v>
      </c>
      <c r="AP100" s="342"/>
      <c r="AQ100" s="18">
        <v>96</v>
      </c>
      <c r="AR100" s="530" t="s">
        <v>393</v>
      </c>
      <c r="AS100" s="342"/>
      <c r="AT100" s="18">
        <v>96</v>
      </c>
      <c r="AU100" s="1048" t="s">
        <v>393</v>
      </c>
      <c r="AV100" s="1227" t="s">
        <v>44</v>
      </c>
      <c r="AW100" s="1048" t="s">
        <v>393</v>
      </c>
      <c r="AX100" s="7"/>
      <c r="AY100" s="360">
        <v>96</v>
      </c>
      <c r="AZ100" s="1048" t="s">
        <v>393</v>
      </c>
      <c r="BA100" s="1048" t="s">
        <v>393</v>
      </c>
      <c r="BB100" s="7"/>
      <c r="BC100" s="360">
        <v>96</v>
      </c>
      <c r="BD100" s="1048" t="s">
        <v>393</v>
      </c>
      <c r="BE100" s="1048" t="s">
        <v>393</v>
      </c>
      <c r="BF100" s="7"/>
      <c r="BG100" s="360">
        <v>96</v>
      </c>
      <c r="BH100" s="1048" t="s">
        <v>393</v>
      </c>
      <c r="BI100" s="530" t="s">
        <v>393</v>
      </c>
    </row>
    <row r="101" spans="1:62" ht="15.75" customHeight="1" x14ac:dyDescent="0.25">
      <c r="A101" s="18">
        <v>97</v>
      </c>
      <c r="B101" s="10" t="s">
        <v>32</v>
      </c>
      <c r="C101" s="188"/>
      <c r="D101" s="1227" t="s">
        <v>44</v>
      </c>
      <c r="E101" s="356"/>
      <c r="F101" s="696"/>
      <c r="G101" s="533"/>
      <c r="H101" s="360">
        <v>97</v>
      </c>
      <c r="I101" s="48" t="s">
        <v>750</v>
      </c>
      <c r="J101" s="1022"/>
      <c r="L101" s="18">
        <v>97</v>
      </c>
      <c r="M101" s="628" t="s">
        <v>265</v>
      </c>
      <c r="N101" s="354" t="s">
        <v>309</v>
      </c>
      <c r="O101" s="18">
        <v>97</v>
      </c>
      <c r="P101" s="330" t="s">
        <v>265</v>
      </c>
      <c r="Q101" s="12"/>
      <c r="R101" s="18">
        <v>97</v>
      </c>
      <c r="S101" s="501" t="s">
        <v>32</v>
      </c>
      <c r="T101" s="330" t="s">
        <v>265</v>
      </c>
      <c r="U101" s="12"/>
      <c r="V101" s="77"/>
      <c r="W101" s="360">
        <v>97</v>
      </c>
      <c r="X101" s="1020" t="s">
        <v>750</v>
      </c>
      <c r="Y101" s="77"/>
      <c r="Z101" s="18">
        <v>97</v>
      </c>
      <c r="AA101" s="330" t="s">
        <v>265</v>
      </c>
      <c r="AB101" s="12"/>
      <c r="AC101" s="18">
        <v>97</v>
      </c>
      <c r="AD101" s="330" t="s">
        <v>265</v>
      </c>
      <c r="AE101" s="12"/>
      <c r="AF101" s="18">
        <v>97</v>
      </c>
      <c r="AG101" s="501" t="s">
        <v>32</v>
      </c>
      <c r="AH101" s="330" t="s">
        <v>506</v>
      </c>
      <c r="AI101" s="12"/>
      <c r="AJ101" s="77"/>
      <c r="AK101" s="360">
        <v>97</v>
      </c>
      <c r="AL101" s="1020" t="s">
        <v>750</v>
      </c>
      <c r="AM101" s="77"/>
      <c r="AN101" s="18">
        <v>97</v>
      </c>
      <c r="AO101" s="330" t="s">
        <v>506</v>
      </c>
      <c r="AP101" s="12"/>
      <c r="AQ101" s="18">
        <v>97</v>
      </c>
      <c r="AR101" s="330" t="s">
        <v>506</v>
      </c>
      <c r="AS101" s="12"/>
      <c r="AT101" s="18">
        <v>97</v>
      </c>
      <c r="AU101" s="48" t="s">
        <v>749</v>
      </c>
      <c r="AV101" s="288"/>
      <c r="AW101" s="268"/>
      <c r="AX101" s="7"/>
      <c r="AY101" s="360">
        <v>97</v>
      </c>
      <c r="AZ101" s="48" t="s">
        <v>749</v>
      </c>
      <c r="BA101" s="268"/>
      <c r="BB101" s="7"/>
      <c r="BC101" s="360">
        <v>97</v>
      </c>
      <c r="BD101" s="1020" t="s">
        <v>749</v>
      </c>
      <c r="BE101" s="268"/>
      <c r="BF101" s="7"/>
      <c r="BG101" s="360">
        <v>97</v>
      </c>
      <c r="BH101" s="1020" t="s">
        <v>749</v>
      </c>
      <c r="BI101" s="268"/>
    </row>
    <row r="102" spans="1:62" ht="15.75" customHeight="1" x14ac:dyDescent="0.25">
      <c r="A102" s="18">
        <v>98</v>
      </c>
      <c r="B102" s="10" t="s">
        <v>39</v>
      </c>
      <c r="C102" s="495" t="s">
        <v>47</v>
      </c>
      <c r="D102" s="1227" t="s">
        <v>130</v>
      </c>
      <c r="F102" s="477"/>
      <c r="G102" s="533"/>
      <c r="H102" s="360">
        <v>98</v>
      </c>
      <c r="I102" s="141" t="s">
        <v>48</v>
      </c>
      <c r="J102" s="1022" t="s">
        <v>130</v>
      </c>
      <c r="L102" s="18">
        <v>98</v>
      </c>
      <c r="M102" s="1324" t="s">
        <v>47</v>
      </c>
      <c r="N102" s="145"/>
      <c r="O102" s="18">
        <v>98</v>
      </c>
      <c r="P102" s="491" t="s">
        <v>47</v>
      </c>
      <c r="Q102" s="12"/>
      <c r="R102" s="18">
        <v>98</v>
      </c>
      <c r="S102" s="501" t="s">
        <v>39</v>
      </c>
      <c r="T102" s="491" t="s">
        <v>47</v>
      </c>
      <c r="U102" s="12"/>
      <c r="V102" s="77"/>
      <c r="W102" s="360">
        <v>98</v>
      </c>
      <c r="X102" s="1032" t="s">
        <v>48</v>
      </c>
      <c r="Y102" s="77"/>
      <c r="Z102" s="18">
        <v>98</v>
      </c>
      <c r="AA102" s="491" t="s">
        <v>47</v>
      </c>
      <c r="AB102" s="12"/>
      <c r="AC102" s="18">
        <v>98</v>
      </c>
      <c r="AD102" s="491" t="s">
        <v>47</v>
      </c>
      <c r="AE102" s="12"/>
      <c r="AF102" s="18">
        <v>98</v>
      </c>
      <c r="AG102" s="501" t="s">
        <v>39</v>
      </c>
      <c r="AH102" s="678" t="s">
        <v>47</v>
      </c>
      <c r="AI102" s="12"/>
      <c r="AJ102" s="77"/>
      <c r="AK102" s="360">
        <v>98</v>
      </c>
      <c r="AL102" s="1032" t="s">
        <v>48</v>
      </c>
      <c r="AM102" s="77"/>
      <c r="AN102" s="18">
        <v>98</v>
      </c>
      <c r="AO102" s="678" t="s">
        <v>47</v>
      </c>
      <c r="AP102" s="12"/>
      <c r="AQ102" s="18">
        <v>98</v>
      </c>
      <c r="AR102" s="678" t="s">
        <v>47</v>
      </c>
      <c r="AS102" s="12"/>
      <c r="AT102" s="18">
        <v>98</v>
      </c>
      <c r="AU102" s="147" t="s">
        <v>45</v>
      </c>
      <c r="AV102" s="1227" t="s">
        <v>130</v>
      </c>
      <c r="AW102" s="184"/>
      <c r="AX102" s="7"/>
      <c r="AY102" s="360">
        <v>98</v>
      </c>
      <c r="AZ102" s="147" t="s">
        <v>45</v>
      </c>
      <c r="BA102" s="184"/>
      <c r="BB102" s="7"/>
      <c r="BC102" s="360">
        <v>98</v>
      </c>
      <c r="BD102" s="147" t="s">
        <v>45</v>
      </c>
      <c r="BE102" s="184"/>
      <c r="BF102" s="7"/>
      <c r="BG102" s="360">
        <v>98</v>
      </c>
      <c r="BH102" s="147" t="s">
        <v>45</v>
      </c>
      <c r="BI102" s="184"/>
    </row>
    <row r="103" spans="1:62" ht="15.75" x14ac:dyDescent="0.25">
      <c r="A103" s="18">
        <v>99</v>
      </c>
      <c r="B103" s="10" t="s">
        <v>29</v>
      </c>
      <c r="C103" s="497" t="s">
        <v>117</v>
      </c>
      <c r="D103" s="1227" t="s">
        <v>130</v>
      </c>
      <c r="E103" s="77"/>
      <c r="F103" s="476">
        <v>13</v>
      </c>
      <c r="G103" s="533"/>
      <c r="H103" s="18">
        <v>99</v>
      </c>
      <c r="I103" s="48" t="s">
        <v>750</v>
      </c>
      <c r="J103" s="288"/>
      <c r="L103" s="18">
        <v>99</v>
      </c>
      <c r="M103" s="1324" t="s">
        <v>117</v>
      </c>
      <c r="N103" s="145"/>
      <c r="O103" s="18">
        <v>99</v>
      </c>
      <c r="P103" s="491" t="s">
        <v>117</v>
      </c>
      <c r="Q103" s="73"/>
      <c r="R103" s="18">
        <v>99</v>
      </c>
      <c r="S103" s="501" t="s">
        <v>29</v>
      </c>
      <c r="T103" s="491" t="s">
        <v>117</v>
      </c>
      <c r="U103" s="73"/>
      <c r="V103" s="77"/>
      <c r="W103" s="360">
        <v>99</v>
      </c>
      <c r="X103" s="1020" t="s">
        <v>750</v>
      </c>
      <c r="Y103" s="77"/>
      <c r="Z103" s="18">
        <v>99</v>
      </c>
      <c r="AA103" s="491" t="s">
        <v>117</v>
      </c>
      <c r="AB103" s="73"/>
      <c r="AC103" s="18">
        <v>99</v>
      </c>
      <c r="AD103" s="491" t="s">
        <v>117</v>
      </c>
      <c r="AE103" s="73"/>
      <c r="AF103" s="18">
        <v>99</v>
      </c>
      <c r="AG103" s="501" t="s">
        <v>29</v>
      </c>
      <c r="AH103" s="678" t="s">
        <v>117</v>
      </c>
      <c r="AI103" s="73"/>
      <c r="AJ103" s="77"/>
      <c r="AK103" s="360">
        <v>99</v>
      </c>
      <c r="AL103" s="1020" t="s">
        <v>750</v>
      </c>
      <c r="AM103" s="77"/>
      <c r="AN103" s="18">
        <v>99</v>
      </c>
      <c r="AO103" s="678" t="s">
        <v>117</v>
      </c>
      <c r="AP103" s="73"/>
      <c r="AQ103" s="18">
        <v>99</v>
      </c>
      <c r="AR103" s="678" t="s">
        <v>117</v>
      </c>
      <c r="AS103" s="73"/>
      <c r="AT103" s="18">
        <v>99</v>
      </c>
      <c r="AU103" s="48" t="s">
        <v>749</v>
      </c>
      <c r="AV103" s="288"/>
      <c r="AW103" s="268"/>
      <c r="AX103" s="7"/>
      <c r="AY103" s="360">
        <v>99</v>
      </c>
      <c r="AZ103" s="48" t="s">
        <v>749</v>
      </c>
      <c r="BA103" s="268"/>
      <c r="BB103" s="7"/>
      <c r="BC103" s="360">
        <v>99</v>
      </c>
      <c r="BD103" s="1020" t="s">
        <v>749</v>
      </c>
      <c r="BE103" s="268"/>
      <c r="BF103" s="7"/>
      <c r="BG103" s="360">
        <v>99</v>
      </c>
      <c r="BH103" s="1020" t="s">
        <v>749</v>
      </c>
      <c r="BI103" s="268"/>
    </row>
    <row r="104" spans="1:62" ht="15.75" x14ac:dyDescent="0.25">
      <c r="A104" s="12" t="s">
        <v>122</v>
      </c>
      <c r="C104" s="16">
        <v>37</v>
      </c>
      <c r="D104" s="69"/>
      <c r="G104" s="249"/>
      <c r="H104" s="12"/>
      <c r="I104" s="16">
        <v>8</v>
      </c>
      <c r="J104" s="69"/>
      <c r="L104" s="12"/>
      <c r="M104" s="16">
        <v>45</v>
      </c>
      <c r="O104" s="12"/>
      <c r="P104" s="16">
        <v>44</v>
      </c>
      <c r="R104" s="12" t="s">
        <v>122</v>
      </c>
      <c r="T104" s="16">
        <v>38</v>
      </c>
      <c r="W104" s="223"/>
      <c r="X104" s="80">
        <v>8</v>
      </c>
      <c r="Z104" s="12"/>
      <c r="AA104" s="16">
        <v>45</v>
      </c>
      <c r="AC104" s="12"/>
      <c r="AD104" s="16">
        <f>COUNTA(AD25:AD103)</f>
        <v>43</v>
      </c>
      <c r="AF104" s="12" t="s">
        <v>122</v>
      </c>
      <c r="AH104" s="16">
        <v>38</v>
      </c>
      <c r="AK104" s="12"/>
      <c r="AL104" s="16">
        <v>8</v>
      </c>
      <c r="AN104" s="12"/>
      <c r="AO104" s="16">
        <v>46</v>
      </c>
      <c r="AQ104" s="12"/>
      <c r="AR104" s="16">
        <v>45</v>
      </c>
      <c r="AT104" s="12"/>
      <c r="AU104" s="16">
        <v>27</v>
      </c>
      <c r="AW104" s="16">
        <f>COUNTA(AW84:AW103)</f>
        <v>15</v>
      </c>
      <c r="AY104" s="12"/>
      <c r="AZ104" s="16">
        <v>27</v>
      </c>
      <c r="BA104" s="16">
        <f>COUNTA(BA84:BA103)</f>
        <v>15</v>
      </c>
      <c r="BC104" s="12"/>
      <c r="BD104" s="16">
        <v>27</v>
      </c>
      <c r="BE104" s="16">
        <f>COUNTA(BE84:BE103)</f>
        <v>15</v>
      </c>
      <c r="BG104" s="12"/>
      <c r="BH104" s="16">
        <v>27</v>
      </c>
      <c r="BI104" s="16">
        <f>COUNTA(BI84:BI103)</f>
        <v>15</v>
      </c>
    </row>
    <row r="105" spans="1:62" ht="15" customHeight="1" x14ac:dyDescent="0.25">
      <c r="G105" s="40"/>
      <c r="T105" s="11"/>
    </row>
    <row r="106" spans="1:62" ht="15.75" customHeight="1" x14ac:dyDescent="0.25">
      <c r="A106" s="1267">
        <v>1.1000000000000001</v>
      </c>
      <c r="B106" s="1567" t="s">
        <v>162</v>
      </c>
      <c r="C106" s="1567"/>
      <c r="D106" s="1567"/>
      <c r="E106" s="1567"/>
      <c r="F106" s="1567"/>
      <c r="L106" s="1365">
        <v>2.1</v>
      </c>
      <c r="M106" s="1736" t="s">
        <v>405</v>
      </c>
      <c r="N106" s="1736"/>
      <c r="O106" s="1366">
        <v>2.2000000000000002</v>
      </c>
      <c r="P106" s="1367" t="s">
        <v>415</v>
      </c>
      <c r="R106" s="146"/>
      <c r="S106" s="77"/>
      <c r="AT106" s="1374">
        <v>1.1000000000000001</v>
      </c>
      <c r="AU106" s="1760" t="s">
        <v>467</v>
      </c>
      <c r="AV106" s="1760"/>
      <c r="AW106" s="1760"/>
      <c r="AY106" s="1374">
        <v>1.1000000000000001</v>
      </c>
      <c r="AZ106" s="1760" t="s">
        <v>467</v>
      </c>
      <c r="BA106" s="1760"/>
      <c r="BC106" s="1374">
        <v>1.1000000000000001</v>
      </c>
      <c r="BD106" s="1760" t="s">
        <v>467</v>
      </c>
      <c r="BE106" s="1760"/>
      <c r="BG106" s="1374">
        <v>1.1000000000000001</v>
      </c>
      <c r="BH106" s="1760" t="s">
        <v>467</v>
      </c>
      <c r="BI106" s="1760"/>
    </row>
    <row r="107" spans="1:62" ht="15.75" customHeight="1" x14ac:dyDescent="0.25">
      <c r="A107" s="1267">
        <v>1.2</v>
      </c>
      <c r="B107" s="1556" t="s">
        <v>345</v>
      </c>
      <c r="C107" s="1556"/>
      <c r="D107" s="1556"/>
      <c r="E107" s="1556"/>
      <c r="F107" s="1556"/>
      <c r="L107" s="1666">
        <v>2.2000000000000002</v>
      </c>
      <c r="M107" s="1638" t="s">
        <v>859</v>
      </c>
      <c r="N107" s="1638"/>
      <c r="O107" s="1540">
        <v>2.12</v>
      </c>
      <c r="P107" s="1638" t="s">
        <v>857</v>
      </c>
      <c r="R107" s="146"/>
      <c r="S107" s="77"/>
      <c r="AT107" s="1375">
        <v>2.2999999999999998</v>
      </c>
      <c r="AU107" s="1376" t="s">
        <v>894</v>
      </c>
      <c r="AV107" s="1376"/>
      <c r="AW107" s="1377"/>
      <c r="AX107" s="725"/>
      <c r="AY107" s="1375">
        <v>2.2999999999999998</v>
      </c>
      <c r="AZ107" s="1761" t="s">
        <v>894</v>
      </c>
      <c r="BA107" s="1761"/>
      <c r="BB107" s="673"/>
      <c r="BC107" s="1375">
        <v>2.2999999999999998</v>
      </c>
      <c r="BD107" s="1761" t="s">
        <v>894</v>
      </c>
      <c r="BE107" s="1761"/>
      <c r="BF107" s="673"/>
      <c r="BG107" s="1375">
        <v>2.2999999999999998</v>
      </c>
      <c r="BH107" s="1761" t="s">
        <v>894</v>
      </c>
      <c r="BI107" s="1761"/>
      <c r="BJ107" s="673"/>
    </row>
    <row r="108" spans="1:62" ht="15.75" customHeight="1" x14ac:dyDescent="0.25">
      <c r="A108" s="1267">
        <v>1.7</v>
      </c>
      <c r="B108" s="1556" t="s">
        <v>469</v>
      </c>
      <c r="C108" s="1556"/>
      <c r="D108" s="1556"/>
      <c r="E108" s="1556"/>
      <c r="F108" s="1556"/>
      <c r="L108" s="1666"/>
      <c r="M108" s="1638"/>
      <c r="N108" s="1638"/>
      <c r="O108" s="1701"/>
      <c r="P108" s="1638"/>
      <c r="R108" s="146"/>
      <c r="S108" s="77"/>
      <c r="AT108" s="1737">
        <v>2.9</v>
      </c>
      <c r="AU108" s="1665" t="s">
        <v>895</v>
      </c>
      <c r="AV108" s="1665"/>
      <c r="AW108" s="1665"/>
      <c r="AY108" s="1762">
        <v>2.9</v>
      </c>
      <c r="AZ108" s="1757" t="s">
        <v>895</v>
      </c>
      <c r="BA108" s="1757"/>
      <c r="BB108" s="595"/>
      <c r="BC108" s="1762">
        <v>2.9</v>
      </c>
      <c r="BD108" s="1757" t="s">
        <v>895</v>
      </c>
      <c r="BE108" s="1757"/>
      <c r="BF108" s="595"/>
      <c r="BG108" s="1762">
        <v>2.9</v>
      </c>
      <c r="BH108" s="1757" t="s">
        <v>895</v>
      </c>
      <c r="BI108" s="1757"/>
    </row>
    <row r="109" spans="1:62" ht="15.75" customHeight="1" x14ac:dyDescent="0.25">
      <c r="A109" s="1267">
        <v>1.8</v>
      </c>
      <c r="B109" s="1556" t="s">
        <v>470</v>
      </c>
      <c r="C109" s="1556"/>
      <c r="D109" s="1556"/>
      <c r="E109" s="1556"/>
      <c r="F109" s="1556"/>
      <c r="L109" s="1666"/>
      <c r="M109" s="1638"/>
      <c r="N109" s="1638"/>
      <c r="O109" s="1541"/>
      <c r="P109" s="1638"/>
      <c r="Q109" s="627"/>
      <c r="R109" s="146"/>
      <c r="S109" s="77"/>
      <c r="AT109" s="1737"/>
      <c r="AU109" s="1665"/>
      <c r="AV109" s="1665"/>
      <c r="AW109" s="1665"/>
      <c r="AY109" s="1762"/>
      <c r="AZ109" s="1757"/>
      <c r="BA109" s="1757"/>
      <c r="BC109" s="1762"/>
      <c r="BD109" s="1757"/>
      <c r="BE109" s="1757"/>
      <c r="BG109" s="1762"/>
      <c r="BH109" s="1757"/>
      <c r="BI109" s="1757"/>
    </row>
    <row r="110" spans="1:62" ht="15.75" x14ac:dyDescent="0.25">
      <c r="A110" s="1268">
        <v>1.1000000000000001</v>
      </c>
      <c r="B110" s="1556" t="s">
        <v>471</v>
      </c>
      <c r="C110" s="1556"/>
      <c r="D110" s="1556"/>
      <c r="E110" s="1556"/>
      <c r="F110" s="1556"/>
      <c r="L110" s="1639">
        <v>2.97</v>
      </c>
      <c r="M110" s="1645" t="s">
        <v>638</v>
      </c>
      <c r="N110" s="1647"/>
      <c r="R110" s="146"/>
      <c r="S110" s="77"/>
      <c r="AT110" s="1737"/>
      <c r="AU110" s="1665"/>
      <c r="AV110" s="1665"/>
      <c r="AW110" s="1665"/>
      <c r="AY110" s="1762"/>
      <c r="AZ110" s="1757"/>
      <c r="BA110" s="1757"/>
      <c r="BC110" s="1762"/>
      <c r="BD110" s="1757"/>
      <c r="BE110" s="1757"/>
      <c r="BG110" s="1762"/>
      <c r="BH110" s="1757"/>
      <c r="BI110" s="1757"/>
    </row>
    <row r="111" spans="1:62" ht="15.75" x14ac:dyDescent="0.25">
      <c r="A111" s="1267">
        <v>1.1299999999999999</v>
      </c>
      <c r="B111" s="1556" t="s">
        <v>472</v>
      </c>
      <c r="C111" s="1556"/>
      <c r="D111" s="1556"/>
      <c r="E111" s="1556"/>
      <c r="F111" s="1556"/>
      <c r="L111" s="1641"/>
      <c r="M111" s="1651"/>
      <c r="N111" s="1653"/>
      <c r="R111" s="146"/>
      <c r="S111" s="77"/>
      <c r="AT111" s="1279">
        <v>2.83</v>
      </c>
      <c r="AU111" s="1536" t="s">
        <v>896</v>
      </c>
      <c r="AV111" s="1536"/>
      <c r="AW111" s="1536"/>
      <c r="AY111" s="912">
        <v>2.83</v>
      </c>
      <c r="AZ111" s="1758" t="s">
        <v>896</v>
      </c>
      <c r="BA111" s="1758"/>
      <c r="BC111" s="912">
        <v>2.83</v>
      </c>
      <c r="BD111" s="1758" t="s">
        <v>896</v>
      </c>
      <c r="BE111" s="1758"/>
      <c r="BG111" s="912">
        <v>2.83</v>
      </c>
      <c r="BH111" s="1758" t="s">
        <v>896</v>
      </c>
      <c r="BI111" s="1758"/>
    </row>
    <row r="112" spans="1:62" ht="15.75" x14ac:dyDescent="0.25">
      <c r="A112" s="1267">
        <v>1.1599999999999999</v>
      </c>
      <c r="B112" s="1556" t="s">
        <v>481</v>
      </c>
      <c r="C112" s="1556"/>
      <c r="D112" s="1556"/>
      <c r="E112" s="1556"/>
      <c r="F112" s="1556"/>
      <c r="R112" s="146"/>
      <c r="S112" s="77"/>
    </row>
    <row r="113" spans="1:8" ht="15.75" x14ac:dyDescent="0.25">
      <c r="A113" s="1267">
        <v>1.17</v>
      </c>
      <c r="B113" s="1557" t="s">
        <v>806</v>
      </c>
      <c r="C113" s="1557"/>
      <c r="D113" s="1557"/>
      <c r="E113" s="1557"/>
      <c r="F113" s="1557"/>
    </row>
    <row r="114" spans="1:8" ht="15.75" x14ac:dyDescent="0.25">
      <c r="A114" s="1267">
        <v>2.1</v>
      </c>
      <c r="B114" s="1556" t="s">
        <v>866</v>
      </c>
      <c r="C114" s="1556"/>
      <c r="D114" s="1556"/>
      <c r="E114" s="1556"/>
      <c r="F114" s="1556"/>
    </row>
    <row r="115" spans="1:8" ht="15.75" x14ac:dyDescent="0.25">
      <c r="A115" s="1267">
        <v>2.7</v>
      </c>
      <c r="B115" s="1556" t="s">
        <v>440</v>
      </c>
      <c r="C115" s="1556"/>
      <c r="D115" s="1556"/>
      <c r="E115" s="1556"/>
      <c r="F115" s="1556"/>
      <c r="G115" s="268"/>
      <c r="H115" s="7"/>
    </row>
    <row r="116" spans="1:8" ht="15.75" x14ac:dyDescent="0.25">
      <c r="A116" s="1267">
        <v>2.8</v>
      </c>
      <c r="B116" s="1557" t="s">
        <v>827</v>
      </c>
      <c r="C116" s="1557"/>
      <c r="D116" s="1557"/>
      <c r="E116" s="1557"/>
      <c r="F116" s="1557"/>
      <c r="G116" s="951"/>
      <c r="H116" s="7"/>
    </row>
    <row r="117" spans="1:8" ht="15" customHeight="1" x14ac:dyDescent="0.25">
      <c r="A117" s="1759">
        <v>2.9</v>
      </c>
      <c r="B117" s="1757" t="s">
        <v>537</v>
      </c>
      <c r="C117" s="1757"/>
      <c r="D117" s="1757"/>
      <c r="E117" s="1757"/>
      <c r="F117" s="1757"/>
      <c r="G117" s="268"/>
      <c r="H117" s="7"/>
    </row>
    <row r="118" spans="1:8" x14ac:dyDescent="0.25">
      <c r="A118" s="1759"/>
      <c r="B118" s="1757"/>
      <c r="C118" s="1757"/>
      <c r="D118" s="1757"/>
      <c r="E118" s="1757"/>
      <c r="F118" s="1757"/>
      <c r="G118" s="268"/>
      <c r="H118" s="7"/>
    </row>
    <row r="119" spans="1:8" x14ac:dyDescent="0.25">
      <c r="A119" s="1759"/>
      <c r="B119" s="1757"/>
      <c r="C119" s="1757"/>
      <c r="D119" s="1757"/>
      <c r="E119" s="1757"/>
      <c r="F119" s="1757"/>
      <c r="G119" s="268"/>
      <c r="H119" s="7"/>
    </row>
    <row r="120" spans="1:8" ht="15.75" x14ac:dyDescent="0.25">
      <c r="A120" s="1271">
        <v>2.16</v>
      </c>
      <c r="B120" s="1557" t="s">
        <v>829</v>
      </c>
      <c r="C120" s="1557"/>
      <c r="D120" s="1557"/>
      <c r="E120" s="1557"/>
      <c r="F120" s="1557"/>
      <c r="G120" s="1327"/>
      <c r="H120" s="7"/>
    </row>
    <row r="121" spans="1:8" ht="15.75" x14ac:dyDescent="0.25">
      <c r="A121" s="1267">
        <v>2.17</v>
      </c>
      <c r="B121" s="1557" t="s">
        <v>842</v>
      </c>
      <c r="C121" s="1557"/>
      <c r="D121" s="1557"/>
      <c r="E121" s="1557"/>
      <c r="F121" s="1557"/>
      <c r="G121" s="1327"/>
      <c r="H121" s="7"/>
    </row>
    <row r="122" spans="1:8" ht="15.75" x14ac:dyDescent="0.25">
      <c r="A122" s="1267">
        <v>2.1800000000000002</v>
      </c>
      <c r="B122" s="1556" t="s">
        <v>361</v>
      </c>
      <c r="C122" s="1556"/>
      <c r="D122" s="1556"/>
      <c r="E122" s="1556"/>
      <c r="F122" s="1556"/>
      <c r="G122" s="268"/>
      <c r="H122" s="7"/>
    </row>
    <row r="123" spans="1:8" ht="15.75" customHeight="1" x14ac:dyDescent="0.25">
      <c r="A123" s="1326">
        <v>2.2200000000000002</v>
      </c>
      <c r="B123" s="1638" t="s">
        <v>830</v>
      </c>
      <c r="C123" s="1638"/>
      <c r="D123" s="1638"/>
      <c r="E123" s="1638"/>
      <c r="F123" s="1638"/>
      <c r="G123" s="268"/>
      <c r="H123" s="7"/>
    </row>
    <row r="124" spans="1:8" ht="15.75" x14ac:dyDescent="0.25">
      <c r="A124" s="1269">
        <v>2.74</v>
      </c>
      <c r="B124" s="1536" t="s">
        <v>873</v>
      </c>
      <c r="C124" s="1536"/>
      <c r="D124" s="1536"/>
      <c r="E124" s="1536"/>
      <c r="F124" s="1536"/>
      <c r="G124" s="268"/>
      <c r="H124" s="7"/>
    </row>
    <row r="125" spans="1:8" ht="15.75" x14ac:dyDescent="0.25">
      <c r="A125" s="1280">
        <v>2.75</v>
      </c>
      <c r="B125" s="1636" t="s">
        <v>741</v>
      </c>
      <c r="C125" s="1636"/>
      <c r="D125" s="1636"/>
      <c r="E125" s="1636"/>
      <c r="F125" s="1636"/>
      <c r="G125" s="268"/>
      <c r="H125" s="7"/>
    </row>
    <row r="126" spans="1:8" ht="15.75" x14ac:dyDescent="0.25">
      <c r="A126" s="1267">
        <v>2.87</v>
      </c>
      <c r="B126" s="1556" t="s">
        <v>475</v>
      </c>
      <c r="C126" s="1556"/>
      <c r="D126" s="1556"/>
      <c r="E126" s="1556"/>
      <c r="F126" s="1556"/>
      <c r="G126" s="951"/>
      <c r="H126" s="951"/>
    </row>
    <row r="127" spans="1:8" ht="15.75" x14ac:dyDescent="0.25">
      <c r="A127" s="1271">
        <v>2.88</v>
      </c>
      <c r="B127" s="1557" t="s">
        <v>802</v>
      </c>
      <c r="C127" s="1557"/>
      <c r="D127" s="1557"/>
      <c r="E127" s="1557"/>
      <c r="F127" s="1557"/>
      <c r="G127" s="951"/>
      <c r="H127" s="951"/>
    </row>
    <row r="128" spans="1:8" ht="15.75" x14ac:dyDescent="0.25">
      <c r="A128" s="1271">
        <v>2.91</v>
      </c>
      <c r="B128" s="1557" t="s">
        <v>755</v>
      </c>
      <c r="C128" s="1557"/>
      <c r="D128" s="1557"/>
      <c r="E128" s="1557"/>
      <c r="F128" s="1557"/>
      <c r="G128" s="268"/>
      <c r="H128" s="7"/>
    </row>
    <row r="129" spans="1:8" ht="15.75" customHeight="1" x14ac:dyDescent="0.25">
      <c r="A129" s="1326">
        <v>2.95</v>
      </c>
      <c r="B129" s="1574" t="s">
        <v>476</v>
      </c>
      <c r="C129" s="1574"/>
      <c r="D129" s="1574"/>
      <c r="E129" s="1574"/>
      <c r="F129" s="1574"/>
      <c r="G129" s="1081"/>
      <c r="H129" s="1081"/>
    </row>
    <row r="130" spans="1:8" ht="15.75" x14ac:dyDescent="0.25">
      <c r="A130" s="1269">
        <v>2.96</v>
      </c>
      <c r="B130" s="1534" t="s">
        <v>396</v>
      </c>
      <c r="C130" s="1534"/>
      <c r="D130" s="1534"/>
      <c r="E130" s="1534"/>
      <c r="F130" s="1534"/>
    </row>
    <row r="131" spans="1:8" ht="15.75" customHeight="1" x14ac:dyDescent="0.25">
      <c r="A131" s="150"/>
      <c r="B131" s="1658"/>
      <c r="C131" s="1658"/>
      <c r="D131" s="1658"/>
      <c r="E131" s="1658"/>
      <c r="F131" s="1658"/>
      <c r="G131" s="713"/>
    </row>
  </sheetData>
  <mergeCells count="126">
    <mergeCell ref="BH106:BI106"/>
    <mergeCell ref="BH107:BI107"/>
    <mergeCell ref="BG108:BG110"/>
    <mergeCell ref="BH108:BI110"/>
    <mergeCell ref="BH111:BI111"/>
    <mergeCell ref="M106:N106"/>
    <mergeCell ref="L107:L109"/>
    <mergeCell ref="M107:N109"/>
    <mergeCell ref="O107:O109"/>
    <mergeCell ref="P107:P109"/>
    <mergeCell ref="L110:L111"/>
    <mergeCell ref="M110:N111"/>
    <mergeCell ref="AZ108:BA110"/>
    <mergeCell ref="AY108:AY110"/>
    <mergeCell ref="AZ111:BA111"/>
    <mergeCell ref="AZ106:BA106"/>
    <mergeCell ref="AZ107:BA107"/>
    <mergeCell ref="AU106:AW106"/>
    <mergeCell ref="BC108:BC110"/>
    <mergeCell ref="BD108:BE110"/>
    <mergeCell ref="AU111:AW111"/>
    <mergeCell ref="AT108:AT110"/>
    <mergeCell ref="BD106:BE106"/>
    <mergeCell ref="BD107:BE107"/>
    <mergeCell ref="A3:C3"/>
    <mergeCell ref="A43:C43"/>
    <mergeCell ref="Z23:AB23"/>
    <mergeCell ref="Z24:AB24"/>
    <mergeCell ref="Z43:AA43"/>
    <mergeCell ref="H23:J23"/>
    <mergeCell ref="H24:J24"/>
    <mergeCell ref="L23:N23"/>
    <mergeCell ref="W43:X43"/>
    <mergeCell ref="R43:T43"/>
    <mergeCell ref="O43:P43"/>
    <mergeCell ref="O24:Q24"/>
    <mergeCell ref="O23:Q23"/>
    <mergeCell ref="L24:N24"/>
    <mergeCell ref="L43:M43"/>
    <mergeCell ref="H43:J43"/>
    <mergeCell ref="A23:D23"/>
    <mergeCell ref="A24:D24"/>
    <mergeCell ref="V21:W21"/>
    <mergeCell ref="B120:F120"/>
    <mergeCell ref="B121:F121"/>
    <mergeCell ref="B131:F131"/>
    <mergeCell ref="B128:F128"/>
    <mergeCell ref="B129:F129"/>
    <mergeCell ref="B130:F130"/>
    <mergeCell ref="B122:F122"/>
    <mergeCell ref="B123:F123"/>
    <mergeCell ref="B124:F124"/>
    <mergeCell ref="B125:F125"/>
    <mergeCell ref="B126:F126"/>
    <mergeCell ref="B127:F127"/>
    <mergeCell ref="BD111:BE111"/>
    <mergeCell ref="A117:A119"/>
    <mergeCell ref="B106:F106"/>
    <mergeCell ref="B107:F107"/>
    <mergeCell ref="B108:F108"/>
    <mergeCell ref="B109:F109"/>
    <mergeCell ref="B110:F110"/>
    <mergeCell ref="B111:F111"/>
    <mergeCell ref="B112:F112"/>
    <mergeCell ref="AT24:AV24"/>
    <mergeCell ref="F23:F24"/>
    <mergeCell ref="B117:F119"/>
    <mergeCell ref="AU108:AW110"/>
    <mergeCell ref="B113:F113"/>
    <mergeCell ref="B114:F114"/>
    <mergeCell ref="B115:F115"/>
    <mergeCell ref="B116:F116"/>
    <mergeCell ref="W23:X23"/>
    <mergeCell ref="R23:U23"/>
    <mergeCell ref="W24:X24"/>
    <mergeCell ref="AF23:AI23"/>
    <mergeCell ref="AC23:AE23"/>
    <mergeCell ref="AC24:AE24"/>
    <mergeCell ref="AJ21:AK21"/>
    <mergeCell ref="AJ19:AK19"/>
    <mergeCell ref="AJ20:AK20"/>
    <mergeCell ref="F20:G20"/>
    <mergeCell ref="F21:G21"/>
    <mergeCell ref="I1:M21"/>
    <mergeCell ref="AJ12:AK12"/>
    <mergeCell ref="AJ14:AK14"/>
    <mergeCell ref="AJ5:AK5"/>
    <mergeCell ref="AJ6:AK6"/>
    <mergeCell ref="F5:G5"/>
    <mergeCell ref="F6:G6"/>
    <mergeCell ref="F12:G12"/>
    <mergeCell ref="F14:G14"/>
    <mergeCell ref="F19:G19"/>
    <mergeCell ref="R3:T3"/>
    <mergeCell ref="AF3:AH3"/>
    <mergeCell ref="V3:X3"/>
    <mergeCell ref="V5:W5"/>
    <mergeCell ref="V6:W6"/>
    <mergeCell ref="V12:W12"/>
    <mergeCell ref="V14:W14"/>
    <mergeCell ref="V19:W19"/>
    <mergeCell ref="V20:W20"/>
    <mergeCell ref="BG22:BI23"/>
    <mergeCell ref="AY22:BA23"/>
    <mergeCell ref="BC43:BD43"/>
    <mergeCell ref="BG43:BH43"/>
    <mergeCell ref="AY24:AZ24"/>
    <mergeCell ref="AY43:AZ43"/>
    <mergeCell ref="BC24:BD24"/>
    <mergeCell ref="BG24:BH24"/>
    <mergeCell ref="R24:U24"/>
    <mergeCell ref="AT43:AU43"/>
    <mergeCell ref="AN24:AP24"/>
    <mergeCell ref="AQ24:AS24"/>
    <mergeCell ref="AF43:AH43"/>
    <mergeCell ref="AK43:AL43"/>
    <mergeCell ref="AN43:AO43"/>
    <mergeCell ref="AQ43:AR43"/>
    <mergeCell ref="AF24:AI24"/>
    <mergeCell ref="AK24:AL24"/>
    <mergeCell ref="AC43:AD43"/>
    <mergeCell ref="BC22:BE23"/>
    <mergeCell ref="AN23:AP23"/>
    <mergeCell ref="AQ23:AS23"/>
    <mergeCell ref="AK23:AM23"/>
    <mergeCell ref="AT22:AW23"/>
  </mergeCells>
  <pageMargins left="0.23622047244094491" right="0.23622047244094491" top="0.19685039370078741" bottom="0.15748031496062992" header="0.11811023622047245" footer="0.11811023622047245"/>
  <pageSetup paperSize="9" scale="3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21"/>
  <sheetViews>
    <sheetView zoomScale="75" zoomScaleNormal="75" workbookViewId="0"/>
  </sheetViews>
  <sheetFormatPr defaultRowHeight="15" x14ac:dyDescent="0.25"/>
  <cols>
    <col min="1" max="1" width="7.7109375" customWidth="1"/>
    <col min="2" max="3" width="54.7109375" customWidth="1"/>
    <col min="4" max="4" width="3.28515625" style="54" customWidth="1"/>
    <col min="5" max="5" width="13.85546875" customWidth="1"/>
    <col min="6" max="6" width="20.7109375" customWidth="1"/>
    <col min="14" max="14" width="9.140625" style="7"/>
  </cols>
  <sheetData>
    <row r="1" spans="1:14" ht="18" x14ac:dyDescent="0.25">
      <c r="A1" s="37" t="s">
        <v>775</v>
      </c>
    </row>
    <row r="2" spans="1:14" ht="11.25" customHeight="1" x14ac:dyDescent="0.25"/>
    <row r="3" spans="1:14" s="12" customFormat="1" ht="15.75" x14ac:dyDescent="0.25">
      <c r="A3" s="36" t="s">
        <v>131</v>
      </c>
      <c r="D3" s="55"/>
      <c r="E3" s="36" t="s">
        <v>132</v>
      </c>
      <c r="N3" s="223"/>
    </row>
    <row r="4" spans="1:14" s="12" customFormat="1" ht="15.75" x14ac:dyDescent="0.25">
      <c r="A4" s="26">
        <v>1</v>
      </c>
      <c r="B4" s="34" t="s">
        <v>127</v>
      </c>
      <c r="C4" s="86" t="s">
        <v>139</v>
      </c>
      <c r="D4" s="55"/>
      <c r="E4" s="36"/>
      <c r="N4" s="223"/>
    </row>
    <row r="5" spans="1:14" ht="15.75" x14ac:dyDescent="0.25">
      <c r="A5" s="26">
        <v>2</v>
      </c>
      <c r="B5" s="34" t="s">
        <v>90</v>
      </c>
      <c r="C5" s="19" t="s">
        <v>94</v>
      </c>
      <c r="E5" s="29" t="s">
        <v>95</v>
      </c>
      <c r="F5" s="1524" t="s">
        <v>93</v>
      </c>
      <c r="G5" s="1524"/>
    </row>
    <row r="6" spans="1:14" ht="15.75" x14ac:dyDescent="0.25">
      <c r="A6" s="26">
        <v>3</v>
      </c>
      <c r="B6" s="34" t="s">
        <v>91</v>
      </c>
      <c r="C6" s="19" t="s">
        <v>96</v>
      </c>
      <c r="E6" s="29" t="s">
        <v>95</v>
      </c>
      <c r="F6" s="1524" t="s">
        <v>97</v>
      </c>
      <c r="G6" s="1524"/>
    </row>
    <row r="7" spans="1:14" ht="15.75" x14ac:dyDescent="0.25">
      <c r="A7" s="26">
        <v>4</v>
      </c>
      <c r="B7" s="34" t="s">
        <v>101</v>
      </c>
      <c r="C7" s="1144">
        <v>43941</v>
      </c>
      <c r="E7" s="30"/>
      <c r="F7" s="12"/>
    </row>
    <row r="8" spans="1:14" ht="15.75" x14ac:dyDescent="0.25">
      <c r="A8" s="26">
        <v>5</v>
      </c>
      <c r="B8" s="34" t="s">
        <v>123</v>
      </c>
      <c r="C8" s="28">
        <v>0.45520833333333338</v>
      </c>
      <c r="E8" s="30"/>
      <c r="F8" s="12"/>
    </row>
    <row r="9" spans="1:14" ht="15.75" x14ac:dyDescent="0.25">
      <c r="A9" s="26">
        <v>6</v>
      </c>
      <c r="B9" s="34" t="s">
        <v>124</v>
      </c>
      <c r="C9" s="27" t="s">
        <v>125</v>
      </c>
      <c r="E9" s="30"/>
      <c r="F9" s="12"/>
    </row>
    <row r="10" spans="1:14" ht="15.75" x14ac:dyDescent="0.25">
      <c r="A10" s="26">
        <v>7</v>
      </c>
      <c r="B10" s="34" t="s">
        <v>102</v>
      </c>
      <c r="C10" s="1144">
        <v>43942</v>
      </c>
      <c r="E10" s="30"/>
      <c r="F10" s="12"/>
    </row>
    <row r="11" spans="1:14" ht="15.75" x14ac:dyDescent="0.25">
      <c r="A11" s="26">
        <v>8</v>
      </c>
      <c r="B11" s="34" t="s">
        <v>103</v>
      </c>
      <c r="C11" s="1144">
        <f>C10+7</f>
        <v>43949</v>
      </c>
      <c r="E11" s="30"/>
      <c r="F11" s="12"/>
    </row>
    <row r="12" spans="1:14" ht="15.75" x14ac:dyDescent="0.25">
      <c r="A12" s="1528">
        <v>9</v>
      </c>
      <c r="B12" s="1530" t="s">
        <v>85</v>
      </c>
      <c r="C12" s="1532" t="s">
        <v>98</v>
      </c>
      <c r="E12" s="590" t="s">
        <v>184</v>
      </c>
      <c r="F12" s="1525" t="s">
        <v>92</v>
      </c>
      <c r="G12" s="1525"/>
    </row>
    <row r="13" spans="1:14" ht="15.75" x14ac:dyDescent="0.25">
      <c r="A13" s="1529"/>
      <c r="B13" s="1531"/>
      <c r="C13" s="1533"/>
      <c r="E13" s="590" t="s">
        <v>185</v>
      </c>
      <c r="F13" s="1524" t="s">
        <v>119</v>
      </c>
      <c r="G13" s="1524"/>
    </row>
    <row r="14" spans="1:14" ht="15.75" x14ac:dyDescent="0.25">
      <c r="A14" s="26">
        <v>10</v>
      </c>
      <c r="B14" s="34" t="s">
        <v>86</v>
      </c>
      <c r="C14" s="21">
        <v>10000000</v>
      </c>
      <c r="E14" s="31"/>
      <c r="F14" s="12"/>
    </row>
    <row r="15" spans="1:14" ht="15.75" x14ac:dyDescent="0.25">
      <c r="A15" s="26">
        <v>11</v>
      </c>
      <c r="B15" s="34" t="s">
        <v>87</v>
      </c>
      <c r="C15" s="21">
        <f>(C14*(F15/100))+(C14*((1.5*340)/(100*365)))</f>
        <v>10213826.02739726</v>
      </c>
      <c r="E15" s="32" t="s">
        <v>100</v>
      </c>
      <c r="F15" s="1526">
        <v>100.741</v>
      </c>
      <c r="G15" s="1526"/>
    </row>
    <row r="16" spans="1:14" ht="15.75" x14ac:dyDescent="0.25">
      <c r="A16" s="26">
        <v>12</v>
      </c>
      <c r="B16" s="34" t="s">
        <v>83</v>
      </c>
      <c r="C16" s="21">
        <f>C15</f>
        <v>10213826.02739726</v>
      </c>
      <c r="D16" s="88"/>
      <c r="E16" s="109"/>
      <c r="F16" s="111"/>
    </row>
    <row r="17" spans="1:6" ht="15.75" x14ac:dyDescent="0.25">
      <c r="A17" s="26">
        <v>13</v>
      </c>
      <c r="B17" s="34" t="s">
        <v>88</v>
      </c>
      <c r="C17" s="19" t="s">
        <v>99</v>
      </c>
      <c r="E17" s="33"/>
      <c r="F17" s="920"/>
    </row>
    <row r="18" spans="1:6" ht="15.75" x14ac:dyDescent="0.25">
      <c r="A18" s="26">
        <v>14</v>
      </c>
      <c r="B18" s="34" t="s">
        <v>82</v>
      </c>
      <c r="C18" s="24">
        <v>-6.1000000000000004E-3</v>
      </c>
      <c r="E18" s="38"/>
      <c r="F18" s="39"/>
    </row>
    <row r="19" spans="1:6" ht="15.75" x14ac:dyDescent="0.25">
      <c r="A19" s="26">
        <v>15</v>
      </c>
      <c r="B19" s="34" t="s">
        <v>84</v>
      </c>
      <c r="C19" s="21">
        <f>C16*(1+((C18*(C11-C10))/(100*360)))</f>
        <v>10213813.912664723</v>
      </c>
      <c r="E19" s="13"/>
      <c r="F19" s="12"/>
    </row>
    <row r="20" spans="1:6" ht="15.75" x14ac:dyDescent="0.25">
      <c r="A20" s="26">
        <v>16</v>
      </c>
      <c r="B20" s="34" t="s">
        <v>350</v>
      </c>
      <c r="C20" s="132" t="s">
        <v>280</v>
      </c>
      <c r="D20" s="88"/>
      <c r="E20" s="309"/>
      <c r="F20" s="39"/>
    </row>
    <row r="21" spans="1:6" ht="31.5" x14ac:dyDescent="0.25">
      <c r="A21" s="1527" t="s">
        <v>133</v>
      </c>
      <c r="B21" s="1527"/>
      <c r="C21" s="1527"/>
      <c r="D21" s="1527"/>
      <c r="E21" s="12"/>
      <c r="F21" s="376" t="s">
        <v>341</v>
      </c>
    </row>
    <row r="22" spans="1:6" ht="15.75" x14ac:dyDescent="0.25">
      <c r="A22" s="2">
        <v>1</v>
      </c>
      <c r="B22" s="3" t="s">
        <v>0</v>
      </c>
      <c r="C22" s="1262" t="s">
        <v>813</v>
      </c>
      <c r="D22" s="26" t="s">
        <v>130</v>
      </c>
      <c r="E22" s="409" t="s">
        <v>309</v>
      </c>
      <c r="F22" s="26"/>
    </row>
    <row r="23" spans="1:6" ht="15.75" x14ac:dyDescent="0.25">
      <c r="A23" s="2">
        <v>2</v>
      </c>
      <c r="B23" s="3" t="s">
        <v>1</v>
      </c>
      <c r="C23" s="45" t="str">
        <f>F5</f>
        <v>MP6I5ZYZBEU3UXPYFY54</v>
      </c>
      <c r="D23" s="26" t="s">
        <v>130</v>
      </c>
      <c r="E23" s="409" t="s">
        <v>309</v>
      </c>
      <c r="F23" s="329"/>
    </row>
    <row r="24" spans="1:6" ht="15.75" x14ac:dyDescent="0.25">
      <c r="A24" s="2">
        <v>3</v>
      </c>
      <c r="B24" s="3" t="s">
        <v>40</v>
      </c>
      <c r="C24" s="45" t="str">
        <f>F5</f>
        <v>MP6I5ZYZBEU3UXPYFY54</v>
      </c>
      <c r="D24" s="26" t="s">
        <v>130</v>
      </c>
      <c r="E24" s="88"/>
      <c r="F24" s="329"/>
    </row>
    <row r="25" spans="1:6" ht="15.75" x14ac:dyDescent="0.25">
      <c r="A25" s="2">
        <v>4</v>
      </c>
      <c r="B25" s="3" t="s">
        <v>12</v>
      </c>
      <c r="C25" s="45" t="s">
        <v>106</v>
      </c>
      <c r="D25" s="57" t="s">
        <v>130</v>
      </c>
      <c r="E25" s="409"/>
      <c r="F25" s="377"/>
    </row>
    <row r="26" spans="1:6" ht="15.75" x14ac:dyDescent="0.25">
      <c r="A26" s="4">
        <v>5</v>
      </c>
      <c r="B26" s="5" t="s">
        <v>2</v>
      </c>
      <c r="C26" s="45" t="s">
        <v>107</v>
      </c>
      <c r="D26" s="58" t="s">
        <v>130</v>
      </c>
      <c r="E26" s="409"/>
      <c r="F26" s="378"/>
    </row>
    <row r="27" spans="1:6" ht="15.75" x14ac:dyDescent="0.25">
      <c r="A27" s="2">
        <v>6</v>
      </c>
      <c r="B27" s="3" t="s">
        <v>534</v>
      </c>
      <c r="C27" s="46"/>
      <c r="D27" s="57" t="s">
        <v>44</v>
      </c>
      <c r="E27" s="77"/>
      <c r="F27" s="377"/>
    </row>
    <row r="28" spans="1:6" ht="15.75" x14ac:dyDescent="0.25">
      <c r="A28" s="2">
        <v>7</v>
      </c>
      <c r="B28" s="3" t="s">
        <v>535</v>
      </c>
      <c r="C28" s="46"/>
      <c r="D28" s="57" t="s">
        <v>43</v>
      </c>
      <c r="E28" s="409" t="s">
        <v>309</v>
      </c>
      <c r="F28" s="377"/>
    </row>
    <row r="29" spans="1:6" ht="15.75" x14ac:dyDescent="0.25">
      <c r="A29" s="2">
        <v>8</v>
      </c>
      <c r="B29" s="3" t="s">
        <v>536</v>
      </c>
      <c r="C29" s="46"/>
      <c r="D29" s="57" t="s">
        <v>43</v>
      </c>
      <c r="E29" s="409" t="s">
        <v>309</v>
      </c>
      <c r="F29" s="377"/>
    </row>
    <row r="30" spans="1:6" ht="15.75" x14ac:dyDescent="0.25">
      <c r="A30" s="2">
        <v>9</v>
      </c>
      <c r="B30" s="3" t="s">
        <v>5</v>
      </c>
      <c r="C30" s="45" t="s">
        <v>109</v>
      </c>
      <c r="D30" s="26" t="s">
        <v>130</v>
      </c>
      <c r="E30" s="77"/>
      <c r="F30" s="329"/>
    </row>
    <row r="31" spans="1:6" ht="15.75" x14ac:dyDescent="0.25">
      <c r="A31" s="2">
        <v>10</v>
      </c>
      <c r="B31" s="3" t="s">
        <v>6</v>
      </c>
      <c r="C31" s="19" t="s">
        <v>93</v>
      </c>
      <c r="D31" s="59" t="s">
        <v>130</v>
      </c>
      <c r="E31" s="409" t="s">
        <v>309</v>
      </c>
      <c r="F31" s="66" t="s">
        <v>342</v>
      </c>
    </row>
    <row r="32" spans="1:6" ht="15.75" x14ac:dyDescent="0.25">
      <c r="A32" s="2">
        <v>11</v>
      </c>
      <c r="B32" s="3" t="s">
        <v>7</v>
      </c>
      <c r="C32" s="45" t="str">
        <f>F6</f>
        <v>DL6FFRRLF74S01HE2M14</v>
      </c>
      <c r="D32" s="59" t="s">
        <v>130</v>
      </c>
      <c r="E32" s="77"/>
      <c r="F32" s="66"/>
    </row>
    <row r="33" spans="1:6" ht="15.75" x14ac:dyDescent="0.25">
      <c r="A33" s="2">
        <v>12</v>
      </c>
      <c r="B33" s="3" t="s">
        <v>46</v>
      </c>
      <c r="C33" s="45" t="s">
        <v>108</v>
      </c>
      <c r="D33" s="59" t="s">
        <v>130</v>
      </c>
      <c r="E33" s="409"/>
      <c r="F33" s="66"/>
    </row>
    <row r="34" spans="1:6" ht="15.75" x14ac:dyDescent="0.25">
      <c r="A34" s="2">
        <v>13</v>
      </c>
      <c r="B34" s="3" t="s">
        <v>8</v>
      </c>
      <c r="C34" s="19" t="str">
        <f>C24</f>
        <v>MP6I5ZYZBEU3UXPYFY54</v>
      </c>
      <c r="D34" s="1296" t="s">
        <v>43</v>
      </c>
      <c r="E34" s="409" t="s">
        <v>309</v>
      </c>
      <c r="F34" s="329">
        <v>4</v>
      </c>
    </row>
    <row r="35" spans="1:6" ht="15.75" x14ac:dyDescent="0.25">
      <c r="A35" s="2">
        <v>14</v>
      </c>
      <c r="B35" s="3" t="s">
        <v>9</v>
      </c>
      <c r="C35" s="46"/>
      <c r="D35" s="60" t="s">
        <v>43</v>
      </c>
      <c r="E35" s="77"/>
      <c r="F35" s="379"/>
    </row>
    <row r="36" spans="1:6" ht="15.75" x14ac:dyDescent="0.25">
      <c r="A36" s="2">
        <v>15</v>
      </c>
      <c r="B36" s="3" t="s">
        <v>10</v>
      </c>
      <c r="C36" s="46"/>
      <c r="D36" s="59" t="s">
        <v>43</v>
      </c>
      <c r="E36" s="77"/>
      <c r="F36" s="66"/>
    </row>
    <row r="37" spans="1:6" ht="15.75" x14ac:dyDescent="0.25">
      <c r="A37" s="2">
        <v>16</v>
      </c>
      <c r="B37" s="3" t="s">
        <v>41</v>
      </c>
      <c r="C37" s="46"/>
      <c r="D37" s="59" t="s">
        <v>44</v>
      </c>
      <c r="E37" s="77"/>
      <c r="F37" s="66"/>
    </row>
    <row r="38" spans="1:6" ht="15.75" x14ac:dyDescent="0.25">
      <c r="A38" s="2">
        <v>17</v>
      </c>
      <c r="B38" s="3" t="s">
        <v>11</v>
      </c>
      <c r="C38" s="497" t="str">
        <f>C23</f>
        <v>MP6I5ZYZBEU3UXPYFY54</v>
      </c>
      <c r="D38" s="26" t="s">
        <v>43</v>
      </c>
      <c r="E38" s="409" t="s">
        <v>309</v>
      </c>
      <c r="F38" s="329">
        <v>6</v>
      </c>
    </row>
    <row r="39" spans="1:6" ht="15.75" x14ac:dyDescent="0.25">
      <c r="A39" s="2">
        <v>18</v>
      </c>
      <c r="B39" s="3" t="s">
        <v>156</v>
      </c>
      <c r="C39" s="91"/>
      <c r="D39" s="274" t="s">
        <v>43</v>
      </c>
      <c r="E39" s="88"/>
      <c r="F39" s="329"/>
    </row>
    <row r="40" spans="1:6" ht="15.75" x14ac:dyDescent="0.25">
      <c r="A40" s="35" t="s">
        <v>134</v>
      </c>
      <c r="B40" s="1"/>
      <c r="C40" s="16"/>
      <c r="D40" s="71"/>
      <c r="E40" s="77"/>
      <c r="F40" s="249"/>
    </row>
    <row r="41" spans="1:6" ht="15.75" x14ac:dyDescent="0.25">
      <c r="A41" s="2">
        <v>1</v>
      </c>
      <c r="B41" s="3" t="s">
        <v>49</v>
      </c>
      <c r="C41" s="45" t="s">
        <v>120</v>
      </c>
      <c r="D41" s="61" t="s">
        <v>130</v>
      </c>
      <c r="E41" s="409" t="s">
        <v>309</v>
      </c>
      <c r="F41" s="329">
        <v>14</v>
      </c>
    </row>
    <row r="42" spans="1:6" ht="15.75" x14ac:dyDescent="0.25">
      <c r="A42" s="2">
        <v>2</v>
      </c>
      <c r="B42" s="3" t="s">
        <v>15</v>
      </c>
      <c r="C42" s="46"/>
      <c r="D42" s="61" t="s">
        <v>44</v>
      </c>
      <c r="E42" s="77"/>
      <c r="F42" s="329"/>
    </row>
    <row r="43" spans="1:6" ht="15.75" x14ac:dyDescent="0.25">
      <c r="A43" s="2">
        <v>3</v>
      </c>
      <c r="B43" s="3" t="s">
        <v>79</v>
      </c>
      <c r="C43" s="1145" t="s">
        <v>779</v>
      </c>
      <c r="D43" s="153" t="s">
        <v>130</v>
      </c>
      <c r="E43" s="77"/>
      <c r="F43" s="380">
        <v>25</v>
      </c>
    </row>
    <row r="44" spans="1:6" ht="15.75" x14ac:dyDescent="0.25">
      <c r="A44" s="2">
        <v>4</v>
      </c>
      <c r="B44" s="3" t="s">
        <v>34</v>
      </c>
      <c r="C44" s="129" t="s">
        <v>143</v>
      </c>
      <c r="D44" s="61" t="s">
        <v>130</v>
      </c>
      <c r="E44" s="77"/>
      <c r="F44" s="329"/>
    </row>
    <row r="45" spans="1:6" ht="15.75" x14ac:dyDescent="0.25">
      <c r="A45" s="2">
        <v>5</v>
      </c>
      <c r="B45" s="3" t="s">
        <v>16</v>
      </c>
      <c r="C45" s="45" t="b">
        <v>0</v>
      </c>
      <c r="D45" s="61" t="s">
        <v>130</v>
      </c>
      <c r="E45" s="77"/>
      <c r="F45" s="329"/>
    </row>
    <row r="46" spans="1:6" ht="15.75" x14ac:dyDescent="0.25">
      <c r="A46" s="2">
        <v>6</v>
      </c>
      <c r="B46" s="3" t="s">
        <v>50</v>
      </c>
      <c r="C46" s="46"/>
      <c r="D46" s="61" t="s">
        <v>44</v>
      </c>
      <c r="E46" s="77"/>
      <c r="F46" s="329"/>
    </row>
    <row r="47" spans="1:6" ht="15.75" x14ac:dyDescent="0.25">
      <c r="A47" s="2">
        <v>7</v>
      </c>
      <c r="B47" s="3" t="s">
        <v>13</v>
      </c>
      <c r="C47" s="46"/>
      <c r="D47" s="61" t="s">
        <v>44</v>
      </c>
      <c r="E47" s="77"/>
      <c r="F47" s="329"/>
    </row>
    <row r="48" spans="1:6" ht="15.75" x14ac:dyDescent="0.25">
      <c r="A48" s="2">
        <v>8</v>
      </c>
      <c r="B48" s="3" t="s">
        <v>14</v>
      </c>
      <c r="C48" s="141" t="s">
        <v>173</v>
      </c>
      <c r="D48" s="152" t="s">
        <v>130</v>
      </c>
      <c r="E48" s="409" t="s">
        <v>309</v>
      </c>
      <c r="F48" s="152" t="s">
        <v>355</v>
      </c>
    </row>
    <row r="49" spans="1:6" ht="15.75" x14ac:dyDescent="0.25">
      <c r="A49" s="2">
        <v>9</v>
      </c>
      <c r="B49" s="3" t="s">
        <v>51</v>
      </c>
      <c r="C49" s="1007" t="s">
        <v>104</v>
      </c>
      <c r="D49" s="1296" t="s">
        <v>130</v>
      </c>
      <c r="E49" s="409" t="s">
        <v>309</v>
      </c>
      <c r="F49" s="329">
        <v>8</v>
      </c>
    </row>
    <row r="50" spans="1:6" ht="15.75" x14ac:dyDescent="0.25">
      <c r="A50" s="2">
        <v>10</v>
      </c>
      <c r="B50" s="3" t="s">
        <v>35</v>
      </c>
      <c r="C50" s="46"/>
      <c r="D50" s="1296" t="s">
        <v>44</v>
      </c>
      <c r="E50" s="77"/>
      <c r="F50" s="329">
        <v>8</v>
      </c>
    </row>
    <row r="51" spans="1:6" ht="15.75" x14ac:dyDescent="0.25">
      <c r="A51" s="2">
        <v>11</v>
      </c>
      <c r="B51" s="3" t="s">
        <v>52</v>
      </c>
      <c r="C51" s="1007">
        <v>2000</v>
      </c>
      <c r="D51" s="1296" t="s">
        <v>44</v>
      </c>
      <c r="E51" s="77"/>
      <c r="F51" s="329">
        <v>8</v>
      </c>
    </row>
    <row r="52" spans="1:6" ht="15.75" x14ac:dyDescent="0.25">
      <c r="A52" s="2">
        <v>12</v>
      </c>
      <c r="B52" s="3" t="s">
        <v>53</v>
      </c>
      <c r="C52" s="1128" t="s">
        <v>778</v>
      </c>
      <c r="D52" s="63" t="s">
        <v>130</v>
      </c>
      <c r="E52" s="77"/>
      <c r="F52" s="63"/>
    </row>
    <row r="53" spans="1:6" ht="15.75" x14ac:dyDescent="0.25">
      <c r="A53" s="2">
        <v>13</v>
      </c>
      <c r="B53" s="3" t="s">
        <v>54</v>
      </c>
      <c r="C53" s="1146" t="s">
        <v>780</v>
      </c>
      <c r="D53" s="1297" t="s">
        <v>130</v>
      </c>
      <c r="E53" s="77"/>
      <c r="F53" s="62"/>
    </row>
    <row r="54" spans="1:6" ht="15.75" x14ac:dyDescent="0.25">
      <c r="A54" s="2">
        <v>14</v>
      </c>
      <c r="B54" s="3" t="s">
        <v>37</v>
      </c>
      <c r="C54" s="1146" t="s">
        <v>781</v>
      </c>
      <c r="D54" s="62" t="s">
        <v>43</v>
      </c>
      <c r="E54" s="77"/>
      <c r="F54" s="62"/>
    </row>
    <row r="55" spans="1:6" ht="15.75" x14ac:dyDescent="0.25">
      <c r="A55" s="2">
        <v>15</v>
      </c>
      <c r="B55" s="3" t="s">
        <v>55</v>
      </c>
      <c r="C55" s="48" t="s">
        <v>746</v>
      </c>
      <c r="D55" s="288"/>
      <c r="E55" s="77"/>
      <c r="F55" s="329"/>
    </row>
    <row r="56" spans="1:6" ht="15.75" x14ac:dyDescent="0.25">
      <c r="A56" s="2">
        <v>16</v>
      </c>
      <c r="B56" s="3" t="s">
        <v>56</v>
      </c>
      <c r="C56" s="48" t="s">
        <v>746</v>
      </c>
      <c r="D56" s="288"/>
      <c r="E56" s="77"/>
      <c r="F56" s="329"/>
    </row>
    <row r="57" spans="1:6" ht="15.75" x14ac:dyDescent="0.25">
      <c r="A57" s="2">
        <v>17</v>
      </c>
      <c r="B57" s="3" t="s">
        <v>57</v>
      </c>
      <c r="C57" s="48" t="s">
        <v>746</v>
      </c>
      <c r="D57" s="296"/>
      <c r="E57" s="77"/>
      <c r="F57" s="64"/>
    </row>
    <row r="58" spans="1:6" ht="15.75" x14ac:dyDescent="0.25">
      <c r="A58" s="2">
        <v>18</v>
      </c>
      <c r="B58" s="3" t="s">
        <v>129</v>
      </c>
      <c r="C58" s="331" t="s">
        <v>105</v>
      </c>
      <c r="D58" s="61" t="s">
        <v>130</v>
      </c>
      <c r="E58" s="409" t="s">
        <v>309</v>
      </c>
      <c r="F58" s="329">
        <v>15</v>
      </c>
    </row>
    <row r="59" spans="1:6" ht="15.75" x14ac:dyDescent="0.25">
      <c r="A59" s="2">
        <v>19</v>
      </c>
      <c r="B59" s="3" t="s">
        <v>17</v>
      </c>
      <c r="C59" s="48" t="s">
        <v>746</v>
      </c>
      <c r="D59" s="288"/>
      <c r="E59" s="77"/>
      <c r="F59" s="329"/>
    </row>
    <row r="60" spans="1:6" ht="15.75" x14ac:dyDescent="0.25">
      <c r="A60" s="2">
        <v>20</v>
      </c>
      <c r="B60" s="3" t="s">
        <v>18</v>
      </c>
      <c r="C60" s="48" t="s">
        <v>746</v>
      </c>
      <c r="D60" s="288"/>
      <c r="E60" s="77"/>
      <c r="F60" s="329"/>
    </row>
    <row r="61" spans="1:6" ht="15.75" x14ac:dyDescent="0.25">
      <c r="A61" s="2">
        <v>21</v>
      </c>
      <c r="B61" s="3" t="s">
        <v>58</v>
      </c>
      <c r="C61" s="48" t="s">
        <v>746</v>
      </c>
      <c r="D61" s="288"/>
      <c r="E61" s="77"/>
      <c r="F61" s="329"/>
    </row>
    <row r="62" spans="1:6" ht="15.75" x14ac:dyDescent="0.25">
      <c r="A62" s="2">
        <v>22</v>
      </c>
      <c r="B62" s="3" t="s">
        <v>801</v>
      </c>
      <c r="C62" s="48" t="s">
        <v>746</v>
      </c>
      <c r="D62" s="288"/>
      <c r="E62" s="77"/>
      <c r="F62" s="329"/>
    </row>
    <row r="63" spans="1:6" ht="15.75" x14ac:dyDescent="0.25">
      <c r="A63" s="2">
        <v>23</v>
      </c>
      <c r="B63" s="3" t="s">
        <v>59</v>
      </c>
      <c r="C63" s="48" t="s">
        <v>746</v>
      </c>
      <c r="D63" s="297"/>
      <c r="E63" s="77"/>
      <c r="F63" s="368">
        <v>17</v>
      </c>
    </row>
    <row r="64" spans="1:6" ht="15.75" x14ac:dyDescent="0.25">
      <c r="A64" s="2">
        <v>24</v>
      </c>
      <c r="B64" s="3" t="s">
        <v>60</v>
      </c>
      <c r="C64" s="48" t="s">
        <v>746</v>
      </c>
      <c r="D64" s="288"/>
      <c r="E64" s="77"/>
      <c r="F64" s="329"/>
    </row>
    <row r="65" spans="1:6" ht="15.75" x14ac:dyDescent="0.25">
      <c r="A65" s="2">
        <v>25</v>
      </c>
      <c r="B65" s="3" t="s">
        <v>61</v>
      </c>
      <c r="C65" s="48" t="s">
        <v>746</v>
      </c>
      <c r="D65" s="288"/>
      <c r="E65" s="77"/>
      <c r="F65" s="329"/>
    </row>
    <row r="66" spans="1:6" ht="15.75" x14ac:dyDescent="0.25">
      <c r="A66" s="2">
        <v>26</v>
      </c>
      <c r="B66" s="3" t="s">
        <v>62</v>
      </c>
      <c r="C66" s="48" t="s">
        <v>746</v>
      </c>
      <c r="D66" s="288"/>
      <c r="E66" s="77"/>
      <c r="F66" s="329"/>
    </row>
    <row r="67" spans="1:6" ht="15.75" x14ac:dyDescent="0.25">
      <c r="A67" s="2">
        <v>27</v>
      </c>
      <c r="B67" s="3" t="s">
        <v>63</v>
      </c>
      <c r="C67" s="48" t="s">
        <v>746</v>
      </c>
      <c r="D67" s="288"/>
      <c r="E67" s="77"/>
      <c r="F67" s="329"/>
    </row>
    <row r="68" spans="1:6" ht="15.75" x14ac:dyDescent="0.25">
      <c r="A68" s="2">
        <v>28</v>
      </c>
      <c r="B68" s="3" t="s">
        <v>64</v>
      </c>
      <c r="C68" s="48" t="s">
        <v>746</v>
      </c>
      <c r="D68" s="288"/>
      <c r="E68" s="77"/>
      <c r="F68" s="329"/>
    </row>
    <row r="69" spans="1:6" ht="15.75" x14ac:dyDescent="0.25">
      <c r="A69" s="2">
        <v>29</v>
      </c>
      <c r="B69" s="3" t="s">
        <v>65</v>
      </c>
      <c r="C69" s="48" t="s">
        <v>746</v>
      </c>
      <c r="D69" s="288"/>
      <c r="E69" s="77"/>
      <c r="F69" s="329"/>
    </row>
    <row r="70" spans="1:6" ht="15.75" x14ac:dyDescent="0.25">
      <c r="A70" s="2">
        <v>30</v>
      </c>
      <c r="B70" s="3" t="s">
        <v>66</v>
      </c>
      <c r="C70" s="48" t="s">
        <v>746</v>
      </c>
      <c r="D70" s="288"/>
      <c r="E70" s="77"/>
      <c r="F70" s="329"/>
    </row>
    <row r="71" spans="1:6" ht="15.75" x14ac:dyDescent="0.25">
      <c r="A71" s="2">
        <v>31</v>
      </c>
      <c r="B71" s="3" t="s">
        <v>67</v>
      </c>
      <c r="C71" s="48" t="s">
        <v>746</v>
      </c>
      <c r="D71" s="288"/>
      <c r="E71" s="77"/>
      <c r="F71" s="329"/>
    </row>
    <row r="72" spans="1:6" ht="15.75" x14ac:dyDescent="0.25">
      <c r="A72" s="2">
        <v>32</v>
      </c>
      <c r="B72" s="3" t="s">
        <v>68</v>
      </c>
      <c r="C72" s="48" t="s">
        <v>746</v>
      </c>
      <c r="D72" s="288"/>
      <c r="E72" s="77"/>
      <c r="F72" s="329"/>
    </row>
    <row r="73" spans="1:6" ht="15.75" x14ac:dyDescent="0.25">
      <c r="A73" s="2">
        <v>35</v>
      </c>
      <c r="B73" s="3" t="s">
        <v>72</v>
      </c>
      <c r="C73" s="48" t="s">
        <v>746</v>
      </c>
      <c r="D73" s="288"/>
      <c r="E73" s="77"/>
      <c r="F73" s="329"/>
    </row>
    <row r="74" spans="1:6" ht="15.75" x14ac:dyDescent="0.25">
      <c r="A74" s="2">
        <v>36</v>
      </c>
      <c r="B74" s="3" t="s">
        <v>73</v>
      </c>
      <c r="C74" s="48" t="s">
        <v>746</v>
      </c>
      <c r="D74" s="288"/>
      <c r="E74" s="77"/>
      <c r="F74" s="329"/>
    </row>
    <row r="75" spans="1:6" ht="15.75" x14ac:dyDescent="0.25">
      <c r="A75" s="2">
        <v>37</v>
      </c>
      <c r="B75" s="3" t="s">
        <v>69</v>
      </c>
      <c r="C75" s="50">
        <f>C16</f>
        <v>10213826.02739726</v>
      </c>
      <c r="D75" s="66" t="s">
        <v>130</v>
      </c>
      <c r="E75" s="77"/>
      <c r="F75" s="66"/>
    </row>
    <row r="76" spans="1:6" ht="15.75" x14ac:dyDescent="0.25">
      <c r="A76" s="2">
        <v>38</v>
      </c>
      <c r="B76" s="3" t="s">
        <v>70</v>
      </c>
      <c r="C76" s="50">
        <f>C19</f>
        <v>10213813.912664723</v>
      </c>
      <c r="D76" s="1294" t="s">
        <v>44</v>
      </c>
      <c r="E76" s="77"/>
      <c r="F76" s="66"/>
    </row>
    <row r="77" spans="1:6" ht="15.75" x14ac:dyDescent="0.25">
      <c r="A77" s="2">
        <v>39</v>
      </c>
      <c r="B77" s="3" t="s">
        <v>71</v>
      </c>
      <c r="C77" s="45" t="str">
        <f>C17</f>
        <v>EUR</v>
      </c>
      <c r="D77" s="61" t="s">
        <v>130</v>
      </c>
      <c r="E77" s="77"/>
      <c r="F77" s="329"/>
    </row>
    <row r="78" spans="1:6" ht="15.75" x14ac:dyDescent="0.25">
      <c r="A78" s="2">
        <v>49</v>
      </c>
      <c r="B78" s="3" t="s">
        <v>378</v>
      </c>
      <c r="C78" s="185">
        <f>C89</f>
        <v>102.13826027397259</v>
      </c>
      <c r="D78" s="465" t="s">
        <v>130</v>
      </c>
      <c r="E78" s="409" t="s">
        <v>309</v>
      </c>
      <c r="F78" s="465">
        <v>17</v>
      </c>
    </row>
    <row r="79" spans="1:6" ht="15.75" x14ac:dyDescent="0.25">
      <c r="A79" s="2">
        <v>73</v>
      </c>
      <c r="B79" s="3" t="s">
        <v>81</v>
      </c>
      <c r="C79" s="497" t="b">
        <v>0</v>
      </c>
      <c r="D79" s="61" t="s">
        <v>130</v>
      </c>
      <c r="E79" s="77"/>
      <c r="F79" s="329">
        <v>12</v>
      </c>
    </row>
    <row r="80" spans="1:6" ht="15.75" x14ac:dyDescent="0.25">
      <c r="A80" s="2">
        <v>74</v>
      </c>
      <c r="B80" s="3" t="s">
        <v>78</v>
      </c>
      <c r="C80" s="84"/>
      <c r="D80" s="62" t="s">
        <v>44</v>
      </c>
      <c r="E80" s="77"/>
      <c r="F80" s="62"/>
    </row>
    <row r="81" spans="1:13" ht="15.75" x14ac:dyDescent="0.25">
      <c r="A81" s="2">
        <v>75</v>
      </c>
      <c r="B81" s="3" t="s">
        <v>19</v>
      </c>
      <c r="C81" s="45" t="s">
        <v>113</v>
      </c>
      <c r="D81" s="61" t="s">
        <v>44</v>
      </c>
      <c r="E81" s="77"/>
      <c r="F81" s="329"/>
    </row>
    <row r="82" spans="1:13" ht="15.75" x14ac:dyDescent="0.25">
      <c r="A82" s="2">
        <v>76</v>
      </c>
      <c r="B82" s="9" t="s">
        <v>30</v>
      </c>
      <c r="C82" s="46"/>
      <c r="D82" s="61" t="s">
        <v>44</v>
      </c>
      <c r="E82" s="77"/>
      <c r="F82" s="329"/>
    </row>
    <row r="83" spans="1:13" ht="15.75" x14ac:dyDescent="0.25">
      <c r="A83" s="2">
        <v>77</v>
      </c>
      <c r="B83" s="9" t="s">
        <v>31</v>
      </c>
      <c r="C83" s="46"/>
      <c r="D83" s="61" t="s">
        <v>44</v>
      </c>
      <c r="E83" s="77"/>
      <c r="F83" s="329"/>
    </row>
    <row r="84" spans="1:13" ht="15.75" x14ac:dyDescent="0.25">
      <c r="A84" s="2">
        <v>78</v>
      </c>
      <c r="B84" s="9" t="s">
        <v>77</v>
      </c>
      <c r="C84" s="45" t="str">
        <f>F12</f>
        <v>DE0001102317</v>
      </c>
      <c r="D84" s="61" t="s">
        <v>44</v>
      </c>
      <c r="E84" s="77"/>
      <c r="F84" s="329"/>
    </row>
    <row r="85" spans="1:13" ht="15.75" x14ac:dyDescent="0.25">
      <c r="A85" s="2">
        <v>79</v>
      </c>
      <c r="B85" s="9" t="s">
        <v>76</v>
      </c>
      <c r="C85" s="45" t="s">
        <v>118</v>
      </c>
      <c r="D85" s="61" t="s">
        <v>44</v>
      </c>
      <c r="E85" s="409"/>
      <c r="F85" s="329" t="s">
        <v>573</v>
      </c>
    </row>
    <row r="86" spans="1:13" ht="15.75" x14ac:dyDescent="0.25">
      <c r="A86" s="2">
        <v>83</v>
      </c>
      <c r="B86" s="9" t="s">
        <v>20</v>
      </c>
      <c r="C86" s="50">
        <f>C14</f>
        <v>10000000</v>
      </c>
      <c r="D86" s="66" t="s">
        <v>44</v>
      </c>
      <c r="E86" s="77"/>
      <c r="F86" s="66"/>
    </row>
    <row r="87" spans="1:13" ht="15.75" x14ac:dyDescent="0.25">
      <c r="A87" s="2">
        <v>85</v>
      </c>
      <c r="B87" s="3" t="s">
        <v>21</v>
      </c>
      <c r="C87" s="45" t="s">
        <v>99</v>
      </c>
      <c r="D87" s="61" t="s">
        <v>43</v>
      </c>
      <c r="E87" s="409"/>
      <c r="F87" s="329" t="s">
        <v>346</v>
      </c>
    </row>
    <row r="88" spans="1:13" ht="15.75" x14ac:dyDescent="0.25">
      <c r="A88" s="2">
        <v>86</v>
      </c>
      <c r="B88" s="3" t="s">
        <v>22</v>
      </c>
      <c r="C88" s="45" t="s">
        <v>99</v>
      </c>
      <c r="D88" s="61" t="s">
        <v>44</v>
      </c>
      <c r="E88" s="409"/>
      <c r="F88" s="329" t="s">
        <v>44</v>
      </c>
    </row>
    <row r="89" spans="1:13" ht="15.75" x14ac:dyDescent="0.25">
      <c r="A89" s="2">
        <v>87</v>
      </c>
      <c r="B89" s="3" t="s">
        <v>23</v>
      </c>
      <c r="C89" s="187">
        <f>(C15/C14)*100</f>
        <v>102.13826027397259</v>
      </c>
      <c r="D89" s="163" t="s">
        <v>44</v>
      </c>
      <c r="E89" s="409"/>
      <c r="F89" s="163" t="s">
        <v>271</v>
      </c>
    </row>
    <row r="90" spans="1:13" ht="15.75" x14ac:dyDescent="0.25">
      <c r="A90" s="2">
        <v>88</v>
      </c>
      <c r="B90" s="3" t="s">
        <v>24</v>
      </c>
      <c r="C90" s="1139">
        <f>C15</f>
        <v>10213826.02739726</v>
      </c>
      <c r="D90" s="66" t="s">
        <v>44</v>
      </c>
      <c r="E90" s="409"/>
      <c r="F90" s="471"/>
    </row>
    <row r="91" spans="1:13" ht="15.75" x14ac:dyDescent="0.25">
      <c r="A91" s="2">
        <v>89</v>
      </c>
      <c r="B91" s="3" t="s">
        <v>25</v>
      </c>
      <c r="C91" s="1140">
        <v>0</v>
      </c>
      <c r="D91" s="67" t="s">
        <v>44</v>
      </c>
      <c r="E91" s="409" t="s">
        <v>309</v>
      </c>
      <c r="F91" s="468">
        <v>18</v>
      </c>
    </row>
    <row r="92" spans="1:13" ht="15.75" x14ac:dyDescent="0.25">
      <c r="A92" s="2">
        <v>90</v>
      </c>
      <c r="B92" s="3" t="s">
        <v>26</v>
      </c>
      <c r="C92" s="45" t="s">
        <v>114</v>
      </c>
      <c r="D92" s="61" t="s">
        <v>44</v>
      </c>
      <c r="E92" s="409"/>
      <c r="F92" s="329" t="s">
        <v>347</v>
      </c>
    </row>
    <row r="93" spans="1:13" ht="15.75" x14ac:dyDescent="0.25">
      <c r="A93" s="2">
        <v>91</v>
      </c>
      <c r="B93" s="3" t="s">
        <v>27</v>
      </c>
      <c r="C93" s="52" t="s">
        <v>121</v>
      </c>
      <c r="D93" s="1295" t="s">
        <v>130</v>
      </c>
      <c r="E93" s="409" t="s">
        <v>309</v>
      </c>
      <c r="F93" s="68"/>
      <c r="H93" s="7"/>
      <c r="I93" s="7"/>
      <c r="J93" s="7"/>
      <c r="K93" s="7"/>
      <c r="L93" s="7"/>
      <c r="M93" s="7"/>
    </row>
    <row r="94" spans="1:13" ht="15.75" x14ac:dyDescent="0.25">
      <c r="A94" s="2">
        <v>92</v>
      </c>
      <c r="B94" s="3" t="s">
        <v>28</v>
      </c>
      <c r="C94" s="45" t="s">
        <v>115</v>
      </c>
      <c r="D94" s="61" t="s">
        <v>44</v>
      </c>
      <c r="E94" s="409"/>
      <c r="F94" s="329" t="s">
        <v>560</v>
      </c>
    </row>
    <row r="95" spans="1:13" ht="15.75" x14ac:dyDescent="0.25">
      <c r="A95" s="2">
        <v>93</v>
      </c>
      <c r="B95" s="3" t="s">
        <v>75</v>
      </c>
      <c r="C95" s="53" t="s">
        <v>119</v>
      </c>
      <c r="D95" s="61" t="s">
        <v>44</v>
      </c>
      <c r="E95" s="409"/>
      <c r="F95" s="329"/>
    </row>
    <row r="96" spans="1:13" ht="15.75" x14ac:dyDescent="0.25">
      <c r="A96" s="2">
        <v>94</v>
      </c>
      <c r="B96" s="3" t="s">
        <v>74</v>
      </c>
      <c r="C96" s="45" t="s">
        <v>116</v>
      </c>
      <c r="D96" s="61" t="s">
        <v>44</v>
      </c>
      <c r="E96" s="409"/>
      <c r="F96" s="329" t="s">
        <v>550</v>
      </c>
    </row>
    <row r="97" spans="1:7" ht="15.75" x14ac:dyDescent="0.25">
      <c r="A97" s="2">
        <v>95</v>
      </c>
      <c r="B97" s="9" t="s">
        <v>38</v>
      </c>
      <c r="C97" s="45" t="b">
        <v>1</v>
      </c>
      <c r="D97" s="61" t="s">
        <v>44</v>
      </c>
      <c r="E97" s="409" t="s">
        <v>309</v>
      </c>
      <c r="F97" s="329" t="s">
        <v>106</v>
      </c>
    </row>
    <row r="98" spans="1:7" ht="15.75" x14ac:dyDescent="0.25">
      <c r="A98" s="18">
        <v>96</v>
      </c>
      <c r="B98" s="10" t="s">
        <v>36</v>
      </c>
      <c r="C98" s="46"/>
      <c r="D98" s="61" t="s">
        <v>44</v>
      </c>
      <c r="E98" s="146"/>
      <c r="F98" s="329"/>
    </row>
    <row r="99" spans="1:7" ht="15.75" x14ac:dyDescent="0.25">
      <c r="A99" s="18">
        <v>97</v>
      </c>
      <c r="B99" s="10" t="s">
        <v>32</v>
      </c>
      <c r="C99" s="46"/>
      <c r="D99" s="61" t="s">
        <v>44</v>
      </c>
      <c r="E99" s="146"/>
      <c r="F99" s="329"/>
    </row>
    <row r="100" spans="1:7" ht="15.75" x14ac:dyDescent="0.25">
      <c r="A100" s="18">
        <v>98</v>
      </c>
      <c r="B100" s="10" t="s">
        <v>39</v>
      </c>
      <c r="C100" s="45" t="s">
        <v>47</v>
      </c>
      <c r="D100" s="61" t="s">
        <v>130</v>
      </c>
      <c r="E100" s="146"/>
      <c r="F100" s="329"/>
    </row>
    <row r="101" spans="1:7" ht="15.75" x14ac:dyDescent="0.25">
      <c r="A101" s="18">
        <v>99</v>
      </c>
      <c r="B101" s="10" t="s">
        <v>29</v>
      </c>
      <c r="C101" s="45" t="s">
        <v>117</v>
      </c>
      <c r="D101" s="61" t="s">
        <v>130</v>
      </c>
      <c r="E101" s="77"/>
      <c r="F101" s="329"/>
    </row>
    <row r="102" spans="1:7" ht="15.75" x14ac:dyDescent="0.25">
      <c r="A102" s="12" t="s">
        <v>122</v>
      </c>
      <c r="C102" s="16">
        <v>42</v>
      </c>
      <c r="D102" s="69"/>
    </row>
    <row r="103" spans="1:7" ht="9.75" customHeight="1" x14ac:dyDescent="0.25">
      <c r="C103" s="11"/>
      <c r="D103" s="70"/>
    </row>
    <row r="104" spans="1:7" ht="13.5" customHeight="1" x14ac:dyDescent="0.25">
      <c r="A104" s="1269">
        <v>1.1000000000000001</v>
      </c>
      <c r="B104" s="1535" t="s">
        <v>162</v>
      </c>
      <c r="C104" s="1535"/>
      <c r="D104" s="1535"/>
      <c r="E104" s="1535"/>
      <c r="F104" s="1535"/>
    </row>
    <row r="105" spans="1:7" ht="13.5" customHeight="1" x14ac:dyDescent="0.25">
      <c r="A105" s="1269">
        <v>1.2</v>
      </c>
      <c r="B105" s="1534" t="s">
        <v>654</v>
      </c>
      <c r="C105" s="1534"/>
      <c r="D105" s="1534"/>
      <c r="E105" s="1534"/>
      <c r="F105" s="1534"/>
      <c r="G105" s="646"/>
    </row>
    <row r="106" spans="1:7" ht="13.5" customHeight="1" x14ac:dyDescent="0.25">
      <c r="A106" s="1269">
        <v>1.7</v>
      </c>
      <c r="B106" s="1534" t="s">
        <v>646</v>
      </c>
      <c r="C106" s="1534"/>
      <c r="D106" s="1534"/>
      <c r="E106" s="1534"/>
      <c r="F106" s="1534"/>
    </row>
    <row r="107" spans="1:7" ht="13.5" customHeight="1" x14ac:dyDescent="0.25">
      <c r="A107" s="1269">
        <v>1.8</v>
      </c>
      <c r="B107" s="1534" t="s">
        <v>647</v>
      </c>
      <c r="C107" s="1534"/>
      <c r="D107" s="1534"/>
      <c r="E107" s="1534"/>
      <c r="F107" s="1534"/>
    </row>
    <row r="108" spans="1:7" ht="13.5" customHeight="1" x14ac:dyDescent="0.25">
      <c r="A108" s="1274">
        <v>1.1000000000000001</v>
      </c>
      <c r="B108" s="1534" t="s">
        <v>471</v>
      </c>
      <c r="C108" s="1534"/>
      <c r="D108" s="1534"/>
      <c r="E108" s="1534"/>
      <c r="F108" s="1534"/>
    </row>
    <row r="109" spans="1:7" ht="13.5" customHeight="1" x14ac:dyDescent="0.25">
      <c r="A109" s="1269">
        <v>1.1299999999999999</v>
      </c>
      <c r="B109" s="1536" t="s">
        <v>776</v>
      </c>
      <c r="C109" s="1536"/>
      <c r="D109" s="1536"/>
      <c r="E109" s="1536"/>
      <c r="F109" s="1536"/>
      <c r="G109" s="1092"/>
    </row>
    <row r="110" spans="1:7" ht="13.5" customHeight="1" x14ac:dyDescent="0.25">
      <c r="A110" s="1269">
        <v>1.17</v>
      </c>
      <c r="B110" s="1534" t="s">
        <v>806</v>
      </c>
      <c r="C110" s="1534"/>
      <c r="D110" s="1534"/>
      <c r="E110" s="1534"/>
      <c r="F110" s="1534"/>
      <c r="G110" s="7"/>
    </row>
    <row r="111" spans="1:7" ht="13.5" customHeight="1" x14ac:dyDescent="0.25">
      <c r="A111" s="1269">
        <v>2.1</v>
      </c>
      <c r="B111" s="1534" t="s">
        <v>474</v>
      </c>
      <c r="C111" s="1534"/>
      <c r="D111" s="1534"/>
      <c r="E111" s="1534"/>
      <c r="F111" s="1534"/>
      <c r="G111" s="7"/>
    </row>
    <row r="112" spans="1:7" ht="13.5" customHeight="1" x14ac:dyDescent="0.25">
      <c r="A112" s="1540">
        <v>2.8</v>
      </c>
      <c r="B112" s="1542" t="s">
        <v>827</v>
      </c>
      <c r="C112" s="1543"/>
      <c r="D112" s="1543"/>
      <c r="E112" s="1543"/>
      <c r="F112" s="1544"/>
      <c r="G112" s="1218"/>
    </row>
    <row r="113" spans="1:7" ht="13.5" customHeight="1" x14ac:dyDescent="0.25">
      <c r="A113" s="1541"/>
      <c r="B113" s="1545"/>
      <c r="C113" s="1546"/>
      <c r="D113" s="1546"/>
      <c r="E113" s="1546"/>
      <c r="F113" s="1547"/>
      <c r="G113" s="1218"/>
    </row>
    <row r="114" spans="1:7" ht="30" customHeight="1" x14ac:dyDescent="0.25">
      <c r="A114" s="1275">
        <v>2.9</v>
      </c>
      <c r="B114" s="1548" t="s">
        <v>825</v>
      </c>
      <c r="C114" s="1548"/>
      <c r="D114" s="1548"/>
      <c r="E114" s="1548"/>
      <c r="F114" s="1548"/>
      <c r="G114" s="1084"/>
    </row>
    <row r="115" spans="1:7" ht="13.5" customHeight="1" x14ac:dyDescent="0.25">
      <c r="A115" s="1269">
        <v>2.1800000000000002</v>
      </c>
      <c r="B115" s="1536" t="s">
        <v>784</v>
      </c>
      <c r="C115" s="1536"/>
      <c r="D115" s="1536"/>
      <c r="E115" s="1536"/>
      <c r="F115" s="1536"/>
      <c r="G115" s="7"/>
    </row>
    <row r="116" spans="1:7" ht="13.5" customHeight="1" x14ac:dyDescent="0.25">
      <c r="A116" s="1274">
        <v>2.2000000000000002</v>
      </c>
      <c r="B116" s="1536" t="s">
        <v>284</v>
      </c>
      <c r="C116" s="1536"/>
      <c r="D116" s="1536"/>
      <c r="E116" s="1536"/>
      <c r="F116" s="1536"/>
      <c r="G116" s="7"/>
    </row>
    <row r="117" spans="1:7" ht="13.5" customHeight="1" x14ac:dyDescent="0.25">
      <c r="A117" s="1269">
        <v>2.4900000000000002</v>
      </c>
      <c r="B117" s="1534" t="s">
        <v>649</v>
      </c>
      <c r="C117" s="1534"/>
      <c r="D117" s="1534"/>
      <c r="E117" s="1534"/>
      <c r="F117" s="1534"/>
      <c r="G117" s="7"/>
    </row>
    <row r="118" spans="1:7" ht="13.5" customHeight="1" x14ac:dyDescent="0.25">
      <c r="A118" s="1269">
        <v>2.88</v>
      </c>
      <c r="B118" s="1536" t="s">
        <v>800</v>
      </c>
      <c r="C118" s="1536"/>
      <c r="D118" s="1536"/>
      <c r="E118" s="1536"/>
      <c r="F118" s="1536"/>
      <c r="G118" s="1273"/>
    </row>
    <row r="119" spans="1:7" ht="13.5" customHeight="1" x14ac:dyDescent="0.25">
      <c r="A119" s="1269">
        <v>2.89</v>
      </c>
      <c r="B119" s="1536" t="s">
        <v>282</v>
      </c>
      <c r="C119" s="1536"/>
      <c r="D119" s="1536"/>
      <c r="E119" s="1536"/>
      <c r="F119" s="1536"/>
      <c r="G119" s="1273"/>
    </row>
    <row r="120" spans="1:7" ht="13.5" customHeight="1" x14ac:dyDescent="0.25">
      <c r="A120" s="1269">
        <v>2.91</v>
      </c>
      <c r="B120" s="1536" t="s">
        <v>755</v>
      </c>
      <c r="C120" s="1536"/>
      <c r="D120" s="1536"/>
      <c r="E120" s="1536"/>
      <c r="F120" s="1536"/>
      <c r="G120" s="7"/>
    </row>
    <row r="121" spans="1:7" ht="13.5" customHeight="1" x14ac:dyDescent="0.25">
      <c r="A121" s="1269">
        <v>2.95</v>
      </c>
      <c r="B121" s="1537" t="s">
        <v>283</v>
      </c>
      <c r="C121" s="1538"/>
      <c r="D121" s="1538"/>
      <c r="E121" s="1538"/>
      <c r="F121" s="1539"/>
    </row>
  </sheetData>
  <mergeCells count="27">
    <mergeCell ref="B121:F121"/>
    <mergeCell ref="A112:A113"/>
    <mergeCell ref="B112:F113"/>
    <mergeCell ref="B119:F119"/>
    <mergeCell ref="B120:F120"/>
    <mergeCell ref="B118:F118"/>
    <mergeCell ref="B114:F114"/>
    <mergeCell ref="B115:F115"/>
    <mergeCell ref="B116:F116"/>
    <mergeCell ref="B117:F117"/>
    <mergeCell ref="B111:F111"/>
    <mergeCell ref="B104:F104"/>
    <mergeCell ref="B106:F106"/>
    <mergeCell ref="B107:F107"/>
    <mergeCell ref="B108:F108"/>
    <mergeCell ref="B105:F105"/>
    <mergeCell ref="B109:F109"/>
    <mergeCell ref="B110:F110"/>
    <mergeCell ref="F5:G5"/>
    <mergeCell ref="F6:G6"/>
    <mergeCell ref="F12:G12"/>
    <mergeCell ref="F15:G15"/>
    <mergeCell ref="A21:D21"/>
    <mergeCell ref="F13:G13"/>
    <mergeCell ref="A12:A13"/>
    <mergeCell ref="B12:B13"/>
    <mergeCell ref="C12:C13"/>
  </mergeCells>
  <pageMargins left="0.23622047244094491" right="0.23622047244094491" top="0.19685039370078741" bottom="0.15748031496062992" header="0.11811023622047245" footer="0.11811023622047245"/>
  <pageSetup paperSize="9" scale="4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F69B94"/>
    <pageSetUpPr fitToPage="1"/>
  </sheetPr>
  <dimension ref="A1:Y128"/>
  <sheetViews>
    <sheetView zoomScale="75" zoomScaleNormal="75" workbookViewId="0"/>
  </sheetViews>
  <sheetFormatPr defaultRowHeight="15" x14ac:dyDescent="0.25"/>
  <cols>
    <col min="1" max="1" width="7.7109375" customWidth="1"/>
    <col min="2" max="2" width="54.5703125" customWidth="1"/>
    <col min="3" max="3" width="76" bestFit="1" customWidth="1"/>
    <col min="4" max="4" width="3.140625" style="54" bestFit="1" customWidth="1"/>
    <col min="5" max="5" width="13.28515625" bestFit="1" customWidth="1"/>
    <col min="6" max="6" width="25.140625" customWidth="1"/>
    <col min="7" max="7" width="9.140625" customWidth="1"/>
    <col min="8" max="8" width="6.85546875" customWidth="1"/>
    <col min="9" max="9" width="7.7109375" customWidth="1"/>
    <col min="10" max="10" width="75.7109375" customWidth="1"/>
    <col min="11" max="11" width="8.85546875" bestFit="1" customWidth="1"/>
    <col min="12" max="12" width="7.7109375" customWidth="1"/>
    <col min="13" max="13" width="54.42578125" customWidth="1"/>
    <col min="14" max="14" width="76" bestFit="1" customWidth="1"/>
    <col min="15" max="15" width="3.5703125" customWidth="1"/>
    <col min="16" max="16" width="6.85546875" customWidth="1"/>
    <col min="17" max="17" width="7.7109375" customWidth="1"/>
    <col min="18" max="18" width="76" bestFit="1" customWidth="1"/>
    <col min="20" max="20" width="7.85546875" customWidth="1"/>
    <col min="21" max="21" width="40.7109375" customWidth="1"/>
    <col min="22" max="22" width="4.140625" bestFit="1" customWidth="1"/>
    <col min="23" max="23" width="40.7109375" customWidth="1"/>
    <col min="24" max="24" width="8.85546875" bestFit="1" customWidth="1"/>
  </cols>
  <sheetData>
    <row r="1" spans="1:18" ht="18" customHeight="1" x14ac:dyDescent="0.25">
      <c r="A1" s="37" t="s">
        <v>461</v>
      </c>
      <c r="J1" s="1777" t="s">
        <v>514</v>
      </c>
    </row>
    <row r="2" spans="1:18" ht="15" customHeight="1" x14ac:dyDescent="0.25">
      <c r="J2" s="1778"/>
    </row>
    <row r="3" spans="1:18" s="12" customFormat="1" ht="15.75" customHeight="1" x14ac:dyDescent="0.25">
      <c r="A3" s="1722" t="s">
        <v>383</v>
      </c>
      <c r="B3" s="1722"/>
      <c r="C3" s="1722"/>
      <c r="D3" s="55"/>
      <c r="E3" s="1763" t="s">
        <v>385</v>
      </c>
      <c r="F3" s="1763"/>
      <c r="G3" s="364"/>
      <c r="J3" s="1778"/>
      <c r="L3" s="1722" t="s">
        <v>384</v>
      </c>
      <c r="M3" s="1722"/>
      <c r="N3" s="1722"/>
      <c r="P3" s="36" t="s">
        <v>385</v>
      </c>
    </row>
    <row r="4" spans="1:18" s="12" customFormat="1" ht="15.75" customHeight="1" x14ac:dyDescent="0.25">
      <c r="A4" s="476">
        <v>1</v>
      </c>
      <c r="B4" s="34" t="s">
        <v>127</v>
      </c>
      <c r="C4" s="86" t="s">
        <v>462</v>
      </c>
      <c r="D4" s="55"/>
      <c r="E4" s="36"/>
      <c r="J4" s="1778"/>
      <c r="L4" s="476">
        <v>1</v>
      </c>
      <c r="M4" s="34" t="s">
        <v>127</v>
      </c>
      <c r="N4" s="25" t="s">
        <v>464</v>
      </c>
      <c r="P4" s="36"/>
    </row>
    <row r="5" spans="1:18" ht="15.75" customHeight="1" x14ac:dyDescent="0.25">
      <c r="A5" s="476">
        <v>2</v>
      </c>
      <c r="B5" s="34" t="s">
        <v>90</v>
      </c>
      <c r="C5" s="491" t="s">
        <v>94</v>
      </c>
      <c r="E5" s="474" t="s">
        <v>95</v>
      </c>
      <c r="F5" s="1764" t="s">
        <v>93</v>
      </c>
      <c r="G5" s="1657"/>
      <c r="H5" s="39"/>
      <c r="I5" s="39"/>
      <c r="J5" s="1778"/>
      <c r="L5" s="476">
        <v>2</v>
      </c>
      <c r="M5" s="34" t="s">
        <v>90</v>
      </c>
      <c r="N5" s="568" t="s">
        <v>392</v>
      </c>
      <c r="P5" s="1775" t="s">
        <v>95</v>
      </c>
      <c r="Q5" s="1775"/>
      <c r="R5" s="491" t="s">
        <v>93</v>
      </c>
    </row>
    <row r="6" spans="1:18" ht="15.75" customHeight="1" x14ac:dyDescent="0.25">
      <c r="A6" s="476">
        <v>3</v>
      </c>
      <c r="B6" s="34" t="s">
        <v>91</v>
      </c>
      <c r="C6" s="491" t="s">
        <v>392</v>
      </c>
      <c r="E6" s="474" t="s">
        <v>95</v>
      </c>
      <c r="F6" s="1765" t="s">
        <v>391</v>
      </c>
      <c r="G6" s="1766"/>
      <c r="H6" s="324"/>
      <c r="I6" s="324"/>
      <c r="J6" s="1778"/>
      <c r="L6" s="476">
        <v>3</v>
      </c>
      <c r="M6" s="34" t="s">
        <v>91</v>
      </c>
      <c r="N6" s="491" t="s">
        <v>94</v>
      </c>
      <c r="P6" s="1775" t="s">
        <v>95</v>
      </c>
      <c r="Q6" s="1775"/>
      <c r="R6" s="117" t="s">
        <v>391</v>
      </c>
    </row>
    <row r="7" spans="1:18" ht="15.75" customHeight="1" x14ac:dyDescent="0.25">
      <c r="A7" s="476">
        <v>4</v>
      </c>
      <c r="B7" s="34" t="s">
        <v>101</v>
      </c>
      <c r="C7" s="1369">
        <v>43941</v>
      </c>
      <c r="E7" s="30"/>
      <c r="F7" s="12"/>
      <c r="G7" s="12"/>
      <c r="H7" s="12"/>
      <c r="I7" s="12"/>
      <c r="J7" s="1778"/>
      <c r="L7" s="476">
        <v>4</v>
      </c>
      <c r="M7" s="34" t="s">
        <v>101</v>
      </c>
      <c r="N7" s="1369">
        <v>43941</v>
      </c>
      <c r="P7" s="728"/>
      <c r="Q7" s="406"/>
      <c r="R7" s="12"/>
    </row>
    <row r="8" spans="1:18" ht="15.75" customHeight="1" x14ac:dyDescent="0.25">
      <c r="A8" s="476">
        <v>5</v>
      </c>
      <c r="B8" s="34" t="s">
        <v>123</v>
      </c>
      <c r="C8" s="28">
        <v>0.45520833333333338</v>
      </c>
      <c r="E8" s="30"/>
      <c r="F8" s="12"/>
      <c r="G8" s="12"/>
      <c r="H8" s="12"/>
      <c r="I8" s="12"/>
      <c r="J8" s="1778"/>
      <c r="L8" s="476">
        <v>5</v>
      </c>
      <c r="M8" s="34" t="s">
        <v>123</v>
      </c>
      <c r="N8" s="28">
        <v>0.47587962962962965</v>
      </c>
      <c r="P8" s="728"/>
      <c r="Q8" s="406"/>
      <c r="R8" s="12"/>
    </row>
    <row r="9" spans="1:18" ht="15.75" customHeight="1" x14ac:dyDescent="0.25">
      <c r="A9" s="1528">
        <v>6</v>
      </c>
      <c r="B9" s="1530" t="s">
        <v>124</v>
      </c>
      <c r="C9" s="1769" t="s">
        <v>152</v>
      </c>
      <c r="E9" s="89" t="s">
        <v>95</v>
      </c>
      <c r="F9" s="1767" t="s">
        <v>270</v>
      </c>
      <c r="G9" s="1768"/>
      <c r="H9" s="324"/>
      <c r="I9" s="324"/>
      <c r="J9" s="1778"/>
      <c r="L9" s="1528">
        <v>6</v>
      </c>
      <c r="M9" s="1530" t="s">
        <v>124</v>
      </c>
      <c r="N9" s="1769" t="s">
        <v>152</v>
      </c>
      <c r="O9" s="54"/>
      <c r="P9" s="1776" t="s">
        <v>95</v>
      </c>
      <c r="Q9" s="1776"/>
      <c r="R9" s="123" t="s">
        <v>270</v>
      </c>
    </row>
    <row r="10" spans="1:18" ht="15.75" customHeight="1" x14ac:dyDescent="0.25">
      <c r="A10" s="1529"/>
      <c r="B10" s="1531"/>
      <c r="C10" s="1770"/>
      <c r="E10" s="643" t="s">
        <v>232</v>
      </c>
      <c r="F10" s="1765" t="s">
        <v>217</v>
      </c>
      <c r="G10" s="1766"/>
      <c r="H10" s="324"/>
      <c r="I10" s="324"/>
      <c r="J10" s="1778"/>
      <c r="L10" s="1529"/>
      <c r="M10" s="1531"/>
      <c r="N10" s="1770"/>
      <c r="O10" s="54"/>
      <c r="P10" s="1775" t="s">
        <v>232</v>
      </c>
      <c r="Q10" s="1775"/>
      <c r="R10" s="117" t="s">
        <v>217</v>
      </c>
    </row>
    <row r="11" spans="1:18" ht="15.75" customHeight="1" x14ac:dyDescent="0.25">
      <c r="A11" s="476">
        <v>7</v>
      </c>
      <c r="B11" s="34" t="s">
        <v>102</v>
      </c>
      <c r="C11" s="1369">
        <v>43942</v>
      </c>
      <c r="E11" s="30"/>
      <c r="F11" s="12"/>
      <c r="G11" s="12"/>
      <c r="H11" s="12"/>
      <c r="I11" s="12"/>
      <c r="J11" s="1778"/>
      <c r="L11" s="476">
        <v>7</v>
      </c>
      <c r="M11" s="34" t="s">
        <v>102</v>
      </c>
      <c r="N11" s="1369">
        <v>43942</v>
      </c>
      <c r="P11" s="728"/>
      <c r="Q11" s="406"/>
      <c r="R11" s="12"/>
    </row>
    <row r="12" spans="1:18" ht="15.75" customHeight="1" x14ac:dyDescent="0.25">
      <c r="A12" s="476">
        <v>8</v>
      </c>
      <c r="B12" s="34" t="s">
        <v>103</v>
      </c>
      <c r="C12" s="1369">
        <v>43949</v>
      </c>
      <c r="E12" s="30"/>
      <c r="F12" s="12"/>
      <c r="G12" s="12"/>
      <c r="H12" s="12"/>
      <c r="I12" s="12"/>
      <c r="J12" s="1778"/>
      <c r="L12" s="476">
        <v>8</v>
      </c>
      <c r="M12" s="34" t="s">
        <v>103</v>
      </c>
      <c r="N12" s="1369">
        <v>43970</v>
      </c>
      <c r="P12" s="728"/>
      <c r="Q12" s="406"/>
      <c r="R12" s="12"/>
    </row>
    <row r="13" spans="1:18" ht="15.75" customHeight="1" x14ac:dyDescent="0.25">
      <c r="A13" s="504">
        <v>9</v>
      </c>
      <c r="B13" s="505" t="s">
        <v>85</v>
      </c>
      <c r="C13" s="525" t="s">
        <v>463</v>
      </c>
      <c r="E13" s="474" t="s">
        <v>184</v>
      </c>
      <c r="F13" s="1765" t="s">
        <v>433</v>
      </c>
      <c r="G13" s="1766"/>
      <c r="H13" s="503"/>
      <c r="I13" s="503"/>
      <c r="J13" s="1778"/>
      <c r="L13" s="504">
        <v>9</v>
      </c>
      <c r="M13" s="505" t="s">
        <v>85</v>
      </c>
      <c r="N13" s="637" t="s">
        <v>463</v>
      </c>
      <c r="P13" s="1775" t="s">
        <v>184</v>
      </c>
      <c r="Q13" s="1775"/>
      <c r="R13" s="117" t="s">
        <v>433</v>
      </c>
    </row>
    <row r="14" spans="1:18" ht="15.75" customHeight="1" x14ac:dyDescent="0.25">
      <c r="A14" s="476">
        <v>10</v>
      </c>
      <c r="B14" s="34" t="s">
        <v>86</v>
      </c>
      <c r="C14" s="565" t="s">
        <v>466</v>
      </c>
      <c r="E14" s="31"/>
      <c r="F14" s="12"/>
      <c r="G14" s="12"/>
      <c r="H14" s="12"/>
      <c r="I14" s="12"/>
      <c r="J14" s="1778"/>
      <c r="L14" s="476">
        <v>10</v>
      </c>
      <c r="M14" s="34" t="s">
        <v>86</v>
      </c>
      <c r="N14" s="626" t="s">
        <v>235</v>
      </c>
      <c r="P14" s="729"/>
      <c r="Q14" s="406"/>
      <c r="R14" s="12"/>
    </row>
    <row r="15" spans="1:18" ht="15.75" customHeight="1" x14ac:dyDescent="0.25">
      <c r="A15" s="476">
        <v>11</v>
      </c>
      <c r="B15" s="34" t="s">
        <v>87</v>
      </c>
      <c r="C15" s="922" t="s">
        <v>676</v>
      </c>
      <c r="E15" s="475" t="s">
        <v>100</v>
      </c>
      <c r="F15" s="1391" t="s">
        <v>466</v>
      </c>
      <c r="G15" s="638"/>
      <c r="H15" s="110"/>
      <c r="I15" s="110"/>
      <c r="J15" s="1778"/>
      <c r="L15" s="476">
        <v>11</v>
      </c>
      <c r="M15" s="34" t="s">
        <v>87</v>
      </c>
      <c r="N15" s="626" t="s">
        <v>235</v>
      </c>
      <c r="P15" s="1780" t="s">
        <v>100</v>
      </c>
      <c r="Q15" s="1780"/>
      <c r="R15" s="626" t="s">
        <v>235</v>
      </c>
    </row>
    <row r="16" spans="1:18" ht="15.75" customHeight="1" x14ac:dyDescent="0.25">
      <c r="A16" s="476">
        <v>12</v>
      </c>
      <c r="B16" s="34" t="s">
        <v>83</v>
      </c>
      <c r="C16" s="494">
        <v>50000000</v>
      </c>
      <c r="E16" s="109"/>
      <c r="F16" s="111"/>
      <c r="G16" s="111"/>
      <c r="H16" s="111"/>
      <c r="I16" s="111"/>
      <c r="J16" s="1778"/>
      <c r="L16" s="476">
        <v>12</v>
      </c>
      <c r="M16" s="34" t="s">
        <v>83</v>
      </c>
      <c r="N16" s="494">
        <v>15000000</v>
      </c>
      <c r="P16" s="730"/>
      <c r="Q16" s="406"/>
      <c r="R16" s="111"/>
    </row>
    <row r="17" spans="1:23" ht="15.75" customHeight="1" x14ac:dyDescent="0.25">
      <c r="A17" s="476">
        <v>13</v>
      </c>
      <c r="B17" s="34" t="s">
        <v>88</v>
      </c>
      <c r="C17" s="491" t="s">
        <v>99</v>
      </c>
      <c r="E17" s="33"/>
      <c r="F17" s="12"/>
      <c r="G17" s="12"/>
      <c r="H17" s="12"/>
      <c r="I17" s="12"/>
      <c r="J17" s="1778"/>
      <c r="L17" s="476">
        <v>13</v>
      </c>
      <c r="M17" s="34" t="s">
        <v>88</v>
      </c>
      <c r="N17" s="491" t="s">
        <v>99</v>
      </c>
      <c r="P17" s="731"/>
      <c r="Q17" s="406"/>
      <c r="R17" s="12"/>
    </row>
    <row r="18" spans="1:23" ht="15.75" customHeight="1" x14ac:dyDescent="0.25">
      <c r="A18" s="476">
        <v>14</v>
      </c>
      <c r="B18" s="34" t="s">
        <v>82</v>
      </c>
      <c r="C18" s="24">
        <v>-6.1000000000000004E-3</v>
      </c>
      <c r="E18" s="38"/>
      <c r="F18" s="39"/>
      <c r="G18" s="1342"/>
      <c r="H18" s="39"/>
      <c r="I18" s="39"/>
      <c r="J18" s="1778"/>
      <c r="L18" s="476">
        <v>14</v>
      </c>
      <c r="M18" s="34" t="s">
        <v>82</v>
      </c>
      <c r="N18" s="24">
        <v>-5.7000000000000002E-3</v>
      </c>
      <c r="P18" s="732"/>
      <c r="Q18" s="406"/>
      <c r="R18" s="39"/>
    </row>
    <row r="19" spans="1:23" ht="15.75" customHeight="1" x14ac:dyDescent="0.25">
      <c r="A19" s="476">
        <v>15</v>
      </c>
      <c r="B19" s="34" t="s">
        <v>84</v>
      </c>
      <c r="C19" s="494">
        <f>C16*(1+((C18*(C12-C11))/(360)))</f>
        <v>49994069.444444448</v>
      </c>
      <c r="E19" s="13"/>
      <c r="F19" s="12"/>
      <c r="G19" s="12"/>
      <c r="H19" s="12"/>
      <c r="I19" s="12"/>
      <c r="J19" s="1778"/>
      <c r="L19" s="476">
        <v>15</v>
      </c>
      <c r="M19" s="34" t="s">
        <v>84</v>
      </c>
      <c r="N19" s="1315">
        <f>N16*(1+((N18*(N12-N11))/(360)))</f>
        <v>14993350</v>
      </c>
      <c r="P19" s="733"/>
      <c r="Q19" s="406"/>
      <c r="R19" s="12"/>
    </row>
    <row r="20" spans="1:23" ht="15.75" customHeight="1" x14ac:dyDescent="0.25">
      <c r="A20" s="476">
        <v>16</v>
      </c>
      <c r="B20" s="34" t="s">
        <v>350</v>
      </c>
      <c r="C20" s="494" t="s">
        <v>280</v>
      </c>
      <c r="E20" s="474" t="s">
        <v>95</v>
      </c>
      <c r="F20" s="1764" t="s">
        <v>153</v>
      </c>
      <c r="G20" s="1657"/>
      <c r="H20" s="39"/>
      <c r="I20" s="39"/>
      <c r="J20" s="1778"/>
      <c r="L20" s="476">
        <v>16</v>
      </c>
      <c r="M20" s="34" t="s">
        <v>350</v>
      </c>
      <c r="N20" s="494" t="s">
        <v>280</v>
      </c>
      <c r="P20" s="1775" t="s">
        <v>95</v>
      </c>
      <c r="Q20" s="1775"/>
      <c r="R20" s="491" t="s">
        <v>153</v>
      </c>
    </row>
    <row r="21" spans="1:23" ht="15.75" customHeight="1" x14ac:dyDescent="0.25">
      <c r="A21" s="476">
        <v>17</v>
      </c>
      <c r="B21" s="34" t="s">
        <v>13</v>
      </c>
      <c r="C21" s="494" t="s">
        <v>392</v>
      </c>
      <c r="D21" s="56"/>
      <c r="E21" s="474" t="s">
        <v>95</v>
      </c>
      <c r="F21" s="1765" t="s">
        <v>391</v>
      </c>
      <c r="G21" s="1766"/>
      <c r="H21" s="324"/>
      <c r="I21" s="324"/>
      <c r="J21" s="1778"/>
      <c r="L21" s="476">
        <v>17</v>
      </c>
      <c r="M21" s="34" t="s">
        <v>13</v>
      </c>
      <c r="N21" s="568" t="s">
        <v>392</v>
      </c>
      <c r="P21" s="1775" t="s">
        <v>95</v>
      </c>
      <c r="Q21" s="1775"/>
      <c r="R21" s="117" t="s">
        <v>391</v>
      </c>
    </row>
    <row r="22" spans="1:23" ht="18" customHeight="1" x14ac:dyDescent="0.25">
      <c r="A22" s="476">
        <v>18</v>
      </c>
      <c r="B22" s="34" t="s">
        <v>221</v>
      </c>
      <c r="C22" s="494" t="s">
        <v>280</v>
      </c>
      <c r="E22" s="227" t="s">
        <v>95</v>
      </c>
      <c r="F22" s="1764" t="s">
        <v>215</v>
      </c>
      <c r="G22" s="1657"/>
      <c r="H22" s="324"/>
      <c r="I22" s="324"/>
      <c r="J22" s="1779"/>
      <c r="L22" s="566">
        <v>18</v>
      </c>
      <c r="M22" s="34" t="s">
        <v>221</v>
      </c>
      <c r="N22" s="569" t="s">
        <v>280</v>
      </c>
      <c r="O22" s="54"/>
      <c r="P22" s="1775" t="s">
        <v>95</v>
      </c>
      <c r="Q22" s="1775"/>
      <c r="R22" s="25" t="s">
        <v>215</v>
      </c>
    </row>
    <row r="23" spans="1:23" ht="15.75" customHeight="1" x14ac:dyDescent="0.25">
      <c r="A23" s="40"/>
      <c r="B23" s="41"/>
      <c r="C23" s="281"/>
      <c r="D23" s="56"/>
      <c r="E23" s="473"/>
      <c r="F23" s="39"/>
      <c r="G23" s="1342"/>
      <c r="H23" s="39"/>
      <c r="K23" s="72"/>
      <c r="L23" s="12"/>
      <c r="N23" s="509"/>
      <c r="T23" s="1581" t="s">
        <v>510</v>
      </c>
      <c r="U23" s="1581"/>
      <c r="V23" s="1581"/>
    </row>
    <row r="24" spans="1:23" ht="18" x14ac:dyDescent="0.25">
      <c r="A24" s="1582" t="s">
        <v>427</v>
      </c>
      <c r="B24" s="1582"/>
      <c r="C24" s="1582"/>
      <c r="D24"/>
      <c r="E24" s="473"/>
      <c r="F24" s="39"/>
      <c r="G24" s="1342"/>
      <c r="H24" s="39"/>
      <c r="I24" s="1582" t="s">
        <v>402</v>
      </c>
      <c r="J24" s="1582"/>
      <c r="K24" s="56"/>
      <c r="L24" s="1725" t="s">
        <v>428</v>
      </c>
      <c r="M24" s="1725"/>
      <c r="N24" s="1725"/>
      <c r="Q24" s="1718" t="s">
        <v>403</v>
      </c>
      <c r="R24" s="1718"/>
      <c r="T24" s="1581"/>
      <c r="U24" s="1581"/>
      <c r="V24" s="1581"/>
    </row>
    <row r="25" spans="1:23" ht="15.75" customHeight="1" x14ac:dyDescent="0.25">
      <c r="A25" s="1716" t="s">
        <v>399</v>
      </c>
      <c r="B25" s="1716"/>
      <c r="C25" s="1716"/>
      <c r="D25"/>
      <c r="I25" s="1716" t="s">
        <v>398</v>
      </c>
      <c r="J25" s="1716"/>
      <c r="L25" s="1716" t="s">
        <v>400</v>
      </c>
      <c r="M25" s="1716"/>
      <c r="N25" s="1716"/>
      <c r="O25" s="511"/>
      <c r="P25" s="511"/>
      <c r="Q25" s="1716" t="s">
        <v>399</v>
      </c>
      <c r="R25" s="1716"/>
      <c r="T25" s="1719" t="s">
        <v>133</v>
      </c>
      <c r="U25" s="1719"/>
      <c r="V25" s="1719"/>
    </row>
    <row r="26" spans="1:23" ht="15.75" x14ac:dyDescent="0.25">
      <c r="A26" s="2">
        <v>1</v>
      </c>
      <c r="B26" s="3" t="s">
        <v>0</v>
      </c>
      <c r="C26" s="1318" t="s">
        <v>855</v>
      </c>
      <c r="D26" s="1229" t="s">
        <v>130</v>
      </c>
      <c r="E26" s="596" t="s">
        <v>309</v>
      </c>
      <c r="F26" s="1351"/>
      <c r="G26" s="40"/>
      <c r="H26" s="512"/>
      <c r="I26" s="2">
        <v>1</v>
      </c>
      <c r="J26" s="1318" t="s">
        <v>898</v>
      </c>
      <c r="L26" s="2">
        <v>1</v>
      </c>
      <c r="M26" s="3" t="s">
        <v>0</v>
      </c>
      <c r="N26" s="1318" t="s">
        <v>855</v>
      </c>
      <c r="O26" s="513"/>
      <c r="P26" s="513"/>
      <c r="Q26" s="2">
        <v>1</v>
      </c>
      <c r="R26" s="1318" t="s">
        <v>898</v>
      </c>
      <c r="T26" s="2">
        <v>1</v>
      </c>
      <c r="U26" s="498" t="s">
        <v>388</v>
      </c>
      <c r="V26" s="1229" t="s">
        <v>130</v>
      </c>
      <c r="W26" s="354" t="s">
        <v>309</v>
      </c>
    </row>
    <row r="27" spans="1:23" ht="15.75" x14ac:dyDescent="0.25">
      <c r="A27" s="2">
        <v>2</v>
      </c>
      <c r="B27" s="3" t="s">
        <v>1</v>
      </c>
      <c r="C27" s="491" t="s">
        <v>93</v>
      </c>
      <c r="D27" s="1229" t="s">
        <v>130</v>
      </c>
      <c r="E27" s="355" t="s">
        <v>309</v>
      </c>
      <c r="F27" s="1350" t="s">
        <v>804</v>
      </c>
      <c r="G27" s="249"/>
      <c r="H27" s="514"/>
      <c r="I27" s="2">
        <v>2</v>
      </c>
      <c r="J27" s="117" t="s">
        <v>391</v>
      </c>
      <c r="L27" s="2">
        <v>2</v>
      </c>
      <c r="M27" s="3" t="s">
        <v>1</v>
      </c>
      <c r="N27" s="577" t="s">
        <v>93</v>
      </c>
      <c r="O27" s="513"/>
      <c r="P27" s="513"/>
      <c r="Q27" s="2">
        <v>2</v>
      </c>
      <c r="R27" s="117" t="s">
        <v>391</v>
      </c>
      <c r="T27" s="2">
        <v>2</v>
      </c>
      <c r="U27" s="678" t="s">
        <v>93</v>
      </c>
      <c r="V27" s="1229" t="s">
        <v>130</v>
      </c>
    </row>
    <row r="28" spans="1:23" ht="15.75" x14ac:dyDescent="0.25">
      <c r="A28" s="2">
        <v>3</v>
      </c>
      <c r="B28" s="3" t="s">
        <v>40</v>
      </c>
      <c r="C28" s="491" t="s">
        <v>93</v>
      </c>
      <c r="D28" s="1229" t="s">
        <v>130</v>
      </c>
      <c r="E28" s="355"/>
      <c r="F28" s="1350" t="s">
        <v>807</v>
      </c>
      <c r="G28" s="249"/>
      <c r="H28" s="514"/>
      <c r="I28" s="2">
        <v>3</v>
      </c>
      <c r="J28" s="117" t="s">
        <v>391</v>
      </c>
      <c r="L28" s="2">
        <v>3</v>
      </c>
      <c r="M28" s="3" t="s">
        <v>40</v>
      </c>
      <c r="N28" s="577" t="s">
        <v>93</v>
      </c>
      <c r="O28" s="513"/>
      <c r="P28" s="513"/>
      <c r="Q28" s="2">
        <v>3</v>
      </c>
      <c r="R28" s="117" t="s">
        <v>391</v>
      </c>
      <c r="T28" s="2">
        <v>3</v>
      </c>
      <c r="U28" s="678" t="s">
        <v>93</v>
      </c>
      <c r="V28" s="1229" t="s">
        <v>130</v>
      </c>
    </row>
    <row r="29" spans="1:23" ht="15.75" x14ac:dyDescent="0.25">
      <c r="A29" s="2">
        <v>4</v>
      </c>
      <c r="B29" s="3" t="s">
        <v>12</v>
      </c>
      <c r="C29" s="490" t="s">
        <v>106</v>
      </c>
      <c r="D29" s="57" t="s">
        <v>130</v>
      </c>
      <c r="E29" s="355"/>
      <c r="F29" s="1360"/>
      <c r="G29" s="1386"/>
      <c r="H29" s="514"/>
      <c r="I29" s="2">
        <v>4</v>
      </c>
      <c r="J29" s="490" t="s">
        <v>106</v>
      </c>
      <c r="L29" s="2">
        <v>4</v>
      </c>
      <c r="M29" s="3" t="s">
        <v>12</v>
      </c>
      <c r="N29" s="576" t="s">
        <v>106</v>
      </c>
      <c r="O29" s="513"/>
      <c r="P29" s="513"/>
      <c r="Q29" s="2">
        <v>4</v>
      </c>
      <c r="R29" s="576" t="s">
        <v>106</v>
      </c>
      <c r="T29" s="2">
        <v>4</v>
      </c>
      <c r="U29" s="1020" t="s">
        <v>749</v>
      </c>
      <c r="V29" s="290"/>
    </row>
    <row r="30" spans="1:23" ht="15.75" x14ac:dyDescent="0.25">
      <c r="A30" s="4">
        <v>5</v>
      </c>
      <c r="B30" s="5" t="s">
        <v>2</v>
      </c>
      <c r="C30" s="490" t="s">
        <v>107</v>
      </c>
      <c r="D30" s="58" t="s">
        <v>130</v>
      </c>
      <c r="E30" s="355"/>
      <c r="F30" s="1362"/>
      <c r="G30" s="1387"/>
      <c r="H30" s="514"/>
      <c r="I30" s="4">
        <v>5</v>
      </c>
      <c r="J30" s="491" t="s">
        <v>390</v>
      </c>
      <c r="L30" s="4">
        <v>5</v>
      </c>
      <c r="M30" s="5" t="s">
        <v>2</v>
      </c>
      <c r="N30" s="576" t="s">
        <v>107</v>
      </c>
      <c r="O30" s="513"/>
      <c r="P30" s="513"/>
      <c r="Q30" s="4">
        <v>5</v>
      </c>
      <c r="R30" s="577" t="s">
        <v>390</v>
      </c>
      <c r="T30" s="4">
        <v>5</v>
      </c>
      <c r="U30" s="1020" t="s">
        <v>749</v>
      </c>
      <c r="V30" s="289"/>
    </row>
    <row r="31" spans="1:23" ht="15.75" x14ac:dyDescent="0.25">
      <c r="A31" s="2">
        <v>6</v>
      </c>
      <c r="B31" s="3" t="s">
        <v>534</v>
      </c>
      <c r="C31" s="90"/>
      <c r="D31" s="57" t="s">
        <v>44</v>
      </c>
      <c r="E31" s="356"/>
      <c r="F31" s="1360"/>
      <c r="G31" s="1386"/>
      <c r="H31" s="510"/>
      <c r="I31" s="2">
        <v>6</v>
      </c>
      <c r="J31" s="90"/>
      <c r="L31" s="2">
        <v>6</v>
      </c>
      <c r="M31" s="3" t="s">
        <v>534</v>
      </c>
      <c r="N31" s="90"/>
      <c r="O31" s="513"/>
      <c r="P31" s="513"/>
      <c r="Q31" s="2">
        <v>6</v>
      </c>
      <c r="R31" s="90"/>
      <c r="T31" s="2">
        <v>6</v>
      </c>
      <c r="U31" s="1020" t="s">
        <v>749</v>
      </c>
      <c r="V31" s="290"/>
    </row>
    <row r="32" spans="1:23" ht="15.75" x14ac:dyDescent="0.25">
      <c r="A32" s="2">
        <v>7</v>
      </c>
      <c r="B32" s="3" t="s">
        <v>535</v>
      </c>
      <c r="C32" s="90"/>
      <c r="D32" s="57" t="s">
        <v>43</v>
      </c>
      <c r="E32" s="356" t="s">
        <v>309</v>
      </c>
      <c r="F32" s="1352"/>
      <c r="G32" s="315"/>
      <c r="H32" s="510"/>
      <c r="I32" s="2">
        <v>7</v>
      </c>
      <c r="J32" s="90"/>
      <c r="L32" s="2">
        <v>7</v>
      </c>
      <c r="M32" s="3" t="s">
        <v>535</v>
      </c>
      <c r="N32" s="90"/>
      <c r="O32" s="513"/>
      <c r="P32" s="513"/>
      <c r="Q32" s="2">
        <v>7</v>
      </c>
      <c r="R32" s="90"/>
      <c r="T32" s="2">
        <v>7</v>
      </c>
      <c r="U32" s="1020" t="s">
        <v>749</v>
      </c>
      <c r="V32" s="1301" t="s">
        <v>43</v>
      </c>
    </row>
    <row r="33" spans="1:23" ht="15.75" x14ac:dyDescent="0.25">
      <c r="A33" s="2">
        <v>8</v>
      </c>
      <c r="B33" s="3" t="s">
        <v>536</v>
      </c>
      <c r="C33" s="90"/>
      <c r="D33" s="57" t="s">
        <v>43</v>
      </c>
      <c r="E33" s="356" t="s">
        <v>309</v>
      </c>
      <c r="F33" s="1360"/>
      <c r="G33" s="1386"/>
      <c r="H33" s="510"/>
      <c r="I33" s="2">
        <v>8</v>
      </c>
      <c r="J33" s="90"/>
      <c r="L33" s="2">
        <v>8</v>
      </c>
      <c r="M33" s="3" t="s">
        <v>536</v>
      </c>
      <c r="N33" s="90"/>
      <c r="O33" s="513"/>
      <c r="P33" s="513"/>
      <c r="Q33" s="2">
        <v>8</v>
      </c>
      <c r="R33" s="90"/>
      <c r="T33" s="2">
        <v>8</v>
      </c>
      <c r="U33" s="1020" t="s">
        <v>749</v>
      </c>
      <c r="V33" s="1301" t="s">
        <v>43</v>
      </c>
    </row>
    <row r="34" spans="1:23" ht="15.75" x14ac:dyDescent="0.25">
      <c r="A34" s="2">
        <v>9</v>
      </c>
      <c r="B34" s="3" t="s">
        <v>5</v>
      </c>
      <c r="C34" s="490" t="s">
        <v>109</v>
      </c>
      <c r="D34" s="1229" t="s">
        <v>130</v>
      </c>
      <c r="E34" s="356"/>
      <c r="F34" s="1350"/>
      <c r="G34" s="249"/>
      <c r="H34" s="510"/>
      <c r="I34" s="2">
        <v>9</v>
      </c>
      <c r="J34" s="490" t="s">
        <v>218</v>
      </c>
      <c r="L34" s="2">
        <v>9</v>
      </c>
      <c r="M34" s="3" t="s">
        <v>5</v>
      </c>
      <c r="N34" s="576" t="s">
        <v>218</v>
      </c>
      <c r="O34" s="513"/>
      <c r="P34" s="513"/>
      <c r="Q34" s="2">
        <v>9</v>
      </c>
      <c r="R34" s="576" t="s">
        <v>109</v>
      </c>
      <c r="T34" s="2">
        <v>9</v>
      </c>
      <c r="U34" s="179"/>
      <c r="V34" s="1296" t="s">
        <v>130</v>
      </c>
      <c r="W34" s="356" t="s">
        <v>309</v>
      </c>
    </row>
    <row r="35" spans="1:23" ht="15.75" x14ac:dyDescent="0.25">
      <c r="A35" s="2">
        <v>10</v>
      </c>
      <c r="B35" s="3" t="s">
        <v>6</v>
      </c>
      <c r="C35" s="491" t="s">
        <v>93</v>
      </c>
      <c r="D35" s="59" t="s">
        <v>130</v>
      </c>
      <c r="E35" s="356" t="s">
        <v>309</v>
      </c>
      <c r="F35" s="1355" t="s">
        <v>342</v>
      </c>
      <c r="G35" s="256"/>
      <c r="H35" s="510"/>
      <c r="I35" s="2">
        <v>10</v>
      </c>
      <c r="J35" s="117" t="s">
        <v>391</v>
      </c>
      <c r="L35" s="2">
        <v>10</v>
      </c>
      <c r="M35" s="3" t="s">
        <v>6</v>
      </c>
      <c r="N35" s="577" t="s">
        <v>93</v>
      </c>
      <c r="O35" s="513"/>
      <c r="P35" s="513"/>
      <c r="Q35" s="2">
        <v>10</v>
      </c>
      <c r="R35" s="117" t="s">
        <v>391</v>
      </c>
      <c r="T35" s="2">
        <v>10</v>
      </c>
      <c r="U35" s="1020" t="s">
        <v>749</v>
      </c>
      <c r="V35" s="291"/>
    </row>
    <row r="36" spans="1:23" ht="15.75" x14ac:dyDescent="0.25">
      <c r="A36" s="2">
        <v>11</v>
      </c>
      <c r="B36" s="3" t="s">
        <v>7</v>
      </c>
      <c r="C36" s="117" t="s">
        <v>391</v>
      </c>
      <c r="D36" s="59" t="s">
        <v>130</v>
      </c>
      <c r="E36" s="356"/>
      <c r="F36" s="1355"/>
      <c r="G36" s="256"/>
      <c r="H36" s="515"/>
      <c r="I36" s="2">
        <v>11</v>
      </c>
      <c r="J36" s="490" t="s">
        <v>93</v>
      </c>
      <c r="L36" s="2">
        <v>11</v>
      </c>
      <c r="M36" s="3" t="s">
        <v>7</v>
      </c>
      <c r="N36" s="117" t="s">
        <v>391</v>
      </c>
      <c r="O36" s="513"/>
      <c r="P36" s="513"/>
      <c r="Q36" s="2">
        <v>11</v>
      </c>
      <c r="R36" s="576" t="s">
        <v>93</v>
      </c>
      <c r="T36" s="2">
        <v>11</v>
      </c>
      <c r="U36" s="330" t="s">
        <v>391</v>
      </c>
      <c r="V36" s="59" t="s">
        <v>130</v>
      </c>
    </row>
    <row r="37" spans="1:23" ht="15.75" x14ac:dyDescent="0.25">
      <c r="A37" s="2">
        <v>12</v>
      </c>
      <c r="B37" s="3" t="s">
        <v>46</v>
      </c>
      <c r="C37" s="490" t="s">
        <v>174</v>
      </c>
      <c r="D37" s="59" t="s">
        <v>130</v>
      </c>
      <c r="E37" s="356"/>
      <c r="F37" s="1356">
        <v>2</v>
      </c>
      <c r="G37" s="1388"/>
      <c r="H37" s="511"/>
      <c r="I37" s="2">
        <v>12</v>
      </c>
      <c r="J37" s="490" t="s">
        <v>108</v>
      </c>
      <c r="L37" s="2">
        <v>12</v>
      </c>
      <c r="M37" s="3" t="s">
        <v>46</v>
      </c>
      <c r="N37" s="576" t="s">
        <v>174</v>
      </c>
      <c r="O37" s="513"/>
      <c r="P37" s="513"/>
      <c r="Q37" s="2">
        <v>12</v>
      </c>
      <c r="R37" s="576" t="s">
        <v>108</v>
      </c>
      <c r="T37" s="2">
        <v>12</v>
      </c>
      <c r="U37" s="1020" t="s">
        <v>749</v>
      </c>
      <c r="V37" s="291"/>
    </row>
    <row r="38" spans="1:23" ht="15.75" x14ac:dyDescent="0.25">
      <c r="A38" s="2">
        <v>13</v>
      </c>
      <c r="B38" s="3" t="s">
        <v>8</v>
      </c>
      <c r="C38" s="491" t="s">
        <v>93</v>
      </c>
      <c r="D38" s="1296" t="s">
        <v>43</v>
      </c>
      <c r="E38" s="356" t="s">
        <v>309</v>
      </c>
      <c r="F38" s="1350">
        <v>4</v>
      </c>
      <c r="G38" s="249"/>
      <c r="H38" s="511"/>
      <c r="I38" s="2">
        <v>13</v>
      </c>
      <c r="J38" s="117" t="s">
        <v>391</v>
      </c>
      <c r="L38" s="2">
        <v>13</v>
      </c>
      <c r="M38" s="3" t="s">
        <v>8</v>
      </c>
      <c r="N38" s="577" t="s">
        <v>93</v>
      </c>
      <c r="O38" s="513"/>
      <c r="P38" s="513"/>
      <c r="Q38" s="2">
        <v>13</v>
      </c>
      <c r="R38" s="117" t="s">
        <v>391</v>
      </c>
      <c r="T38" s="2">
        <v>13</v>
      </c>
      <c r="U38" s="1020" t="s">
        <v>749</v>
      </c>
      <c r="V38" s="288"/>
    </row>
    <row r="39" spans="1:23" ht="15.75" x14ac:dyDescent="0.25">
      <c r="A39" s="2">
        <v>14</v>
      </c>
      <c r="B39" s="3" t="s">
        <v>9</v>
      </c>
      <c r="C39" s="25" t="s">
        <v>215</v>
      </c>
      <c r="D39" s="60" t="s">
        <v>43</v>
      </c>
      <c r="E39" s="595"/>
      <c r="F39" s="1361"/>
      <c r="G39" s="1389"/>
      <c r="H39" s="511"/>
      <c r="I39" s="2">
        <v>14</v>
      </c>
      <c r="J39" s="25" t="s">
        <v>215</v>
      </c>
      <c r="L39" s="2">
        <v>14</v>
      </c>
      <c r="M39" s="3" t="s">
        <v>9</v>
      </c>
      <c r="N39" s="25" t="s">
        <v>215</v>
      </c>
      <c r="O39" s="513"/>
      <c r="P39" s="513"/>
      <c r="Q39" s="2">
        <v>14</v>
      </c>
      <c r="R39" s="25" t="s">
        <v>215</v>
      </c>
      <c r="T39" s="2">
        <v>14</v>
      </c>
      <c r="U39" s="1020" t="s">
        <v>749</v>
      </c>
      <c r="V39" s="1302" t="s">
        <v>43</v>
      </c>
    </row>
    <row r="40" spans="1:23" ht="15.75" x14ac:dyDescent="0.25">
      <c r="A40" s="2">
        <v>15</v>
      </c>
      <c r="B40" s="3" t="s">
        <v>10</v>
      </c>
      <c r="C40" s="506"/>
      <c r="D40" s="59" t="s">
        <v>43</v>
      </c>
      <c r="E40" s="231"/>
      <c r="F40" s="1356"/>
      <c r="G40" s="1388"/>
      <c r="H40" s="511"/>
      <c r="I40" s="2">
        <v>15</v>
      </c>
      <c r="J40" s="506"/>
      <c r="L40" s="2">
        <v>15</v>
      </c>
      <c r="M40" s="3" t="s">
        <v>10</v>
      </c>
      <c r="N40" s="506"/>
      <c r="O40" s="513"/>
      <c r="P40" s="513"/>
      <c r="Q40" s="2">
        <v>15</v>
      </c>
      <c r="R40" s="506"/>
      <c r="T40" s="2">
        <v>15</v>
      </c>
      <c r="U40" s="1020" t="s">
        <v>749</v>
      </c>
      <c r="V40" s="291"/>
    </row>
    <row r="41" spans="1:23" ht="15.75" x14ac:dyDescent="0.25">
      <c r="A41" s="2">
        <v>16</v>
      </c>
      <c r="B41" s="3" t="s">
        <v>41</v>
      </c>
      <c r="C41" s="577" t="s">
        <v>93</v>
      </c>
      <c r="D41" s="59" t="s">
        <v>44</v>
      </c>
      <c r="E41" s="356" t="s">
        <v>309</v>
      </c>
      <c r="F41" s="1355"/>
      <c r="G41" s="256"/>
      <c r="H41" s="515"/>
      <c r="I41" s="2">
        <v>16</v>
      </c>
      <c r="J41" s="90"/>
      <c r="L41" s="2">
        <v>16</v>
      </c>
      <c r="M41" s="3" t="s">
        <v>41</v>
      </c>
      <c r="N41" s="577" t="s">
        <v>93</v>
      </c>
      <c r="O41" s="511"/>
      <c r="P41" s="511"/>
      <c r="Q41" s="2">
        <v>16</v>
      </c>
      <c r="R41" s="90"/>
      <c r="T41" s="2">
        <v>16</v>
      </c>
      <c r="U41" s="1020" t="s">
        <v>749</v>
      </c>
      <c r="V41" s="291"/>
    </row>
    <row r="42" spans="1:23" ht="15.75" x14ac:dyDescent="0.25">
      <c r="A42" s="2">
        <v>17</v>
      </c>
      <c r="B42" s="3" t="s">
        <v>11</v>
      </c>
      <c r="C42" s="491" t="s">
        <v>93</v>
      </c>
      <c r="D42" s="1229" t="s">
        <v>43</v>
      </c>
      <c r="E42" s="356" t="s">
        <v>309</v>
      </c>
      <c r="F42" s="1350">
        <v>6</v>
      </c>
      <c r="G42" s="249"/>
      <c r="H42" s="516"/>
      <c r="I42" s="2">
        <v>17</v>
      </c>
      <c r="J42" s="491" t="s">
        <v>391</v>
      </c>
      <c r="L42" s="2">
        <v>17</v>
      </c>
      <c r="M42" s="3" t="s">
        <v>11</v>
      </c>
      <c r="N42" s="577" t="s">
        <v>93</v>
      </c>
      <c r="O42" s="513"/>
      <c r="P42" s="513"/>
      <c r="Q42" s="2">
        <v>17</v>
      </c>
      <c r="R42" s="577" t="s">
        <v>391</v>
      </c>
      <c r="T42" s="2">
        <v>17</v>
      </c>
      <c r="U42" s="1020" t="s">
        <v>749</v>
      </c>
      <c r="V42" s="288"/>
    </row>
    <row r="43" spans="1:23" ht="15.75" x14ac:dyDescent="0.25">
      <c r="A43" s="2">
        <v>18</v>
      </c>
      <c r="B43" s="3" t="s">
        <v>156</v>
      </c>
      <c r="C43" s="91"/>
      <c r="D43" s="1229" t="s">
        <v>43</v>
      </c>
      <c r="E43" s="154"/>
      <c r="F43" s="1350"/>
      <c r="G43" s="249"/>
      <c r="H43" s="517"/>
      <c r="I43" s="2">
        <v>18</v>
      </c>
      <c r="J43" s="91"/>
      <c r="L43" s="2">
        <v>18</v>
      </c>
      <c r="M43" s="3" t="s">
        <v>156</v>
      </c>
      <c r="N43" s="91"/>
      <c r="O43" s="513"/>
      <c r="P43" s="513"/>
      <c r="Q43" s="2">
        <v>18</v>
      </c>
      <c r="R43" s="91"/>
      <c r="T43" s="2">
        <v>18</v>
      </c>
      <c r="U43" s="1020" t="s">
        <v>749</v>
      </c>
      <c r="V43" s="288"/>
    </row>
    <row r="44" spans="1:23" ht="15.75" x14ac:dyDescent="0.25">
      <c r="A44" s="1717" t="s">
        <v>389</v>
      </c>
      <c r="B44" s="1717"/>
      <c r="C44" s="1717"/>
      <c r="D44" s="114"/>
      <c r="E44" s="150"/>
      <c r="F44" s="249"/>
      <c r="G44" s="249"/>
      <c r="H44" s="518"/>
      <c r="I44" s="1717" t="s">
        <v>389</v>
      </c>
      <c r="J44" s="1717"/>
      <c r="L44" s="1717" t="s">
        <v>389</v>
      </c>
      <c r="M44" s="1717"/>
      <c r="N44" s="1717"/>
      <c r="O44" s="513"/>
      <c r="P44" s="513"/>
      <c r="Q44" s="1717" t="s">
        <v>389</v>
      </c>
      <c r="R44" s="1717"/>
      <c r="T44" s="1739" t="s">
        <v>389</v>
      </c>
      <c r="U44" s="1739"/>
      <c r="V44" s="1739"/>
    </row>
    <row r="45" spans="1:23" ht="15.75" x14ac:dyDescent="0.25">
      <c r="A45" s="2">
        <v>1</v>
      </c>
      <c r="B45" s="3" t="s">
        <v>49</v>
      </c>
      <c r="C45" s="490" t="s">
        <v>120</v>
      </c>
      <c r="D45" s="1227" t="s">
        <v>130</v>
      </c>
      <c r="E45" s="356" t="s">
        <v>309</v>
      </c>
      <c r="F45" s="1350">
        <v>14</v>
      </c>
      <c r="G45" s="249"/>
      <c r="H45" s="515"/>
      <c r="I45" s="2">
        <v>1</v>
      </c>
      <c r="J45" s="490" t="s">
        <v>120</v>
      </c>
      <c r="L45" s="2">
        <v>1</v>
      </c>
      <c r="M45" s="3" t="s">
        <v>49</v>
      </c>
      <c r="N45" s="498" t="s">
        <v>395</v>
      </c>
      <c r="O45" s="354" t="s">
        <v>309</v>
      </c>
      <c r="P45" s="511"/>
      <c r="Q45" s="2">
        <v>1</v>
      </c>
      <c r="R45" s="496" t="s">
        <v>395</v>
      </c>
      <c r="T45" s="2">
        <v>1</v>
      </c>
      <c r="U45" s="159"/>
      <c r="V45" s="1296" t="s">
        <v>44</v>
      </c>
    </row>
    <row r="46" spans="1:23" ht="15.75" x14ac:dyDescent="0.25">
      <c r="A46" s="2">
        <v>2</v>
      </c>
      <c r="B46" s="3" t="s">
        <v>15</v>
      </c>
      <c r="C46" s="491" t="s">
        <v>151</v>
      </c>
      <c r="D46" s="1227" t="s">
        <v>44</v>
      </c>
      <c r="E46" s="356"/>
      <c r="F46" s="1350">
        <v>24</v>
      </c>
      <c r="G46" s="249"/>
      <c r="H46" s="515"/>
      <c r="I46" s="2">
        <v>2</v>
      </c>
      <c r="J46" s="159"/>
      <c r="K46" s="354" t="s">
        <v>309</v>
      </c>
      <c r="L46" s="2">
        <v>2</v>
      </c>
      <c r="M46" s="3" t="s">
        <v>15</v>
      </c>
      <c r="N46" s="491" t="s">
        <v>416</v>
      </c>
      <c r="O46" s="354" t="s">
        <v>309</v>
      </c>
      <c r="P46" s="513"/>
      <c r="Q46" s="2">
        <v>2</v>
      </c>
      <c r="R46" s="100"/>
      <c r="T46" s="2">
        <v>2</v>
      </c>
      <c r="U46" s="1020" t="s">
        <v>749</v>
      </c>
      <c r="V46" s="288"/>
    </row>
    <row r="47" spans="1:23" ht="15.75" x14ac:dyDescent="0.25">
      <c r="A47" s="2">
        <v>3</v>
      </c>
      <c r="B47" s="3" t="s">
        <v>79</v>
      </c>
      <c r="C47" s="1370" t="s">
        <v>779</v>
      </c>
      <c r="D47" s="153" t="s">
        <v>130</v>
      </c>
      <c r="E47" s="150"/>
      <c r="F47" s="1359">
        <v>25</v>
      </c>
      <c r="G47" s="1390"/>
      <c r="H47" s="516"/>
      <c r="I47" s="2">
        <v>3</v>
      </c>
      <c r="J47" s="1370" t="s">
        <v>779</v>
      </c>
      <c r="L47" s="2">
        <v>3</v>
      </c>
      <c r="M47" s="3" t="s">
        <v>79</v>
      </c>
      <c r="N47" s="1370" t="s">
        <v>779</v>
      </c>
      <c r="O47" s="513"/>
      <c r="P47" s="513"/>
      <c r="Q47" s="2">
        <v>3</v>
      </c>
      <c r="R47" s="1370" t="s">
        <v>779</v>
      </c>
      <c r="T47" s="2">
        <v>3</v>
      </c>
      <c r="U47" s="116" t="s">
        <v>199</v>
      </c>
      <c r="V47" s="153" t="s">
        <v>130</v>
      </c>
      <c r="W47" s="354" t="s">
        <v>309</v>
      </c>
    </row>
    <row r="48" spans="1:23" ht="15.75" x14ac:dyDescent="0.25">
      <c r="A48" s="2">
        <v>4</v>
      </c>
      <c r="B48" s="3" t="s">
        <v>34</v>
      </c>
      <c r="C48" s="491" t="s">
        <v>110</v>
      </c>
      <c r="D48" s="1227" t="s">
        <v>130</v>
      </c>
      <c r="E48" s="150"/>
      <c r="F48" s="1350">
        <v>8</v>
      </c>
      <c r="G48" s="249"/>
      <c r="H48" s="518"/>
      <c r="I48" s="2">
        <v>4</v>
      </c>
      <c r="J48" s="491" t="s">
        <v>110</v>
      </c>
      <c r="L48" s="2">
        <v>4</v>
      </c>
      <c r="M48" s="3" t="s">
        <v>34</v>
      </c>
      <c r="N48" s="491" t="s">
        <v>110</v>
      </c>
      <c r="O48" s="513"/>
      <c r="P48" s="513"/>
      <c r="Q48" s="2">
        <v>4</v>
      </c>
      <c r="R48" s="496" t="s">
        <v>110</v>
      </c>
      <c r="T48" s="2">
        <v>4</v>
      </c>
      <c r="U48" s="1020" t="s">
        <v>749</v>
      </c>
      <c r="V48" s="288"/>
    </row>
    <row r="49" spans="1:22" ht="15.75" x14ac:dyDescent="0.25">
      <c r="A49" s="2">
        <v>5</v>
      </c>
      <c r="B49" s="3" t="s">
        <v>16</v>
      </c>
      <c r="C49" s="491" t="b">
        <v>1</v>
      </c>
      <c r="D49" s="1227" t="s">
        <v>130</v>
      </c>
      <c r="E49" s="150"/>
      <c r="F49" s="1350" t="s">
        <v>752</v>
      </c>
      <c r="G49" s="249"/>
      <c r="H49" s="518"/>
      <c r="I49" s="2">
        <v>5</v>
      </c>
      <c r="J49" s="491" t="b">
        <v>1</v>
      </c>
      <c r="L49" s="2">
        <v>5</v>
      </c>
      <c r="M49" s="3" t="s">
        <v>16</v>
      </c>
      <c r="N49" s="491" t="b">
        <v>1</v>
      </c>
      <c r="O49" s="513"/>
      <c r="P49" s="513"/>
      <c r="Q49" s="2">
        <v>5</v>
      </c>
      <c r="R49" s="496" t="b">
        <v>1</v>
      </c>
      <c r="T49" s="2">
        <v>5</v>
      </c>
      <c r="U49" s="1020" t="s">
        <v>749</v>
      </c>
      <c r="V49" s="288"/>
    </row>
    <row r="50" spans="1:22" ht="15.75" x14ac:dyDescent="0.25">
      <c r="A50" s="2">
        <v>6</v>
      </c>
      <c r="B50" s="3" t="s">
        <v>50</v>
      </c>
      <c r="C50" s="1347" t="s">
        <v>854</v>
      </c>
      <c r="D50" s="1227" t="s">
        <v>44</v>
      </c>
      <c r="E50" s="150"/>
      <c r="F50" s="1350"/>
      <c r="G50" s="249"/>
      <c r="H50" s="518"/>
      <c r="I50" s="2">
        <v>6</v>
      </c>
      <c r="J50" s="1347" t="s">
        <v>854</v>
      </c>
      <c r="L50" s="2">
        <v>6</v>
      </c>
      <c r="M50" s="3" t="s">
        <v>50</v>
      </c>
      <c r="N50" s="1347" t="s">
        <v>899</v>
      </c>
      <c r="O50" s="513"/>
      <c r="P50" s="513"/>
      <c r="Q50" s="2">
        <v>6</v>
      </c>
      <c r="R50" s="1347" t="s">
        <v>899</v>
      </c>
      <c r="T50" s="2">
        <v>6</v>
      </c>
      <c r="U50" s="1020" t="s">
        <v>749</v>
      </c>
      <c r="V50" s="288"/>
    </row>
    <row r="51" spans="1:22" ht="15.75" x14ac:dyDescent="0.25">
      <c r="A51" s="2">
        <v>7</v>
      </c>
      <c r="B51" s="3" t="s">
        <v>13</v>
      </c>
      <c r="C51" s="117" t="s">
        <v>391</v>
      </c>
      <c r="D51" s="1227" t="s">
        <v>44</v>
      </c>
      <c r="E51" s="356"/>
      <c r="F51" s="1350"/>
      <c r="G51" s="249"/>
      <c r="H51" s="518"/>
      <c r="I51" s="2">
        <v>7</v>
      </c>
      <c r="J51" s="117" t="s">
        <v>391</v>
      </c>
      <c r="L51" s="2">
        <v>7</v>
      </c>
      <c r="M51" s="3" t="s">
        <v>13</v>
      </c>
      <c r="N51" s="117" t="s">
        <v>391</v>
      </c>
      <c r="O51" s="513"/>
      <c r="P51" s="513"/>
      <c r="Q51" s="2">
        <v>7</v>
      </c>
      <c r="R51" s="117" t="s">
        <v>391</v>
      </c>
      <c r="T51" s="2">
        <v>7</v>
      </c>
      <c r="U51" s="1020" t="s">
        <v>749</v>
      </c>
      <c r="V51" s="288"/>
    </row>
    <row r="52" spans="1:22" ht="15.75" x14ac:dyDescent="0.25">
      <c r="A52" s="2">
        <v>8</v>
      </c>
      <c r="B52" s="3" t="s">
        <v>14</v>
      </c>
      <c r="C52" s="508" t="s">
        <v>217</v>
      </c>
      <c r="D52" s="1231" t="s">
        <v>130</v>
      </c>
      <c r="E52" s="356" t="s">
        <v>309</v>
      </c>
      <c r="F52" s="1358" t="s">
        <v>355</v>
      </c>
      <c r="G52" s="251"/>
      <c r="H52" s="515"/>
      <c r="I52" s="2">
        <v>8</v>
      </c>
      <c r="J52" s="508" t="s">
        <v>217</v>
      </c>
      <c r="K52" s="354"/>
      <c r="L52" s="2">
        <v>8</v>
      </c>
      <c r="M52" s="3" t="s">
        <v>14</v>
      </c>
      <c r="N52" s="508" t="s">
        <v>217</v>
      </c>
      <c r="O52" s="511"/>
      <c r="P52" s="513"/>
      <c r="Q52" s="2">
        <v>8</v>
      </c>
      <c r="R52" s="496" t="s">
        <v>217</v>
      </c>
      <c r="T52" s="2">
        <v>8</v>
      </c>
      <c r="U52" s="1020" t="s">
        <v>749</v>
      </c>
      <c r="V52" s="293"/>
    </row>
    <row r="53" spans="1:22" ht="15.75" x14ac:dyDescent="0.25">
      <c r="A53" s="2">
        <v>9</v>
      </c>
      <c r="B53" s="3" t="s">
        <v>51</v>
      </c>
      <c r="C53" s="493" t="s">
        <v>150</v>
      </c>
      <c r="D53" s="1296" t="s">
        <v>130</v>
      </c>
      <c r="E53" s="356"/>
      <c r="F53" s="1350" t="s">
        <v>787</v>
      </c>
      <c r="G53" s="249"/>
      <c r="H53" s="515"/>
      <c r="I53" s="2">
        <v>9</v>
      </c>
      <c r="J53" s="493" t="s">
        <v>150</v>
      </c>
      <c r="L53" s="2">
        <v>9</v>
      </c>
      <c r="M53" s="3" t="s">
        <v>51</v>
      </c>
      <c r="N53" s="493" t="s">
        <v>150</v>
      </c>
      <c r="O53" s="511"/>
      <c r="P53" s="511"/>
      <c r="Q53" s="2">
        <v>9</v>
      </c>
      <c r="R53" s="496" t="s">
        <v>150</v>
      </c>
      <c r="T53" s="2">
        <v>9</v>
      </c>
      <c r="U53" s="1021" t="s">
        <v>150</v>
      </c>
      <c r="V53" s="1296" t="s">
        <v>130</v>
      </c>
    </row>
    <row r="54" spans="1:22" ht="15.75" x14ac:dyDescent="0.25">
      <c r="A54" s="2">
        <v>10</v>
      </c>
      <c r="B54" s="3" t="s">
        <v>35</v>
      </c>
      <c r="C54" s="1004" t="s">
        <v>851</v>
      </c>
      <c r="D54" s="1296" t="s">
        <v>44</v>
      </c>
      <c r="E54" s="595"/>
      <c r="F54" s="1350"/>
      <c r="G54" s="249"/>
      <c r="H54" s="511"/>
      <c r="I54" s="2">
        <v>10</v>
      </c>
      <c r="J54" s="1004" t="str">
        <f>C54</f>
        <v>CCP Repo Clearing Conditions</v>
      </c>
      <c r="K54" s="77"/>
      <c r="L54" s="2">
        <v>10</v>
      </c>
      <c r="M54" s="3" t="s">
        <v>35</v>
      </c>
      <c r="N54" s="1004" t="s">
        <v>851</v>
      </c>
      <c r="O54" s="511"/>
      <c r="P54" s="513"/>
      <c r="Q54" s="2">
        <v>10</v>
      </c>
      <c r="R54" s="1004" t="str">
        <f>N54</f>
        <v>CCP Repo Clearing Conditions</v>
      </c>
      <c r="T54" s="2">
        <v>10</v>
      </c>
      <c r="U54" s="1004" t="str">
        <f>R54</f>
        <v>CCP Repo Clearing Conditions</v>
      </c>
      <c r="V54" s="1296" t="s">
        <v>44</v>
      </c>
    </row>
    <row r="55" spans="1:22" ht="15.75" x14ac:dyDescent="0.25">
      <c r="A55" s="2">
        <v>11</v>
      </c>
      <c r="B55" s="3" t="s">
        <v>52</v>
      </c>
      <c r="C55" s="91"/>
      <c r="D55" s="1296" t="s">
        <v>44</v>
      </c>
      <c r="E55" s="595"/>
      <c r="F55" s="1350"/>
      <c r="G55" s="249"/>
      <c r="H55" s="511"/>
      <c r="I55" s="2">
        <v>11</v>
      </c>
      <c r="J55" s="91"/>
      <c r="K55" s="77"/>
      <c r="L55" s="2">
        <v>11</v>
      </c>
      <c r="M55" s="3" t="s">
        <v>52</v>
      </c>
      <c r="N55" s="91"/>
      <c r="O55" s="511"/>
      <c r="P55" s="513"/>
      <c r="Q55" s="2">
        <v>11</v>
      </c>
      <c r="R55" s="100"/>
      <c r="T55" s="2">
        <v>11</v>
      </c>
      <c r="U55" s="1020" t="s">
        <v>749</v>
      </c>
      <c r="V55" s="1296" t="s">
        <v>44</v>
      </c>
    </row>
    <row r="56" spans="1:22" ht="15.75" x14ac:dyDescent="0.25">
      <c r="A56" s="2">
        <v>12</v>
      </c>
      <c r="B56" s="3" t="s">
        <v>53</v>
      </c>
      <c r="C56" s="1318" t="s">
        <v>778</v>
      </c>
      <c r="D56" s="63" t="s">
        <v>130</v>
      </c>
      <c r="E56" s="595"/>
      <c r="F56" s="63"/>
      <c r="G56" s="252"/>
      <c r="H56" s="511"/>
      <c r="I56" s="2">
        <v>12</v>
      </c>
      <c r="J56" s="1347" t="s">
        <v>854</v>
      </c>
      <c r="K56" s="354" t="s">
        <v>309</v>
      </c>
      <c r="L56" s="2">
        <v>12</v>
      </c>
      <c r="M56" s="3" t="s">
        <v>53</v>
      </c>
      <c r="N56" s="1347" t="s">
        <v>900</v>
      </c>
      <c r="O56" s="354" t="s">
        <v>309</v>
      </c>
      <c r="P56" s="513"/>
      <c r="Q56" s="2">
        <v>12</v>
      </c>
      <c r="R56" s="1347" t="s">
        <v>899</v>
      </c>
      <c r="T56" s="2">
        <v>12</v>
      </c>
      <c r="U56" s="1020" t="s">
        <v>749</v>
      </c>
      <c r="V56" s="294"/>
    </row>
    <row r="57" spans="1:22" ht="15.75" x14ac:dyDescent="0.25">
      <c r="A57" s="2">
        <v>13</v>
      </c>
      <c r="B57" s="3" t="s">
        <v>54</v>
      </c>
      <c r="C57" s="1370" t="s">
        <v>780</v>
      </c>
      <c r="D57" s="1297" t="s">
        <v>130</v>
      </c>
      <c r="E57" s="595"/>
      <c r="F57" s="1353"/>
      <c r="G57" s="253"/>
      <c r="H57" s="511"/>
      <c r="I57" s="2">
        <v>13</v>
      </c>
      <c r="J57" s="1370" t="s">
        <v>780</v>
      </c>
      <c r="L57" s="2">
        <v>13</v>
      </c>
      <c r="M57" s="3" t="s">
        <v>54</v>
      </c>
      <c r="N57" s="1371" t="s">
        <v>901</v>
      </c>
      <c r="O57" s="513"/>
      <c r="P57" s="513"/>
      <c r="Q57" s="2">
        <v>13</v>
      </c>
      <c r="R57" s="1371" t="s">
        <v>901</v>
      </c>
      <c r="T57" s="2">
        <v>13</v>
      </c>
      <c r="U57" s="1020" t="s">
        <v>749</v>
      </c>
      <c r="V57" s="295"/>
    </row>
    <row r="58" spans="1:22" ht="15.75" x14ac:dyDescent="0.25">
      <c r="A58" s="2">
        <v>14</v>
      </c>
      <c r="B58" s="3" t="s">
        <v>37</v>
      </c>
      <c r="C58" s="1370" t="s">
        <v>781</v>
      </c>
      <c r="D58" s="1232" t="s">
        <v>44</v>
      </c>
      <c r="E58" s="595"/>
      <c r="F58" s="1353"/>
      <c r="G58" s="253"/>
      <c r="H58" s="511"/>
      <c r="I58" s="2">
        <v>14</v>
      </c>
      <c r="J58" s="1370" t="s">
        <v>781</v>
      </c>
      <c r="L58" s="2">
        <v>14</v>
      </c>
      <c r="M58" s="3" t="s">
        <v>37</v>
      </c>
      <c r="N58" s="1371" t="s">
        <v>902</v>
      </c>
      <c r="O58" s="513"/>
      <c r="P58" s="513"/>
      <c r="Q58" s="2">
        <v>14</v>
      </c>
      <c r="R58" s="1371" t="s">
        <v>902</v>
      </c>
      <c r="T58" s="2">
        <v>14</v>
      </c>
      <c r="U58" s="1020" t="s">
        <v>749</v>
      </c>
      <c r="V58" s="295"/>
    </row>
    <row r="59" spans="1:22" ht="15.75" x14ac:dyDescent="0.25">
      <c r="A59" s="2">
        <v>15</v>
      </c>
      <c r="B59" s="3" t="s">
        <v>55</v>
      </c>
      <c r="C59" s="48" t="s">
        <v>747</v>
      </c>
      <c r="D59" s="288"/>
      <c r="E59" s="231"/>
      <c r="F59" s="1350"/>
      <c r="G59" s="249"/>
      <c r="H59" s="268"/>
      <c r="I59" s="823">
        <v>15</v>
      </c>
      <c r="J59" s="1020" t="s">
        <v>747</v>
      </c>
      <c r="L59" s="2">
        <v>15</v>
      </c>
      <c r="M59" s="3" t="s">
        <v>55</v>
      </c>
      <c r="N59" s="1020" t="s">
        <v>747</v>
      </c>
      <c r="O59" s="1038"/>
      <c r="P59" s="1038"/>
      <c r="Q59" s="823">
        <v>15</v>
      </c>
      <c r="R59" s="1020" t="s">
        <v>747</v>
      </c>
      <c r="T59" s="2">
        <v>15</v>
      </c>
      <c r="U59" s="1020" t="s">
        <v>749</v>
      </c>
      <c r="V59" s="288"/>
    </row>
    <row r="60" spans="1:22" ht="15.75" x14ac:dyDescent="0.25">
      <c r="A60" s="2">
        <v>16</v>
      </c>
      <c r="B60" s="3" t="s">
        <v>56</v>
      </c>
      <c r="C60" s="1378"/>
      <c r="D60" s="1296" t="s">
        <v>44</v>
      </c>
      <c r="E60" s="653" t="s">
        <v>309</v>
      </c>
      <c r="F60" s="1350">
        <v>26</v>
      </c>
      <c r="G60" s="249"/>
      <c r="H60" s="268"/>
      <c r="I60" s="823">
        <v>16</v>
      </c>
      <c r="J60" s="1378"/>
      <c r="L60" s="2">
        <v>16</v>
      </c>
      <c r="M60" s="3" t="s">
        <v>56</v>
      </c>
      <c r="N60" s="1378"/>
      <c r="O60" s="1038"/>
      <c r="P60" s="1038"/>
      <c r="Q60" s="823">
        <v>16</v>
      </c>
      <c r="R60" s="1044">
        <v>16</v>
      </c>
      <c r="T60" s="2">
        <v>16</v>
      </c>
      <c r="U60" s="1020" t="s">
        <v>749</v>
      </c>
      <c r="V60" s="288"/>
    </row>
    <row r="61" spans="1:22" ht="15.75" x14ac:dyDescent="0.25">
      <c r="A61" s="2">
        <v>17</v>
      </c>
      <c r="B61" s="3" t="s">
        <v>57</v>
      </c>
      <c r="C61" s="101"/>
      <c r="D61" s="1298" t="s">
        <v>44</v>
      </c>
      <c r="E61" s="356" t="s">
        <v>309</v>
      </c>
      <c r="F61" s="1357">
        <v>27</v>
      </c>
      <c r="G61" s="254"/>
      <c r="H61" s="511"/>
      <c r="I61" s="2">
        <v>17</v>
      </c>
      <c r="J61" s="101"/>
      <c r="L61" s="2">
        <v>17</v>
      </c>
      <c r="M61" s="3" t="s">
        <v>57</v>
      </c>
      <c r="N61" s="1346"/>
      <c r="O61" s="1038"/>
      <c r="P61" s="1038"/>
      <c r="Q61" s="823">
        <v>17</v>
      </c>
      <c r="R61" s="1021" t="s">
        <v>387</v>
      </c>
      <c r="T61" s="2">
        <v>17</v>
      </c>
      <c r="U61" s="1020" t="s">
        <v>749</v>
      </c>
      <c r="V61" s="296"/>
    </row>
    <row r="62" spans="1:22" ht="15.75" x14ac:dyDescent="0.25">
      <c r="A62" s="2">
        <v>18</v>
      </c>
      <c r="B62" s="3" t="s">
        <v>129</v>
      </c>
      <c r="C62" s="491" t="s">
        <v>137</v>
      </c>
      <c r="D62" s="1227" t="s">
        <v>130</v>
      </c>
      <c r="E62" s="356" t="s">
        <v>309</v>
      </c>
      <c r="F62" s="1350">
        <v>15</v>
      </c>
      <c r="G62" s="249"/>
      <c r="H62" s="511"/>
      <c r="I62" s="2">
        <v>18</v>
      </c>
      <c r="J62" s="491" t="s">
        <v>137</v>
      </c>
      <c r="L62" s="2">
        <v>18</v>
      </c>
      <c r="M62" s="3" t="s">
        <v>129</v>
      </c>
      <c r="N62" s="491" t="s">
        <v>137</v>
      </c>
      <c r="O62" s="513"/>
      <c r="P62" s="513"/>
      <c r="Q62" s="2">
        <v>18</v>
      </c>
      <c r="R62" s="496" t="s">
        <v>137</v>
      </c>
      <c r="T62" s="2">
        <v>18</v>
      </c>
      <c r="U62" s="1020" t="s">
        <v>749</v>
      </c>
      <c r="V62" s="288"/>
    </row>
    <row r="63" spans="1:22" ht="15.75" x14ac:dyDescent="0.25">
      <c r="A63" s="2">
        <v>19</v>
      </c>
      <c r="B63" s="3" t="s">
        <v>17</v>
      </c>
      <c r="C63" s="491" t="b">
        <v>0</v>
      </c>
      <c r="D63" s="1227" t="s">
        <v>130</v>
      </c>
      <c r="E63" s="595"/>
      <c r="F63" s="1350"/>
      <c r="G63" s="249"/>
      <c r="H63" s="511"/>
      <c r="I63" s="2">
        <v>19</v>
      </c>
      <c r="J63" s="491" t="b">
        <v>0</v>
      </c>
      <c r="L63" s="2">
        <v>19</v>
      </c>
      <c r="M63" s="3" t="s">
        <v>17</v>
      </c>
      <c r="N63" s="491" t="b">
        <v>0</v>
      </c>
      <c r="O63" s="513"/>
      <c r="P63" s="513"/>
      <c r="Q63" s="2">
        <v>19</v>
      </c>
      <c r="R63" s="496" t="b">
        <v>0</v>
      </c>
      <c r="T63" s="2">
        <v>19</v>
      </c>
      <c r="U63" s="1020" t="s">
        <v>749</v>
      </c>
      <c r="V63" s="288"/>
    </row>
    <row r="64" spans="1:22" ht="15.75" x14ac:dyDescent="0.25">
      <c r="A64" s="2">
        <v>20</v>
      </c>
      <c r="B64" s="3" t="s">
        <v>18</v>
      </c>
      <c r="C64" s="491" t="s">
        <v>111</v>
      </c>
      <c r="D64" s="1227" t="s">
        <v>130</v>
      </c>
      <c r="E64" s="356"/>
      <c r="F64" s="1350" t="s">
        <v>106</v>
      </c>
      <c r="G64" s="249"/>
      <c r="H64" s="511"/>
      <c r="I64" s="2">
        <v>20</v>
      </c>
      <c r="J64" s="491" t="s">
        <v>111</v>
      </c>
      <c r="L64" s="2">
        <v>20</v>
      </c>
      <c r="M64" s="3" t="s">
        <v>18</v>
      </c>
      <c r="N64" s="491" t="s">
        <v>111</v>
      </c>
      <c r="O64" s="513"/>
      <c r="P64" s="513"/>
      <c r="Q64" s="2">
        <v>20</v>
      </c>
      <c r="R64" s="496" t="s">
        <v>111</v>
      </c>
      <c r="T64" s="2">
        <v>20</v>
      </c>
      <c r="U64" s="1020" t="s">
        <v>749</v>
      </c>
      <c r="V64" s="288"/>
    </row>
    <row r="65" spans="1:22" ht="15.75" x14ac:dyDescent="0.25">
      <c r="A65" s="2">
        <v>21</v>
      </c>
      <c r="B65" s="3" t="s">
        <v>58</v>
      </c>
      <c r="C65" s="491" t="b">
        <v>0</v>
      </c>
      <c r="D65" s="1227" t="s">
        <v>130</v>
      </c>
      <c r="E65" s="595"/>
      <c r="F65" s="1350"/>
      <c r="G65" s="249"/>
      <c r="H65" s="511"/>
      <c r="I65" s="2">
        <v>21</v>
      </c>
      <c r="J65" s="491" t="b">
        <v>0</v>
      </c>
      <c r="L65" s="2">
        <v>21</v>
      </c>
      <c r="M65" s="3" t="s">
        <v>58</v>
      </c>
      <c r="N65" s="491" t="b">
        <v>0</v>
      </c>
      <c r="O65" s="513"/>
      <c r="P65" s="513"/>
      <c r="Q65" s="2">
        <v>21</v>
      </c>
      <c r="R65" s="496" t="b">
        <v>0</v>
      </c>
      <c r="T65" s="2">
        <v>21</v>
      </c>
      <c r="U65" s="1020" t="s">
        <v>749</v>
      </c>
      <c r="V65" s="288"/>
    </row>
    <row r="66" spans="1:22" ht="15.75" x14ac:dyDescent="0.25">
      <c r="A66" s="2">
        <v>22</v>
      </c>
      <c r="B66" s="3" t="s">
        <v>80</v>
      </c>
      <c r="C66" s="93" t="s">
        <v>205</v>
      </c>
      <c r="D66" s="1296" t="s">
        <v>130</v>
      </c>
      <c r="E66" s="356" t="s">
        <v>309</v>
      </c>
      <c r="F66" s="1350"/>
      <c r="G66" s="249"/>
      <c r="H66" s="511"/>
      <c r="I66" s="2">
        <v>22</v>
      </c>
      <c r="J66" s="93" t="s">
        <v>205</v>
      </c>
      <c r="L66" s="2">
        <v>22</v>
      </c>
      <c r="M66" s="3" t="s">
        <v>785</v>
      </c>
      <c r="N66" s="93" t="s">
        <v>205</v>
      </c>
      <c r="O66" s="513"/>
      <c r="P66" s="513"/>
      <c r="Q66" s="2">
        <v>22</v>
      </c>
      <c r="R66" s="496" t="s">
        <v>205</v>
      </c>
      <c r="T66" s="2">
        <v>22</v>
      </c>
      <c r="U66" s="1020" t="s">
        <v>749</v>
      </c>
      <c r="V66" s="288"/>
    </row>
    <row r="67" spans="1:22" ht="15.75" x14ac:dyDescent="0.25">
      <c r="A67" s="2">
        <v>23</v>
      </c>
      <c r="B67" s="3" t="s">
        <v>59</v>
      </c>
      <c r="C67" s="94">
        <v>-6.1000000000000004E-3</v>
      </c>
      <c r="D67" s="65" t="s">
        <v>44</v>
      </c>
      <c r="E67" s="595"/>
      <c r="F67" s="1352">
        <v>21</v>
      </c>
      <c r="G67" s="315"/>
      <c r="H67" s="511"/>
      <c r="I67" s="2">
        <v>23</v>
      </c>
      <c r="J67" s="94">
        <v>-6.1000000000000004E-3</v>
      </c>
      <c r="L67" s="2">
        <v>23</v>
      </c>
      <c r="M67" s="3" t="s">
        <v>59</v>
      </c>
      <c r="N67" s="94">
        <v>-5.7000000000000002E-3</v>
      </c>
      <c r="O67" s="513"/>
      <c r="P67" s="513"/>
      <c r="Q67" s="2">
        <v>23</v>
      </c>
      <c r="R67" s="94">
        <v>-5.7000000000000002E-3</v>
      </c>
      <c r="T67" s="2">
        <v>23</v>
      </c>
      <c r="U67" s="1020" t="s">
        <v>749</v>
      </c>
      <c r="V67" s="297"/>
    </row>
    <row r="68" spans="1:22" ht="15.75" x14ac:dyDescent="0.25">
      <c r="A68" s="2">
        <v>24</v>
      </c>
      <c r="B68" s="3" t="s">
        <v>60</v>
      </c>
      <c r="C68" s="491" t="s">
        <v>112</v>
      </c>
      <c r="D68" s="1227" t="s">
        <v>44</v>
      </c>
      <c r="E68" s="595"/>
      <c r="F68" s="1350"/>
      <c r="G68" s="249"/>
      <c r="H68" s="511"/>
      <c r="I68" s="2">
        <v>24</v>
      </c>
      <c r="J68" s="491" t="s">
        <v>112</v>
      </c>
      <c r="L68" s="2">
        <v>24</v>
      </c>
      <c r="M68" s="3" t="s">
        <v>60</v>
      </c>
      <c r="N68" s="491" t="s">
        <v>112</v>
      </c>
      <c r="O68" s="513"/>
      <c r="P68" s="513"/>
      <c r="Q68" s="2">
        <v>24</v>
      </c>
      <c r="R68" s="496" t="s">
        <v>112</v>
      </c>
      <c r="T68" s="2">
        <v>24</v>
      </c>
      <c r="U68" s="1020" t="s">
        <v>749</v>
      </c>
      <c r="V68" s="288"/>
    </row>
    <row r="69" spans="1:22" ht="15.75" x14ac:dyDescent="0.25">
      <c r="A69" s="2">
        <v>25</v>
      </c>
      <c r="B69" s="3" t="s">
        <v>61</v>
      </c>
      <c r="C69" s="90"/>
      <c r="D69" s="1227" t="s">
        <v>44</v>
      </c>
      <c r="E69" s="595"/>
      <c r="F69" s="1350"/>
      <c r="G69" s="249"/>
      <c r="H69" s="511"/>
      <c r="I69" s="2">
        <v>25</v>
      </c>
      <c r="J69" s="90"/>
      <c r="L69" s="2">
        <v>25</v>
      </c>
      <c r="M69" s="3" t="s">
        <v>61</v>
      </c>
      <c r="N69" s="90"/>
      <c r="O69" s="513"/>
      <c r="P69" s="513"/>
      <c r="Q69" s="2">
        <v>25</v>
      </c>
      <c r="R69" s="100"/>
      <c r="T69" s="2">
        <v>25</v>
      </c>
      <c r="U69" s="1020" t="s">
        <v>749</v>
      </c>
      <c r="V69" s="288"/>
    </row>
    <row r="70" spans="1:22" ht="15.75" x14ac:dyDescent="0.25">
      <c r="A70" s="2">
        <v>26</v>
      </c>
      <c r="B70" s="3" t="s">
        <v>62</v>
      </c>
      <c r="C70" s="90"/>
      <c r="D70" s="1227" t="s">
        <v>44</v>
      </c>
      <c r="E70" s="595"/>
      <c r="F70" s="1350"/>
      <c r="G70" s="249"/>
      <c r="H70" s="511"/>
      <c r="I70" s="2">
        <v>26</v>
      </c>
      <c r="J70" s="90"/>
      <c r="L70" s="2">
        <v>26</v>
      </c>
      <c r="M70" s="3" t="s">
        <v>62</v>
      </c>
      <c r="N70" s="90"/>
      <c r="O70" s="513"/>
      <c r="P70" s="513"/>
      <c r="Q70" s="2">
        <v>26</v>
      </c>
      <c r="R70" s="100"/>
      <c r="T70" s="2">
        <v>26</v>
      </c>
      <c r="U70" s="1020" t="s">
        <v>749</v>
      </c>
      <c r="V70" s="288"/>
    </row>
    <row r="71" spans="1:22" ht="15.75" x14ac:dyDescent="0.25">
      <c r="A71" s="2">
        <v>27</v>
      </c>
      <c r="B71" s="3" t="s">
        <v>63</v>
      </c>
      <c r="C71" s="90"/>
      <c r="D71" s="1227" t="s">
        <v>44</v>
      </c>
      <c r="E71" s="595"/>
      <c r="F71" s="1350"/>
      <c r="G71" s="249"/>
      <c r="H71" s="511"/>
      <c r="I71" s="2">
        <v>27</v>
      </c>
      <c r="J71" s="90"/>
      <c r="L71" s="2">
        <v>27</v>
      </c>
      <c r="M71" s="3" t="s">
        <v>63</v>
      </c>
      <c r="N71" s="90"/>
      <c r="O71" s="513"/>
      <c r="P71" s="513"/>
      <c r="Q71" s="2">
        <v>27</v>
      </c>
      <c r="R71" s="100"/>
      <c r="T71" s="2">
        <v>27</v>
      </c>
      <c r="U71" s="1020" t="s">
        <v>749</v>
      </c>
      <c r="V71" s="288"/>
    </row>
    <row r="72" spans="1:22" ht="15.75" x14ac:dyDescent="0.25">
      <c r="A72" s="2">
        <v>28</v>
      </c>
      <c r="B72" s="3" t="s">
        <v>64</v>
      </c>
      <c r="C72" s="90"/>
      <c r="D72" s="1227" t="s">
        <v>44</v>
      </c>
      <c r="E72" s="595"/>
      <c r="F72" s="1350"/>
      <c r="G72" s="249"/>
      <c r="H72" s="511"/>
      <c r="I72" s="2">
        <v>28</v>
      </c>
      <c r="J72" s="90"/>
      <c r="L72" s="2">
        <v>28</v>
      </c>
      <c r="M72" s="3" t="s">
        <v>64</v>
      </c>
      <c r="N72" s="90"/>
      <c r="O72" s="513"/>
      <c r="P72" s="513"/>
      <c r="Q72" s="2">
        <v>28</v>
      </c>
      <c r="R72" s="100"/>
      <c r="T72" s="2">
        <v>28</v>
      </c>
      <c r="U72" s="1020" t="s">
        <v>749</v>
      </c>
      <c r="V72" s="288"/>
    </row>
    <row r="73" spans="1:22" ht="15.75" x14ac:dyDescent="0.25">
      <c r="A73" s="2">
        <v>29</v>
      </c>
      <c r="B73" s="3" t="s">
        <v>65</v>
      </c>
      <c r="C73" s="90"/>
      <c r="D73" s="1227" t="s">
        <v>44</v>
      </c>
      <c r="E73" s="595"/>
      <c r="F73" s="1350"/>
      <c r="G73" s="249"/>
      <c r="H73" s="511"/>
      <c r="I73" s="2">
        <v>29</v>
      </c>
      <c r="J73" s="90"/>
      <c r="L73" s="2">
        <v>29</v>
      </c>
      <c r="M73" s="3" t="s">
        <v>65</v>
      </c>
      <c r="N73" s="90"/>
      <c r="O73" s="513"/>
      <c r="P73" s="513"/>
      <c r="Q73" s="2">
        <v>29</v>
      </c>
      <c r="R73" s="100"/>
      <c r="T73" s="2">
        <v>29</v>
      </c>
      <c r="U73" s="1020" t="s">
        <v>749</v>
      </c>
      <c r="V73" s="288"/>
    </row>
    <row r="74" spans="1:22" ht="15.75" x14ac:dyDescent="0.25">
      <c r="A74" s="2">
        <v>30</v>
      </c>
      <c r="B74" s="3" t="s">
        <v>66</v>
      </c>
      <c r="C74" s="90"/>
      <c r="D74" s="1227" t="s">
        <v>44</v>
      </c>
      <c r="E74" s="595"/>
      <c r="F74" s="1350"/>
      <c r="G74" s="249"/>
      <c r="H74" s="511"/>
      <c r="I74" s="2">
        <v>30</v>
      </c>
      <c r="J74" s="90"/>
      <c r="L74" s="2">
        <v>30</v>
      </c>
      <c r="M74" s="3" t="s">
        <v>66</v>
      </c>
      <c r="N74" s="90"/>
      <c r="O74" s="513"/>
      <c r="P74" s="513"/>
      <c r="Q74" s="2">
        <v>30</v>
      </c>
      <c r="R74" s="100"/>
      <c r="T74" s="2">
        <v>30</v>
      </c>
      <c r="U74" s="1020" t="s">
        <v>749</v>
      </c>
      <c r="V74" s="288"/>
    </row>
    <row r="75" spans="1:22" ht="15.75" x14ac:dyDescent="0.25">
      <c r="A75" s="2">
        <v>31</v>
      </c>
      <c r="B75" s="3" t="s">
        <v>67</v>
      </c>
      <c r="C75" s="90"/>
      <c r="D75" s="1227" t="s">
        <v>44</v>
      </c>
      <c r="E75" s="595"/>
      <c r="F75" s="1350"/>
      <c r="G75" s="249"/>
      <c r="H75" s="511"/>
      <c r="I75" s="2">
        <v>31</v>
      </c>
      <c r="J75" s="90"/>
      <c r="L75" s="2">
        <v>31</v>
      </c>
      <c r="M75" s="3" t="s">
        <v>67</v>
      </c>
      <c r="N75" s="90"/>
      <c r="O75" s="513"/>
      <c r="P75" s="513"/>
      <c r="Q75" s="2">
        <v>31</v>
      </c>
      <c r="R75" s="100"/>
      <c r="T75" s="2">
        <v>31</v>
      </c>
      <c r="U75" s="1020" t="s">
        <v>749</v>
      </c>
      <c r="V75" s="288"/>
    </row>
    <row r="76" spans="1:22" ht="15.75" x14ac:dyDescent="0.25">
      <c r="A76" s="2">
        <v>32</v>
      </c>
      <c r="B76" s="3" t="s">
        <v>68</v>
      </c>
      <c r="C76" s="90"/>
      <c r="D76" s="1227" t="s">
        <v>44</v>
      </c>
      <c r="E76" s="595"/>
      <c r="F76" s="1350"/>
      <c r="G76" s="249"/>
      <c r="H76" s="511"/>
      <c r="I76" s="2">
        <v>32</v>
      </c>
      <c r="J76" s="90"/>
      <c r="L76" s="2">
        <v>32</v>
      </c>
      <c r="M76" s="3" t="s">
        <v>68</v>
      </c>
      <c r="N76" s="90"/>
      <c r="O76" s="513"/>
      <c r="P76" s="513"/>
      <c r="Q76" s="2">
        <v>32</v>
      </c>
      <c r="R76" s="100"/>
      <c r="T76" s="2">
        <v>32</v>
      </c>
      <c r="U76" s="1020" t="s">
        <v>749</v>
      </c>
      <c r="V76" s="288"/>
    </row>
    <row r="77" spans="1:22" ht="15.75" x14ac:dyDescent="0.25">
      <c r="A77" s="2">
        <v>35</v>
      </c>
      <c r="B77" s="3" t="s">
        <v>72</v>
      </c>
      <c r="C77" s="90"/>
      <c r="D77" s="1227" t="s">
        <v>43</v>
      </c>
      <c r="E77" s="595"/>
      <c r="F77" s="1350"/>
      <c r="G77" s="249"/>
      <c r="H77" s="511"/>
      <c r="I77" s="2">
        <v>35</v>
      </c>
      <c r="J77" s="90"/>
      <c r="L77" s="2">
        <v>35</v>
      </c>
      <c r="M77" s="3" t="s">
        <v>72</v>
      </c>
      <c r="N77" s="90"/>
      <c r="O77" s="513"/>
      <c r="P77" s="513"/>
      <c r="Q77" s="2">
        <v>35</v>
      </c>
      <c r="R77" s="100"/>
      <c r="T77" s="2">
        <v>35</v>
      </c>
      <c r="U77" s="1020" t="s">
        <v>749</v>
      </c>
      <c r="V77" s="288"/>
    </row>
    <row r="78" spans="1:22" ht="15.75" x14ac:dyDescent="0.25">
      <c r="A78" s="2">
        <v>36</v>
      </c>
      <c r="B78" s="3" t="s">
        <v>73</v>
      </c>
      <c r="C78" s="90"/>
      <c r="D78" s="1227" t="s">
        <v>44</v>
      </c>
      <c r="E78" s="595"/>
      <c r="F78" s="1350"/>
      <c r="G78" s="249"/>
      <c r="H78" s="511"/>
      <c r="I78" s="2">
        <v>36</v>
      </c>
      <c r="J78" s="90"/>
      <c r="L78" s="2">
        <v>36</v>
      </c>
      <c r="M78" s="3" t="s">
        <v>73</v>
      </c>
      <c r="N78" s="90"/>
      <c r="O78" s="513"/>
      <c r="P78" s="513"/>
      <c r="Q78" s="2">
        <v>36</v>
      </c>
      <c r="R78" s="100"/>
      <c r="T78" s="2">
        <v>36</v>
      </c>
      <c r="U78" s="1020" t="s">
        <v>749</v>
      </c>
      <c r="V78" s="288"/>
    </row>
    <row r="79" spans="1:22" ht="15.75" x14ac:dyDescent="0.25">
      <c r="A79" s="2">
        <v>37</v>
      </c>
      <c r="B79" s="3" t="s">
        <v>69</v>
      </c>
      <c r="C79" s="494">
        <v>50000000</v>
      </c>
      <c r="D79" s="1228" t="s">
        <v>130</v>
      </c>
      <c r="E79" s="595"/>
      <c r="F79" s="1355"/>
      <c r="G79" s="256"/>
      <c r="H79" s="511"/>
      <c r="I79" s="2">
        <v>37</v>
      </c>
      <c r="J79" s="494">
        <v>50000000</v>
      </c>
      <c r="L79" s="2">
        <v>37</v>
      </c>
      <c r="M79" s="3" t="s">
        <v>69</v>
      </c>
      <c r="N79" s="494">
        <v>15000000</v>
      </c>
      <c r="O79" s="513"/>
      <c r="P79" s="513"/>
      <c r="Q79" s="2">
        <v>37</v>
      </c>
      <c r="R79" s="680">
        <v>15000000</v>
      </c>
      <c r="T79" s="2">
        <v>37</v>
      </c>
      <c r="U79" s="1020" t="s">
        <v>749</v>
      </c>
      <c r="V79" s="291"/>
    </row>
    <row r="80" spans="1:22" ht="15.75" x14ac:dyDescent="0.25">
      <c r="A80" s="2">
        <v>38</v>
      </c>
      <c r="B80" s="3" t="s">
        <v>70</v>
      </c>
      <c r="C80" s="494">
        <v>49999994.06944444</v>
      </c>
      <c r="D80" s="1294" t="s">
        <v>44</v>
      </c>
      <c r="E80" s="595"/>
      <c r="F80" s="1355"/>
      <c r="G80" s="256"/>
      <c r="H80" s="511"/>
      <c r="I80" s="2">
        <v>38</v>
      </c>
      <c r="J80" s="494">
        <v>49999994.06944444</v>
      </c>
      <c r="L80" s="2">
        <v>38</v>
      </c>
      <c r="M80" s="3" t="s">
        <v>70</v>
      </c>
      <c r="N80" s="1315">
        <v>14993350</v>
      </c>
      <c r="O80" s="513"/>
      <c r="P80" s="513"/>
      <c r="Q80" s="2">
        <v>38</v>
      </c>
      <c r="R80" s="1315">
        <v>14993350</v>
      </c>
      <c r="T80" s="2">
        <v>38</v>
      </c>
      <c r="U80" s="1020" t="s">
        <v>749</v>
      </c>
      <c r="V80" s="291"/>
    </row>
    <row r="81" spans="1:25" ht="15.75" x14ac:dyDescent="0.25">
      <c r="A81" s="2">
        <v>39</v>
      </c>
      <c r="B81" s="3" t="s">
        <v>71</v>
      </c>
      <c r="C81" s="491" t="s">
        <v>99</v>
      </c>
      <c r="D81" s="1227" t="s">
        <v>130</v>
      </c>
      <c r="E81" s="595"/>
      <c r="F81" s="1350"/>
      <c r="G81" s="249"/>
      <c r="H81" s="511"/>
      <c r="I81" s="2">
        <v>39</v>
      </c>
      <c r="J81" s="491" t="s">
        <v>99</v>
      </c>
      <c r="L81" s="2">
        <v>39</v>
      </c>
      <c r="M81" s="3" t="s">
        <v>71</v>
      </c>
      <c r="N81" s="567" t="s">
        <v>99</v>
      </c>
      <c r="O81" s="513"/>
      <c r="P81" s="513"/>
      <c r="Q81" s="2">
        <v>39</v>
      </c>
      <c r="R81" s="567" t="s">
        <v>99</v>
      </c>
      <c r="T81" s="2">
        <v>39</v>
      </c>
      <c r="U81" s="1020" t="s">
        <v>749</v>
      </c>
      <c r="V81" s="288"/>
    </row>
    <row r="82" spans="1:25" ht="15.75" x14ac:dyDescent="0.25">
      <c r="A82" s="2">
        <v>73</v>
      </c>
      <c r="B82" s="3" t="s">
        <v>81</v>
      </c>
      <c r="C82" s="491" t="b">
        <v>1</v>
      </c>
      <c r="D82" s="1227" t="s">
        <v>130</v>
      </c>
      <c r="E82" s="595"/>
      <c r="F82" s="1350">
        <v>12</v>
      </c>
      <c r="G82" s="249"/>
      <c r="H82" s="511"/>
      <c r="I82" s="2">
        <v>73</v>
      </c>
      <c r="J82" s="491" t="b">
        <v>1</v>
      </c>
      <c r="L82" s="2">
        <v>73</v>
      </c>
      <c r="M82" s="3" t="s">
        <v>81</v>
      </c>
      <c r="N82" s="567" t="b">
        <v>1</v>
      </c>
      <c r="O82" s="513"/>
      <c r="P82" s="513"/>
      <c r="Q82" s="2">
        <v>73</v>
      </c>
      <c r="R82" s="567" t="b">
        <v>1</v>
      </c>
      <c r="T82" s="2">
        <v>73</v>
      </c>
      <c r="U82" s="677" t="b">
        <v>1</v>
      </c>
      <c r="V82" s="1227" t="s">
        <v>130</v>
      </c>
    </row>
    <row r="83" spans="1:25" ht="15.75" x14ac:dyDescent="0.25">
      <c r="A83" s="2">
        <v>74</v>
      </c>
      <c r="B83" s="3" t="s">
        <v>78</v>
      </c>
      <c r="C83" s="116" t="s">
        <v>199</v>
      </c>
      <c r="D83" s="1232" t="s">
        <v>44</v>
      </c>
      <c r="E83" s="356" t="s">
        <v>309</v>
      </c>
      <c r="F83" s="1353"/>
      <c r="G83" s="253"/>
      <c r="H83" s="511"/>
      <c r="I83" s="2">
        <v>74</v>
      </c>
      <c r="J83" s="116" t="s">
        <v>199</v>
      </c>
      <c r="L83" s="2">
        <v>74</v>
      </c>
      <c r="M83" s="3" t="s">
        <v>78</v>
      </c>
      <c r="N83" s="116" t="s">
        <v>199</v>
      </c>
      <c r="O83" s="513"/>
      <c r="P83" s="513"/>
      <c r="Q83" s="2">
        <v>74</v>
      </c>
      <c r="R83" s="116" t="s">
        <v>199</v>
      </c>
      <c r="T83" s="2">
        <v>74</v>
      </c>
      <c r="U83" s="411" t="s">
        <v>199</v>
      </c>
      <c r="V83" s="1232" t="s">
        <v>44</v>
      </c>
    </row>
    <row r="84" spans="1:25" ht="15.75" x14ac:dyDescent="0.25">
      <c r="A84" s="2">
        <v>75</v>
      </c>
      <c r="B84" s="3" t="s">
        <v>19</v>
      </c>
      <c r="C84" s="1010"/>
      <c r="D84" s="1227" t="s">
        <v>44</v>
      </c>
      <c r="E84" s="356" t="s">
        <v>309</v>
      </c>
      <c r="F84" s="1350"/>
      <c r="G84" s="249"/>
      <c r="H84" s="511"/>
      <c r="I84" s="2">
        <v>75</v>
      </c>
      <c r="J84" s="918"/>
      <c r="L84" s="2">
        <v>75</v>
      </c>
      <c r="M84" s="3" t="s">
        <v>19</v>
      </c>
      <c r="N84" s="918"/>
      <c r="O84" s="513"/>
      <c r="P84" s="513"/>
      <c r="Q84" s="2">
        <v>75</v>
      </c>
      <c r="R84" s="918"/>
      <c r="T84" s="2">
        <v>75</v>
      </c>
      <c r="U84" s="93" t="s">
        <v>113</v>
      </c>
      <c r="V84" s="1227" t="s">
        <v>44</v>
      </c>
      <c r="W84" s="25" t="s">
        <v>113</v>
      </c>
    </row>
    <row r="85" spans="1:25" ht="15.75" x14ac:dyDescent="0.25">
      <c r="A85" s="2">
        <v>76</v>
      </c>
      <c r="B85" s="9" t="s">
        <v>30</v>
      </c>
      <c r="C85" s="90"/>
      <c r="D85" s="1227" t="s">
        <v>44</v>
      </c>
      <c r="E85" s="595"/>
      <c r="F85" s="1350"/>
      <c r="G85" s="249"/>
      <c r="H85" s="511"/>
      <c r="I85" s="2">
        <v>76</v>
      </c>
      <c r="J85" s="90"/>
      <c r="L85" s="2">
        <v>76</v>
      </c>
      <c r="M85" s="9" t="s">
        <v>30</v>
      </c>
      <c r="N85" s="90"/>
      <c r="O85" s="513"/>
      <c r="P85" s="513"/>
      <c r="Q85" s="2">
        <v>76</v>
      </c>
      <c r="R85" s="90"/>
      <c r="T85" s="2">
        <v>76</v>
      </c>
      <c r="U85" s="90"/>
      <c r="V85" s="1227" t="s">
        <v>44</v>
      </c>
      <c r="W85" s="629"/>
    </row>
    <row r="86" spans="1:25" ht="15.75" x14ac:dyDescent="0.25">
      <c r="A86" s="2">
        <v>77</v>
      </c>
      <c r="B86" s="9" t="s">
        <v>31</v>
      </c>
      <c r="C86" s="90"/>
      <c r="D86" s="1227" t="s">
        <v>44</v>
      </c>
      <c r="E86" s="595"/>
      <c r="F86" s="1350"/>
      <c r="G86" s="249"/>
      <c r="H86" s="511"/>
      <c r="I86" s="2">
        <v>77</v>
      </c>
      <c r="J86" s="90"/>
      <c r="L86" s="2">
        <v>77</v>
      </c>
      <c r="M86" s="9" t="s">
        <v>31</v>
      </c>
      <c r="N86" s="90"/>
      <c r="O86" s="513"/>
      <c r="P86" s="513"/>
      <c r="Q86" s="2">
        <v>77</v>
      </c>
      <c r="R86" s="90"/>
      <c r="T86" s="2">
        <v>77</v>
      </c>
      <c r="U86" s="90"/>
      <c r="V86" s="1227" t="s">
        <v>44</v>
      </c>
      <c r="W86" s="629"/>
    </row>
    <row r="87" spans="1:25" ht="15.75" x14ac:dyDescent="0.25">
      <c r="A87" s="2">
        <v>78</v>
      </c>
      <c r="B87" s="9" t="s">
        <v>77</v>
      </c>
      <c r="C87" s="90"/>
      <c r="D87" s="1227" t="s">
        <v>44</v>
      </c>
      <c r="E87" s="595"/>
      <c r="F87" s="1350"/>
      <c r="G87" s="249"/>
      <c r="H87" s="511"/>
      <c r="I87" s="2">
        <v>78</v>
      </c>
      <c r="J87" s="90"/>
      <c r="L87" s="2">
        <v>78</v>
      </c>
      <c r="M87" s="9" t="s">
        <v>77</v>
      </c>
      <c r="N87" s="90"/>
      <c r="O87" s="513"/>
      <c r="P87" s="513"/>
      <c r="Q87" s="2">
        <v>78</v>
      </c>
      <c r="R87" s="90"/>
      <c r="T87" s="2">
        <v>78</v>
      </c>
      <c r="U87" s="630" t="s">
        <v>92</v>
      </c>
      <c r="V87" s="1227" t="s">
        <v>44</v>
      </c>
      <c r="W87" s="630" t="s">
        <v>157</v>
      </c>
    </row>
    <row r="88" spans="1:25" ht="15.75" x14ac:dyDescent="0.25">
      <c r="A88" s="2">
        <v>79</v>
      </c>
      <c r="B88" s="9" t="s">
        <v>76</v>
      </c>
      <c r="C88" s="90"/>
      <c r="D88" s="1227" t="s">
        <v>44</v>
      </c>
      <c r="E88" s="595"/>
      <c r="F88" s="1350"/>
      <c r="G88" s="249"/>
      <c r="H88" s="511"/>
      <c r="I88" s="2">
        <v>79</v>
      </c>
      <c r="J88" s="90"/>
      <c r="L88" s="2">
        <v>79</v>
      </c>
      <c r="M88" s="9" t="s">
        <v>76</v>
      </c>
      <c r="N88" s="90"/>
      <c r="O88" s="513"/>
      <c r="P88" s="513"/>
      <c r="Q88" s="2">
        <v>79</v>
      </c>
      <c r="R88" s="90"/>
      <c r="T88" s="2">
        <v>79</v>
      </c>
      <c r="U88" s="678" t="s">
        <v>118</v>
      </c>
      <c r="V88" s="1227" t="s">
        <v>44</v>
      </c>
      <c r="W88" s="678" t="s">
        <v>118</v>
      </c>
    </row>
    <row r="89" spans="1:25" ht="15.75" x14ac:dyDescent="0.25">
      <c r="A89" s="2">
        <v>83</v>
      </c>
      <c r="B89" s="9" t="s">
        <v>20</v>
      </c>
      <c r="C89" s="78"/>
      <c r="D89" s="1228" t="s">
        <v>44</v>
      </c>
      <c r="E89" s="595"/>
      <c r="F89" s="1355"/>
      <c r="G89" s="256"/>
      <c r="H89" s="511"/>
      <c r="I89" s="2">
        <v>83</v>
      </c>
      <c r="J89" s="78"/>
      <c r="L89" s="2">
        <v>83</v>
      </c>
      <c r="M89" s="9" t="s">
        <v>20</v>
      </c>
      <c r="N89" s="78"/>
      <c r="O89" s="513"/>
      <c r="P89" s="513"/>
      <c r="Q89" s="2">
        <v>83</v>
      </c>
      <c r="R89" s="78"/>
      <c r="T89" s="2">
        <v>83</v>
      </c>
      <c r="U89" s="1315">
        <v>-22750000</v>
      </c>
      <c r="V89" s="1228" t="s">
        <v>44</v>
      </c>
      <c r="W89" s="1315">
        <v>-8481700</v>
      </c>
      <c r="X89" s="342" t="s">
        <v>309</v>
      </c>
    </row>
    <row r="90" spans="1:25" ht="15.75" x14ac:dyDescent="0.25">
      <c r="A90" s="2">
        <v>85</v>
      </c>
      <c r="B90" s="3" t="s">
        <v>21</v>
      </c>
      <c r="C90" s="90"/>
      <c r="D90" s="1227" t="s">
        <v>43</v>
      </c>
      <c r="E90" s="595"/>
      <c r="F90" s="1350"/>
      <c r="G90" s="249"/>
      <c r="H90" s="511"/>
      <c r="I90" s="2">
        <v>85</v>
      </c>
      <c r="J90" s="90"/>
      <c r="L90" s="2">
        <v>85</v>
      </c>
      <c r="M90" s="3" t="s">
        <v>21</v>
      </c>
      <c r="N90" s="90"/>
      <c r="O90" s="513"/>
      <c r="P90" s="513"/>
      <c r="Q90" s="2">
        <v>85</v>
      </c>
      <c r="R90" s="90"/>
      <c r="T90" s="2">
        <v>85</v>
      </c>
      <c r="U90" s="630" t="s">
        <v>99</v>
      </c>
      <c r="V90" s="1227" t="s">
        <v>43</v>
      </c>
      <c r="W90" s="630" t="s">
        <v>99</v>
      </c>
    </row>
    <row r="91" spans="1:25" ht="15.75" x14ac:dyDescent="0.25">
      <c r="A91" s="2">
        <v>86</v>
      </c>
      <c r="B91" s="3" t="s">
        <v>22</v>
      </c>
      <c r="C91" s="90"/>
      <c r="D91" s="1227" t="s">
        <v>44</v>
      </c>
      <c r="E91" s="595"/>
      <c r="F91" s="1350"/>
      <c r="G91" s="249"/>
      <c r="H91" s="511"/>
      <c r="I91" s="2">
        <v>86</v>
      </c>
      <c r="J91" s="90"/>
      <c r="L91" s="2">
        <v>86</v>
      </c>
      <c r="M91" s="3" t="s">
        <v>22</v>
      </c>
      <c r="N91" s="90"/>
      <c r="O91" s="513"/>
      <c r="P91" s="513"/>
      <c r="Q91" s="2">
        <v>86</v>
      </c>
      <c r="R91" s="90"/>
      <c r="T91" s="2">
        <v>86</v>
      </c>
      <c r="U91" s="630" t="s">
        <v>99</v>
      </c>
      <c r="V91" s="1227" t="s">
        <v>44</v>
      </c>
      <c r="W91" s="630" t="s">
        <v>99</v>
      </c>
    </row>
    <row r="92" spans="1:25" ht="15.75" x14ac:dyDescent="0.25">
      <c r="A92" s="2">
        <v>87</v>
      </c>
      <c r="B92" s="3" t="s">
        <v>23</v>
      </c>
      <c r="C92" s="464"/>
      <c r="D92" s="1233" t="s">
        <v>44</v>
      </c>
      <c r="E92" s="356" t="s">
        <v>309</v>
      </c>
      <c r="F92" s="1354"/>
      <c r="G92" s="257"/>
      <c r="H92" s="511"/>
      <c r="I92" s="2">
        <v>87</v>
      </c>
      <c r="J92" s="464"/>
      <c r="L92" s="2">
        <v>87</v>
      </c>
      <c r="M92" s="3" t="s">
        <v>23</v>
      </c>
      <c r="N92" s="464"/>
      <c r="O92" s="513"/>
      <c r="P92" s="513"/>
      <c r="Q92" s="2">
        <v>87</v>
      </c>
      <c r="R92" s="464"/>
      <c r="T92" s="2">
        <v>87</v>
      </c>
      <c r="U92" s="631">
        <v>107.101</v>
      </c>
      <c r="V92" s="1233" t="s">
        <v>44</v>
      </c>
      <c r="W92" s="631">
        <v>125.38200000000001</v>
      </c>
    </row>
    <row r="93" spans="1:25" ht="15.75" x14ac:dyDescent="0.25">
      <c r="A93" s="2">
        <v>88</v>
      </c>
      <c r="B93" s="3" t="s">
        <v>24</v>
      </c>
      <c r="C93" s="78"/>
      <c r="D93" s="1228" t="s">
        <v>44</v>
      </c>
      <c r="E93" s="356" t="s">
        <v>309</v>
      </c>
      <c r="F93" s="1355"/>
      <c r="G93" s="256"/>
      <c r="H93" s="516"/>
      <c r="I93" s="2">
        <v>88</v>
      </c>
      <c r="J93" s="78"/>
      <c r="L93" s="2">
        <v>88</v>
      </c>
      <c r="M93" s="3" t="s">
        <v>24</v>
      </c>
      <c r="N93" s="78"/>
      <c r="O93" s="513"/>
      <c r="P93" s="513"/>
      <c r="Q93" s="2">
        <v>88</v>
      </c>
      <c r="R93" s="78"/>
      <c r="T93" s="2">
        <v>88</v>
      </c>
      <c r="U93" s="632">
        <f>-U89*(U92/100)</f>
        <v>24365477.5</v>
      </c>
      <c r="V93" s="1228" t="s">
        <v>44</v>
      </c>
      <c r="W93" s="632">
        <f>-W89*(W92/100)</f>
        <v>10634525.094000001</v>
      </c>
      <c r="X93" s="636"/>
      <c r="Y93" s="636"/>
    </row>
    <row r="94" spans="1:25" ht="15.75" x14ac:dyDescent="0.25">
      <c r="A94" s="2">
        <v>89</v>
      </c>
      <c r="B94" s="3" t="s">
        <v>25</v>
      </c>
      <c r="C94" s="182"/>
      <c r="D94" s="67" t="s">
        <v>44</v>
      </c>
      <c r="E94" s="595"/>
      <c r="F94" s="1352"/>
      <c r="G94" s="315"/>
      <c r="H94" s="511"/>
      <c r="I94" s="2">
        <v>89</v>
      </c>
      <c r="J94" s="182"/>
      <c r="L94" s="2">
        <v>89</v>
      </c>
      <c r="M94" s="3" t="s">
        <v>25</v>
      </c>
      <c r="N94" s="182"/>
      <c r="O94" s="513"/>
      <c r="P94" s="513"/>
      <c r="Q94" s="2">
        <v>89</v>
      </c>
      <c r="R94" s="182"/>
      <c r="T94" s="2">
        <v>89</v>
      </c>
      <c r="U94" s="633">
        <v>0</v>
      </c>
      <c r="V94" s="67" t="s">
        <v>44</v>
      </c>
      <c r="W94" s="633">
        <v>0</v>
      </c>
    </row>
    <row r="95" spans="1:25" ht="15.75" x14ac:dyDescent="0.25">
      <c r="A95" s="2">
        <v>90</v>
      </c>
      <c r="B95" s="3" t="s">
        <v>26</v>
      </c>
      <c r="C95" s="90"/>
      <c r="D95" s="1227" t="s">
        <v>43</v>
      </c>
      <c r="E95" s="595"/>
      <c r="F95" s="1350"/>
      <c r="G95" s="249"/>
      <c r="H95" s="511"/>
      <c r="I95" s="2">
        <v>90</v>
      </c>
      <c r="J95" s="90"/>
      <c r="L95" s="2">
        <v>90</v>
      </c>
      <c r="M95" s="3" t="s">
        <v>26</v>
      </c>
      <c r="N95" s="90"/>
      <c r="O95" s="513"/>
      <c r="P95" s="513"/>
      <c r="Q95" s="2">
        <v>90</v>
      </c>
      <c r="R95" s="90"/>
      <c r="T95" s="2">
        <v>90</v>
      </c>
      <c r="U95" s="630" t="s">
        <v>114</v>
      </c>
      <c r="V95" s="1227" t="s">
        <v>43</v>
      </c>
      <c r="W95" s="630" t="s">
        <v>114</v>
      </c>
    </row>
    <row r="96" spans="1:25" ht="15.75" x14ac:dyDescent="0.25">
      <c r="A96" s="2">
        <v>91</v>
      </c>
      <c r="B96" s="3" t="s">
        <v>27</v>
      </c>
      <c r="C96" s="183"/>
      <c r="D96" s="1295" t="s">
        <v>130</v>
      </c>
      <c r="E96" s="356" t="s">
        <v>309</v>
      </c>
      <c r="F96" s="1349"/>
      <c r="G96" s="259"/>
      <c r="H96" s="511"/>
      <c r="I96" s="2">
        <v>91</v>
      </c>
      <c r="J96" s="183"/>
      <c r="L96" s="2">
        <v>91</v>
      </c>
      <c r="M96" s="3" t="s">
        <v>27</v>
      </c>
      <c r="N96" s="183"/>
      <c r="O96" s="513"/>
      <c r="P96" s="513"/>
      <c r="Q96" s="2">
        <v>91</v>
      </c>
      <c r="R96" s="183"/>
      <c r="T96" s="2">
        <v>91</v>
      </c>
      <c r="U96" s="634" t="s">
        <v>121</v>
      </c>
      <c r="V96" s="1295" t="s">
        <v>130</v>
      </c>
      <c r="W96" s="634" t="s">
        <v>158</v>
      </c>
    </row>
    <row r="97" spans="1:25" ht="15.75" x14ac:dyDescent="0.25">
      <c r="A97" s="2">
        <v>92</v>
      </c>
      <c r="B97" s="3" t="s">
        <v>28</v>
      </c>
      <c r="C97" s="90"/>
      <c r="D97" s="1227" t="s">
        <v>44</v>
      </c>
      <c r="E97" s="595"/>
      <c r="F97" s="1350"/>
      <c r="G97" s="249"/>
      <c r="H97" s="511"/>
      <c r="I97" s="2">
        <v>92</v>
      </c>
      <c r="J97" s="90"/>
      <c r="L97" s="2">
        <v>92</v>
      </c>
      <c r="M97" s="3" t="s">
        <v>28</v>
      </c>
      <c r="N97" s="90"/>
      <c r="O97" s="513"/>
      <c r="P97" s="513"/>
      <c r="Q97" s="2">
        <v>92</v>
      </c>
      <c r="R97" s="90"/>
      <c r="T97" s="2">
        <v>92</v>
      </c>
      <c r="U97" s="630" t="s">
        <v>115</v>
      </c>
      <c r="V97" s="1227" t="s">
        <v>44</v>
      </c>
      <c r="W97" s="630" t="s">
        <v>115</v>
      </c>
    </row>
    <row r="98" spans="1:25" ht="15.75" x14ac:dyDescent="0.25">
      <c r="A98" s="2">
        <v>93</v>
      </c>
      <c r="B98" s="3" t="s">
        <v>75</v>
      </c>
      <c r="C98" s="98"/>
      <c r="D98" s="1227" t="s">
        <v>44</v>
      </c>
      <c r="E98" s="595"/>
      <c r="F98" s="1350"/>
      <c r="G98" s="249"/>
      <c r="H98" s="511"/>
      <c r="I98" s="2">
        <v>93</v>
      </c>
      <c r="J98" s="98"/>
      <c r="L98" s="2">
        <v>93</v>
      </c>
      <c r="M98" s="3" t="s">
        <v>75</v>
      </c>
      <c r="N98" s="98"/>
      <c r="O98" s="513"/>
      <c r="P98" s="513"/>
      <c r="Q98" s="2">
        <v>93</v>
      </c>
      <c r="R98" s="98"/>
      <c r="T98" s="2">
        <v>93</v>
      </c>
      <c r="U98" s="635" t="s">
        <v>119</v>
      </c>
      <c r="V98" s="1227" t="s">
        <v>44</v>
      </c>
      <c r="W98" s="635" t="s">
        <v>119</v>
      </c>
    </row>
    <row r="99" spans="1:25" ht="15.75" x14ac:dyDescent="0.25">
      <c r="A99" s="2">
        <v>94</v>
      </c>
      <c r="B99" s="3" t="s">
        <v>74</v>
      </c>
      <c r="C99" s="90"/>
      <c r="D99" s="1227" t="s">
        <v>44</v>
      </c>
      <c r="E99" s="595"/>
      <c r="F99" s="1350"/>
      <c r="G99" s="249"/>
      <c r="H99" s="511"/>
      <c r="I99" s="2">
        <v>94</v>
      </c>
      <c r="J99" s="90"/>
      <c r="L99" s="2">
        <v>94</v>
      </c>
      <c r="M99" s="3" t="s">
        <v>74</v>
      </c>
      <c r="N99" s="90"/>
      <c r="O99" s="513"/>
      <c r="P99" s="513"/>
      <c r="Q99" s="2">
        <v>94</v>
      </c>
      <c r="R99" s="90"/>
      <c r="T99" s="2">
        <v>94</v>
      </c>
      <c r="U99" s="630" t="s">
        <v>116</v>
      </c>
      <c r="V99" s="1227" t="s">
        <v>44</v>
      </c>
      <c r="W99" s="630" t="s">
        <v>116</v>
      </c>
    </row>
    <row r="100" spans="1:25" ht="15.75" x14ac:dyDescent="0.25">
      <c r="A100" s="2">
        <v>95</v>
      </c>
      <c r="B100" s="9" t="s">
        <v>38</v>
      </c>
      <c r="C100" s="93" t="b">
        <v>1</v>
      </c>
      <c r="D100" s="1227" t="s">
        <v>44</v>
      </c>
      <c r="E100" s="356" t="s">
        <v>309</v>
      </c>
      <c r="F100" s="1350" t="s">
        <v>106</v>
      </c>
      <c r="G100" s="249"/>
      <c r="H100" s="511"/>
      <c r="I100" s="2">
        <v>95</v>
      </c>
      <c r="J100" s="93" t="b">
        <v>1</v>
      </c>
      <c r="L100" s="2">
        <v>95</v>
      </c>
      <c r="M100" s="9" t="s">
        <v>38</v>
      </c>
      <c r="N100" s="93" t="b">
        <v>1</v>
      </c>
      <c r="O100" s="513"/>
      <c r="P100" s="513"/>
      <c r="Q100" s="2">
        <v>95</v>
      </c>
      <c r="R100" s="93" t="b">
        <v>1</v>
      </c>
      <c r="T100" s="2">
        <v>95</v>
      </c>
      <c r="U100" s="681" t="b">
        <v>1</v>
      </c>
      <c r="V100" s="1227" t="s">
        <v>44</v>
      </c>
      <c r="W100" s="678" t="b">
        <v>1</v>
      </c>
    </row>
    <row r="101" spans="1:25" ht="15.75" x14ac:dyDescent="0.25">
      <c r="A101" s="18">
        <v>96</v>
      </c>
      <c r="B101" s="10" t="s">
        <v>36</v>
      </c>
      <c r="C101" s="117" t="s">
        <v>433</v>
      </c>
      <c r="D101" s="1227" t="s">
        <v>44</v>
      </c>
      <c r="E101" s="342" t="s">
        <v>309</v>
      </c>
      <c r="F101" s="1350"/>
      <c r="G101" s="249"/>
      <c r="H101" s="511"/>
      <c r="I101" s="18">
        <v>96</v>
      </c>
      <c r="J101" s="117" t="s">
        <v>433</v>
      </c>
      <c r="L101" s="18">
        <v>96</v>
      </c>
      <c r="M101" s="10" t="s">
        <v>36</v>
      </c>
      <c r="N101" s="117" t="s">
        <v>433</v>
      </c>
      <c r="O101" s="513"/>
      <c r="P101" s="513"/>
      <c r="Q101" s="18">
        <v>96</v>
      </c>
      <c r="R101" s="117" t="s">
        <v>433</v>
      </c>
      <c r="T101" s="18">
        <v>96</v>
      </c>
      <c r="U101" s="584" t="s">
        <v>304</v>
      </c>
      <c r="V101" s="1227" t="s">
        <v>44</v>
      </c>
      <c r="W101" s="584" t="s">
        <v>304</v>
      </c>
    </row>
    <row r="102" spans="1:25" ht="15.75" x14ac:dyDescent="0.25">
      <c r="A102" s="18">
        <v>97</v>
      </c>
      <c r="B102" s="10" t="s">
        <v>32</v>
      </c>
      <c r="C102" s="123" t="s">
        <v>265</v>
      </c>
      <c r="D102" s="1227" t="s">
        <v>44</v>
      </c>
      <c r="E102" s="356" t="s">
        <v>309</v>
      </c>
      <c r="F102" s="1350"/>
      <c r="G102" s="249"/>
      <c r="H102" s="511"/>
      <c r="I102" s="18">
        <v>97</v>
      </c>
      <c r="J102" s="123" t="s">
        <v>265</v>
      </c>
      <c r="L102" s="18">
        <v>97</v>
      </c>
      <c r="M102" s="10" t="s">
        <v>32</v>
      </c>
      <c r="N102" s="123" t="s">
        <v>265</v>
      </c>
      <c r="O102" s="1049" t="s">
        <v>309</v>
      </c>
      <c r="P102" s="1038"/>
      <c r="Q102" s="360">
        <v>97</v>
      </c>
      <c r="R102" s="1021" t="s">
        <v>265</v>
      </c>
      <c r="S102" s="7"/>
      <c r="T102" s="360">
        <v>97</v>
      </c>
      <c r="U102" s="1020" t="s">
        <v>749</v>
      </c>
      <c r="V102" s="288"/>
      <c r="W102" s="268"/>
    </row>
    <row r="103" spans="1:25" ht="15.75" x14ac:dyDescent="0.25">
      <c r="A103" s="18">
        <v>98</v>
      </c>
      <c r="B103" s="10" t="s">
        <v>39</v>
      </c>
      <c r="C103" s="491" t="s">
        <v>47</v>
      </c>
      <c r="D103" s="1227" t="s">
        <v>130</v>
      </c>
      <c r="E103" s="595"/>
      <c r="F103" s="1350"/>
      <c r="G103" s="249"/>
      <c r="H103" s="511"/>
      <c r="I103" s="18">
        <v>98</v>
      </c>
      <c r="J103" s="491" t="s">
        <v>47</v>
      </c>
      <c r="L103" s="18">
        <v>98</v>
      </c>
      <c r="M103" s="10" t="s">
        <v>39</v>
      </c>
      <c r="N103" s="1020" t="s">
        <v>47</v>
      </c>
      <c r="O103" s="1038"/>
      <c r="P103" s="1038"/>
      <c r="Q103" s="360">
        <v>98</v>
      </c>
      <c r="R103" s="1021" t="s">
        <v>47</v>
      </c>
      <c r="S103" s="7"/>
      <c r="T103" s="360">
        <v>98</v>
      </c>
      <c r="U103" s="147" t="s">
        <v>45</v>
      </c>
      <c r="V103" s="1227" t="s">
        <v>130</v>
      </c>
      <c r="W103" s="184"/>
    </row>
    <row r="104" spans="1:25" ht="15.75" x14ac:dyDescent="0.25">
      <c r="A104" s="18">
        <v>99</v>
      </c>
      <c r="B104" s="501" t="s">
        <v>29</v>
      </c>
      <c r="C104" s="491" t="s">
        <v>117</v>
      </c>
      <c r="D104" s="1227" t="s">
        <v>130</v>
      </c>
      <c r="E104" s="150"/>
      <c r="F104" s="1351">
        <v>13</v>
      </c>
      <c r="G104" s="40"/>
      <c r="H104" s="513"/>
      <c r="I104" s="18">
        <v>99</v>
      </c>
      <c r="J104" s="491" t="s">
        <v>117</v>
      </c>
      <c r="L104" s="18">
        <v>99</v>
      </c>
      <c r="M104" s="501" t="s">
        <v>29</v>
      </c>
      <c r="N104" s="1020" t="s">
        <v>117</v>
      </c>
      <c r="O104" s="1038"/>
      <c r="P104" s="1038"/>
      <c r="Q104" s="360">
        <v>99</v>
      </c>
      <c r="R104" s="1021" t="s">
        <v>117</v>
      </c>
      <c r="S104" s="7"/>
      <c r="T104" s="360">
        <v>99</v>
      </c>
      <c r="U104" s="1020" t="s">
        <v>749</v>
      </c>
      <c r="V104" s="288"/>
      <c r="W104" s="268"/>
    </row>
    <row r="105" spans="1:25" ht="15.75" x14ac:dyDescent="0.25">
      <c r="A105" s="12" t="s">
        <v>122</v>
      </c>
      <c r="C105" s="16">
        <v>43</v>
      </c>
      <c r="D105"/>
      <c r="E105" s="511"/>
      <c r="F105" s="511"/>
      <c r="G105" s="511"/>
      <c r="H105" s="511"/>
      <c r="I105" s="12"/>
      <c r="J105" s="16">
        <v>43</v>
      </c>
      <c r="L105" s="12" t="s">
        <v>122</v>
      </c>
      <c r="N105" s="16">
        <v>45</v>
      </c>
      <c r="O105" s="511"/>
      <c r="P105" s="511"/>
      <c r="Q105" s="12"/>
      <c r="R105" s="16">
        <v>43</v>
      </c>
      <c r="T105" s="12"/>
      <c r="U105" s="16">
        <v>27</v>
      </c>
      <c r="W105" s="16">
        <f>COUNTA(W85:W104)</f>
        <v>15</v>
      </c>
    </row>
    <row r="106" spans="1:25" x14ac:dyDescent="0.25">
      <c r="D106"/>
      <c r="E106" s="511"/>
      <c r="F106" s="511"/>
      <c r="G106" s="511"/>
      <c r="H106" s="511"/>
      <c r="L106" s="511"/>
      <c r="M106" s="511"/>
      <c r="N106" s="519"/>
      <c r="O106" s="511"/>
      <c r="P106" s="511"/>
    </row>
    <row r="107" spans="1:25" ht="15.75" customHeight="1" x14ac:dyDescent="0.25">
      <c r="A107" s="1267">
        <v>1.1000000000000001</v>
      </c>
      <c r="B107" s="1567" t="s">
        <v>162</v>
      </c>
      <c r="C107" s="1567"/>
      <c r="D107" s="1567"/>
      <c r="E107" s="1567"/>
      <c r="F107" s="511"/>
      <c r="G107" s="511"/>
      <c r="H107" s="511"/>
      <c r="I107" s="1374">
        <v>2.2000000000000002</v>
      </c>
      <c r="J107" s="1383" t="s">
        <v>415</v>
      </c>
      <c r="K107" s="724"/>
      <c r="L107" s="1382">
        <v>2.1</v>
      </c>
      <c r="M107" s="1771" t="s">
        <v>405</v>
      </c>
      <c r="N107" s="1771"/>
      <c r="O107" s="511"/>
      <c r="P107" s="511"/>
      <c r="T107" s="1384">
        <v>1.1000000000000001</v>
      </c>
      <c r="U107" s="1760" t="s">
        <v>468</v>
      </c>
      <c r="V107" s="1760"/>
      <c r="W107" s="1760"/>
    </row>
    <row r="108" spans="1:25" ht="15.75" customHeight="1" x14ac:dyDescent="0.25">
      <c r="A108" s="1267">
        <v>1.2</v>
      </c>
      <c r="B108" s="1556" t="s">
        <v>345</v>
      </c>
      <c r="C108" s="1556"/>
      <c r="D108" s="1556"/>
      <c r="E108" s="1556"/>
      <c r="F108" s="511"/>
      <c r="G108" s="511"/>
      <c r="H108" s="511"/>
      <c r="I108" s="1688">
        <v>2.12</v>
      </c>
      <c r="J108" s="1674" t="s">
        <v>857</v>
      </c>
      <c r="K108" s="724"/>
      <c r="L108" s="1382">
        <v>2.2000000000000002</v>
      </c>
      <c r="M108" s="1781" t="s">
        <v>439</v>
      </c>
      <c r="N108" s="1782"/>
      <c r="T108" s="1385">
        <v>2.2999999999999998</v>
      </c>
      <c r="U108" s="1761" t="s">
        <v>509</v>
      </c>
      <c r="V108" s="1761"/>
      <c r="W108" s="1761"/>
      <c r="X108" s="673"/>
      <c r="Y108" s="673"/>
    </row>
    <row r="109" spans="1:25" ht="15.75" customHeight="1" x14ac:dyDescent="0.25">
      <c r="A109" s="1267">
        <v>1.7</v>
      </c>
      <c r="B109" s="1556" t="s">
        <v>469</v>
      </c>
      <c r="C109" s="1556"/>
      <c r="D109" s="1556"/>
      <c r="E109" s="1556"/>
      <c r="F109" s="511"/>
      <c r="G109" s="511"/>
      <c r="H109" s="511"/>
      <c r="I109" s="1688"/>
      <c r="J109" s="1674"/>
      <c r="L109" s="1675">
        <v>2.12</v>
      </c>
      <c r="M109" s="1674" t="s">
        <v>857</v>
      </c>
      <c r="N109" s="1674"/>
      <c r="O109" s="511"/>
      <c r="P109" s="511"/>
      <c r="T109" s="1774">
        <v>2.9</v>
      </c>
      <c r="U109" s="1665" t="s">
        <v>906</v>
      </c>
      <c r="V109" s="1665"/>
      <c r="W109" s="1665"/>
      <c r="X109" s="595"/>
      <c r="Y109" s="595"/>
    </row>
    <row r="110" spans="1:25" ht="15.75" customHeight="1" x14ac:dyDescent="0.25">
      <c r="A110" s="1267">
        <v>1.8</v>
      </c>
      <c r="B110" s="1556" t="s">
        <v>470</v>
      </c>
      <c r="C110" s="1556"/>
      <c r="D110" s="1556"/>
      <c r="E110" s="1556"/>
      <c r="I110" s="1688"/>
      <c r="J110" s="1674"/>
      <c r="K110" s="54"/>
      <c r="L110" s="1676"/>
      <c r="M110" s="1674"/>
      <c r="N110" s="1674"/>
      <c r="O110" s="627"/>
      <c r="P110" s="627"/>
      <c r="Q110" s="627"/>
      <c r="T110" s="1774"/>
      <c r="U110" s="1665"/>
      <c r="V110" s="1665"/>
      <c r="W110" s="1665"/>
    </row>
    <row r="111" spans="1:25" ht="15.75" customHeight="1" x14ac:dyDescent="0.25">
      <c r="A111" s="1268">
        <v>1.1000000000000001</v>
      </c>
      <c r="B111" s="1556" t="s">
        <v>471</v>
      </c>
      <c r="C111" s="1556"/>
      <c r="D111" s="1556"/>
      <c r="E111" s="1556"/>
      <c r="K111" s="54"/>
      <c r="L111" s="1694">
        <v>2.97</v>
      </c>
      <c r="M111" s="1680" t="s">
        <v>638</v>
      </c>
      <c r="N111" s="1680"/>
      <c r="O111" s="627"/>
      <c r="P111" s="627"/>
      <c r="Q111" s="627"/>
      <c r="T111" s="1634">
        <v>2.83</v>
      </c>
      <c r="U111" s="1548" t="s">
        <v>907</v>
      </c>
      <c r="V111" s="1548"/>
      <c r="W111" s="1548"/>
    </row>
    <row r="112" spans="1:25" ht="15.75" customHeight="1" x14ac:dyDescent="0.25">
      <c r="A112" s="1267">
        <v>1.1299999999999999</v>
      </c>
      <c r="B112" s="1556" t="s">
        <v>472</v>
      </c>
      <c r="C112" s="1556"/>
      <c r="D112" s="1556"/>
      <c r="E112" s="1556"/>
      <c r="K112" s="54"/>
      <c r="L112" s="1694"/>
      <c r="M112" s="1680"/>
      <c r="N112" s="1680"/>
      <c r="T112" s="1634"/>
      <c r="U112" s="1548"/>
      <c r="V112" s="1548"/>
      <c r="W112" s="1548"/>
    </row>
    <row r="113" spans="1:23" ht="15.75" x14ac:dyDescent="0.25">
      <c r="A113" s="1267">
        <v>1.1599999999999999</v>
      </c>
      <c r="B113" s="1556" t="s">
        <v>485</v>
      </c>
      <c r="C113" s="1556"/>
      <c r="D113" s="1556"/>
      <c r="E113" s="1556"/>
      <c r="K113" s="54"/>
      <c r="L113" s="1085"/>
      <c r="M113" s="1081"/>
      <c r="N113" s="1081"/>
      <c r="T113" s="1634"/>
      <c r="U113" s="1548"/>
      <c r="V113" s="1548"/>
      <c r="W113" s="1548"/>
    </row>
    <row r="114" spans="1:23" ht="15.75" x14ac:dyDescent="0.25">
      <c r="A114" s="1267">
        <v>1.17</v>
      </c>
      <c r="B114" s="1557" t="s">
        <v>806</v>
      </c>
      <c r="C114" s="1557"/>
      <c r="D114" s="1557"/>
      <c r="E114" s="1557"/>
      <c r="I114" s="1316"/>
      <c r="J114" s="1686"/>
      <c r="K114" s="1686"/>
      <c r="L114" s="1686"/>
      <c r="M114" s="1686"/>
      <c r="N114" s="1686"/>
    </row>
    <row r="115" spans="1:23" ht="15.75" x14ac:dyDescent="0.25">
      <c r="A115" s="1267">
        <v>2.1</v>
      </c>
      <c r="B115" s="1556" t="s">
        <v>434</v>
      </c>
      <c r="C115" s="1556"/>
      <c r="D115" s="1556"/>
      <c r="E115" s="1556"/>
      <c r="I115" s="1316"/>
      <c r="J115" s="1682"/>
      <c r="K115" s="1682"/>
      <c r="L115" s="1682"/>
      <c r="M115" s="1682"/>
      <c r="N115" s="1682"/>
    </row>
    <row r="116" spans="1:23" ht="15.75" x14ac:dyDescent="0.25">
      <c r="A116" s="1267">
        <v>2.8</v>
      </c>
      <c r="B116" s="1556" t="s">
        <v>448</v>
      </c>
      <c r="C116" s="1556"/>
      <c r="D116" s="1556"/>
      <c r="E116" s="1556"/>
      <c r="I116" s="1316"/>
      <c r="J116" s="1682"/>
      <c r="K116" s="1682"/>
      <c r="L116" s="1682"/>
      <c r="M116" s="1682"/>
      <c r="N116" s="1682"/>
    </row>
    <row r="117" spans="1:23" ht="15.75" x14ac:dyDescent="0.25">
      <c r="A117" s="1271">
        <v>2.16</v>
      </c>
      <c r="B117" s="1557" t="s">
        <v>829</v>
      </c>
      <c r="C117" s="1557"/>
      <c r="D117" s="1557"/>
      <c r="E117" s="1557"/>
      <c r="I117" s="1316"/>
      <c r="J117" s="1682"/>
      <c r="K117" s="1682"/>
      <c r="L117" s="1682"/>
      <c r="M117" s="1682"/>
      <c r="N117" s="1682"/>
    </row>
    <row r="118" spans="1:23" ht="15.75" x14ac:dyDescent="0.25">
      <c r="A118" s="1271">
        <v>2.17</v>
      </c>
      <c r="B118" s="1557" t="s">
        <v>842</v>
      </c>
      <c r="C118" s="1557"/>
      <c r="D118" s="1557"/>
      <c r="E118" s="1557"/>
      <c r="F118" s="951"/>
      <c r="G118" s="951"/>
      <c r="I118" s="1317"/>
      <c r="J118" s="1682"/>
      <c r="K118" s="1682"/>
      <c r="L118" s="1682"/>
      <c r="M118" s="1682"/>
      <c r="N118" s="1682"/>
    </row>
    <row r="119" spans="1:23" ht="15.75" x14ac:dyDescent="0.25">
      <c r="A119" s="1271">
        <v>2.1800000000000002</v>
      </c>
      <c r="B119" s="1564" t="s">
        <v>361</v>
      </c>
      <c r="C119" s="1564"/>
      <c r="D119" s="1564"/>
      <c r="E119" s="1564"/>
      <c r="F119" s="951"/>
      <c r="G119" s="951"/>
      <c r="I119" s="1316"/>
      <c r="J119" s="1682"/>
      <c r="K119" s="1682"/>
      <c r="L119" s="1682"/>
      <c r="M119" s="1682"/>
      <c r="N119" s="1682"/>
    </row>
    <row r="120" spans="1:23" ht="15.75" x14ac:dyDescent="0.25">
      <c r="A120" s="1379">
        <v>2.2200000000000002</v>
      </c>
      <c r="B120" s="1638" t="s">
        <v>830</v>
      </c>
      <c r="C120" s="1638"/>
      <c r="D120" s="1638"/>
      <c r="E120" s="1638"/>
      <c r="F120" s="7"/>
      <c r="G120" s="7"/>
      <c r="I120" s="1316"/>
      <c r="J120" s="1682"/>
      <c r="K120" s="1682"/>
      <c r="L120" s="1682"/>
      <c r="M120" s="1682"/>
      <c r="N120" s="1682"/>
    </row>
    <row r="121" spans="1:23" ht="15.75" x14ac:dyDescent="0.25">
      <c r="A121" s="1271">
        <v>2.74</v>
      </c>
      <c r="B121" s="1557" t="s">
        <v>873</v>
      </c>
      <c r="C121" s="1557"/>
      <c r="D121" s="1557"/>
      <c r="E121" s="1557"/>
      <c r="F121" s="7"/>
      <c r="G121" s="7"/>
      <c r="I121" s="1316"/>
      <c r="J121" s="1682"/>
      <c r="K121" s="1682"/>
      <c r="L121" s="1682"/>
      <c r="M121" s="1682"/>
      <c r="N121" s="1682"/>
    </row>
    <row r="122" spans="1:23" ht="15.75" x14ac:dyDescent="0.25">
      <c r="A122" s="1280">
        <v>2.75</v>
      </c>
      <c r="B122" s="1636" t="s">
        <v>741</v>
      </c>
      <c r="C122" s="1636"/>
      <c r="D122" s="1636"/>
      <c r="E122" s="1636"/>
      <c r="F122" s="7"/>
      <c r="G122" s="7"/>
      <c r="I122" s="1316"/>
      <c r="J122" s="1682"/>
      <c r="K122" s="1682"/>
      <c r="L122" s="1682"/>
      <c r="M122" s="1682"/>
      <c r="N122" s="1682"/>
    </row>
    <row r="123" spans="1:23" ht="15.75" x14ac:dyDescent="0.25">
      <c r="A123" s="1267">
        <v>2.87</v>
      </c>
      <c r="B123" s="1556" t="s">
        <v>475</v>
      </c>
      <c r="C123" s="1556"/>
      <c r="D123" s="1556"/>
      <c r="E123" s="1556"/>
      <c r="F123" s="7"/>
      <c r="G123" s="7"/>
      <c r="I123" s="1316"/>
      <c r="J123" s="1682"/>
      <c r="K123" s="1682"/>
      <c r="L123" s="1682"/>
      <c r="M123" s="1682"/>
      <c r="N123" s="1682"/>
    </row>
    <row r="124" spans="1:23" ht="15.75" x14ac:dyDescent="0.25">
      <c r="A124" s="1267">
        <v>2.88</v>
      </c>
      <c r="B124" s="1557" t="s">
        <v>802</v>
      </c>
      <c r="C124" s="1557"/>
      <c r="D124" s="1557"/>
      <c r="E124" s="1557"/>
      <c r="F124" s="627"/>
      <c r="G124" s="627"/>
      <c r="H124" s="1321"/>
      <c r="I124" s="1316"/>
      <c r="J124" s="1682"/>
      <c r="K124" s="1682"/>
      <c r="L124" s="1682"/>
      <c r="M124" s="1682"/>
      <c r="N124" s="1682"/>
    </row>
    <row r="125" spans="1:23" ht="15.75" x14ac:dyDescent="0.25">
      <c r="A125" s="1271">
        <v>2.91</v>
      </c>
      <c r="B125" s="1557" t="s">
        <v>755</v>
      </c>
      <c r="C125" s="1557"/>
      <c r="D125" s="1557"/>
      <c r="E125" s="1557"/>
      <c r="F125" s="627"/>
      <c r="G125" s="627"/>
      <c r="H125" s="1321"/>
      <c r="I125" s="1772"/>
      <c r="J125" s="1773"/>
      <c r="K125" s="1773"/>
      <c r="L125" s="1773"/>
      <c r="M125" s="1773"/>
      <c r="N125" s="1773"/>
    </row>
    <row r="126" spans="1:23" ht="15.75" x14ac:dyDescent="0.25">
      <c r="A126" s="1343">
        <v>2.95</v>
      </c>
      <c r="B126" s="1574" t="s">
        <v>476</v>
      </c>
      <c r="C126" s="1574"/>
      <c r="D126" s="1574"/>
      <c r="E126" s="1574"/>
      <c r="F126" s="951"/>
      <c r="G126" s="951"/>
      <c r="I126" s="1772"/>
      <c r="J126" s="1773"/>
      <c r="K126" s="1773"/>
      <c r="L126" s="1773"/>
      <c r="M126" s="1773"/>
      <c r="N126" s="1773"/>
    </row>
    <row r="127" spans="1:23" ht="15.75" customHeight="1" x14ac:dyDescent="0.25">
      <c r="A127" s="1269">
        <v>2.96</v>
      </c>
      <c r="B127" s="1534" t="s">
        <v>482</v>
      </c>
      <c r="C127" s="1534"/>
      <c r="D127" s="1534"/>
      <c r="E127" s="1534"/>
      <c r="F127" s="1261"/>
      <c r="G127" s="1261"/>
      <c r="H127" s="1380"/>
      <c r="I127" s="1772"/>
      <c r="J127" s="1773"/>
      <c r="K127" s="1773"/>
      <c r="L127" s="1773"/>
      <c r="M127" s="1773"/>
      <c r="N127" s="1773"/>
    </row>
    <row r="128" spans="1:23" ht="15.75" x14ac:dyDescent="0.25">
      <c r="A128" s="1267">
        <v>2.97</v>
      </c>
      <c r="B128" s="1556" t="s">
        <v>638</v>
      </c>
      <c r="C128" s="1556"/>
      <c r="D128" s="1556"/>
      <c r="E128" s="1556"/>
      <c r="I128" s="1316"/>
      <c r="J128" s="1682"/>
      <c r="K128" s="1682"/>
      <c r="L128" s="1682"/>
      <c r="M128" s="1682"/>
      <c r="N128" s="1682"/>
    </row>
  </sheetData>
  <mergeCells count="92">
    <mergeCell ref="B109:E109"/>
    <mergeCell ref="B110:E110"/>
    <mergeCell ref="B111:E111"/>
    <mergeCell ref="B121:E121"/>
    <mergeCell ref="P15:Q15"/>
    <mergeCell ref="P20:Q20"/>
    <mergeCell ref="P21:Q21"/>
    <mergeCell ref="P22:Q22"/>
    <mergeCell ref="B108:E108"/>
    <mergeCell ref="J114:N114"/>
    <mergeCell ref="J115:N115"/>
    <mergeCell ref="J116:N116"/>
    <mergeCell ref="J117:N117"/>
    <mergeCell ref="M108:N108"/>
    <mergeCell ref="B119:E119"/>
    <mergeCell ref="B120:E120"/>
    <mergeCell ref="A9:A10"/>
    <mergeCell ref="B9:B10"/>
    <mergeCell ref="C9:C10"/>
    <mergeCell ref="L9:L10"/>
    <mergeCell ref="B107:E107"/>
    <mergeCell ref="F13:G13"/>
    <mergeCell ref="F20:G20"/>
    <mergeCell ref="F21:G21"/>
    <mergeCell ref="F22:G22"/>
    <mergeCell ref="A3:C3"/>
    <mergeCell ref="L3:N3"/>
    <mergeCell ref="L44:N44"/>
    <mergeCell ref="Q44:R44"/>
    <mergeCell ref="A24:C24"/>
    <mergeCell ref="I24:J24"/>
    <mergeCell ref="L24:N24"/>
    <mergeCell ref="Q24:R24"/>
    <mergeCell ref="A25:C25"/>
    <mergeCell ref="I25:J25"/>
    <mergeCell ref="L25:N25"/>
    <mergeCell ref="Q25:R25"/>
    <mergeCell ref="A44:C44"/>
    <mergeCell ref="I44:J44"/>
    <mergeCell ref="J1:J22"/>
    <mergeCell ref="M9:M10"/>
    <mergeCell ref="P5:Q5"/>
    <mergeCell ref="P6:Q6"/>
    <mergeCell ref="P9:Q9"/>
    <mergeCell ref="P10:Q10"/>
    <mergeCell ref="P13:Q13"/>
    <mergeCell ref="T109:T110"/>
    <mergeCell ref="T23:V24"/>
    <mergeCell ref="T25:V25"/>
    <mergeCell ref="T44:V44"/>
    <mergeCell ref="U107:W107"/>
    <mergeCell ref="U108:W108"/>
    <mergeCell ref="B112:E112"/>
    <mergeCell ref="B114:E114"/>
    <mergeCell ref="B115:E115"/>
    <mergeCell ref="B116:E116"/>
    <mergeCell ref="B113:E113"/>
    <mergeCell ref="B117:E117"/>
    <mergeCell ref="B118:E118"/>
    <mergeCell ref="J118:N118"/>
    <mergeCell ref="J119:N119"/>
    <mergeCell ref="J120:N120"/>
    <mergeCell ref="J121:N121"/>
    <mergeCell ref="J122:N122"/>
    <mergeCell ref="J123:N123"/>
    <mergeCell ref="J124:N124"/>
    <mergeCell ref="I125:I127"/>
    <mergeCell ref="J125:N127"/>
    <mergeCell ref="J128:N128"/>
    <mergeCell ref="B127:E127"/>
    <mergeCell ref="B128:E128"/>
    <mergeCell ref="B122:E122"/>
    <mergeCell ref="B123:E123"/>
    <mergeCell ref="B124:E124"/>
    <mergeCell ref="B125:E125"/>
    <mergeCell ref="B126:E126"/>
    <mergeCell ref="T111:T113"/>
    <mergeCell ref="U111:W113"/>
    <mergeCell ref="E3:F3"/>
    <mergeCell ref="F5:G5"/>
    <mergeCell ref="F6:G6"/>
    <mergeCell ref="F9:G9"/>
    <mergeCell ref="F10:G10"/>
    <mergeCell ref="M109:N110"/>
    <mergeCell ref="L111:L112"/>
    <mergeCell ref="M111:N112"/>
    <mergeCell ref="L109:L110"/>
    <mergeCell ref="J108:J110"/>
    <mergeCell ref="I108:I110"/>
    <mergeCell ref="N9:N10"/>
    <mergeCell ref="M107:N107"/>
    <mergeCell ref="U109:W110"/>
  </mergeCells>
  <pageMargins left="0.23622047244094491" right="0.23622047244094491" top="0.19685039370078741" bottom="0.15748031496062992" header="0.11811023622047245" footer="0.11811023622047245"/>
  <pageSetup paperSize="9" scale="35"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69B94"/>
    <pageSetUpPr fitToPage="1"/>
  </sheetPr>
  <dimension ref="A1:X148"/>
  <sheetViews>
    <sheetView zoomScale="75" zoomScaleNormal="75" workbookViewId="0"/>
  </sheetViews>
  <sheetFormatPr defaultRowHeight="15" x14ac:dyDescent="0.25"/>
  <cols>
    <col min="1" max="1" width="7.7109375" customWidth="1"/>
    <col min="2" max="2" width="54.5703125" customWidth="1"/>
    <col min="3" max="3" width="76" bestFit="1" customWidth="1"/>
    <col min="4" max="4" width="3.140625" style="54" bestFit="1" customWidth="1"/>
    <col min="5" max="5" width="21.85546875" customWidth="1"/>
    <col min="6" max="6" width="31.7109375" customWidth="1"/>
    <col min="7" max="7" width="10.85546875" customWidth="1"/>
    <col min="8" max="8" width="8.28515625" customWidth="1"/>
    <col min="9" max="9" width="77" customWidth="1"/>
    <col min="10" max="10" width="8.85546875" bestFit="1" customWidth="1"/>
    <col min="11" max="11" width="7.7109375" customWidth="1"/>
    <col min="12" max="12" width="54.42578125" customWidth="1"/>
    <col min="13" max="13" width="76" bestFit="1" customWidth="1"/>
    <col min="14" max="14" width="3.5703125" customWidth="1"/>
    <col min="15" max="15" width="7.28515625" customWidth="1"/>
    <col min="16" max="16" width="7.7109375" customWidth="1"/>
    <col min="17" max="17" width="76" bestFit="1" customWidth="1"/>
    <col min="20" max="20" width="40.7109375" customWidth="1"/>
    <col min="21" max="21" width="3.140625" customWidth="1"/>
    <col min="22" max="22" width="40.7109375" customWidth="1"/>
    <col min="23" max="23" width="8.85546875" bestFit="1" customWidth="1"/>
  </cols>
  <sheetData>
    <row r="1" spans="1:17" ht="18" customHeight="1" x14ac:dyDescent="0.25">
      <c r="A1" s="37" t="s">
        <v>430</v>
      </c>
      <c r="I1" s="1777" t="s">
        <v>515</v>
      </c>
    </row>
    <row r="2" spans="1:17" ht="15" customHeight="1" x14ac:dyDescent="0.25">
      <c r="I2" s="1778"/>
    </row>
    <row r="3" spans="1:17" s="12" customFormat="1" ht="15.75" customHeight="1" x14ac:dyDescent="0.25">
      <c r="A3" s="1722" t="s">
        <v>383</v>
      </c>
      <c r="B3" s="1722"/>
      <c r="C3" s="1722"/>
      <c r="D3" s="55"/>
      <c r="E3" s="36" t="s">
        <v>385</v>
      </c>
      <c r="I3" s="1778"/>
      <c r="K3" s="1722" t="s">
        <v>384</v>
      </c>
      <c r="L3" s="1722"/>
      <c r="M3" s="1722"/>
      <c r="O3" s="36" t="s">
        <v>385</v>
      </c>
    </row>
    <row r="4" spans="1:17" s="12" customFormat="1" ht="15.75" customHeight="1" x14ac:dyDescent="0.25">
      <c r="A4" s="575">
        <v>1</v>
      </c>
      <c r="B4" s="34" t="s">
        <v>127</v>
      </c>
      <c r="C4" s="86" t="s">
        <v>426</v>
      </c>
      <c r="D4" s="55"/>
      <c r="E4" s="36"/>
      <c r="I4" s="1778"/>
      <c r="K4" s="575">
        <v>1</v>
      </c>
      <c r="L4" s="34" t="s">
        <v>127</v>
      </c>
      <c r="M4" s="25" t="s">
        <v>426</v>
      </c>
      <c r="O4" s="36"/>
    </row>
    <row r="5" spans="1:17" ht="15.75" customHeight="1" x14ac:dyDescent="0.25">
      <c r="A5" s="575">
        <v>2</v>
      </c>
      <c r="B5" s="34" t="s">
        <v>90</v>
      </c>
      <c r="C5" s="577" t="s">
        <v>94</v>
      </c>
      <c r="E5" s="573" t="s">
        <v>95</v>
      </c>
      <c r="F5" s="577" t="s">
        <v>93</v>
      </c>
      <c r="G5" s="39"/>
      <c r="H5" s="39"/>
      <c r="I5" s="1778"/>
      <c r="K5" s="575">
        <v>2</v>
      </c>
      <c r="L5" s="34" t="s">
        <v>90</v>
      </c>
      <c r="M5" s="578" t="s">
        <v>303</v>
      </c>
      <c r="O5" s="1606" t="s">
        <v>95</v>
      </c>
      <c r="P5" s="1606"/>
      <c r="Q5" s="577" t="s">
        <v>300</v>
      </c>
    </row>
    <row r="6" spans="1:17" ht="15.75" customHeight="1" x14ac:dyDescent="0.25">
      <c r="A6" s="575">
        <v>3</v>
      </c>
      <c r="B6" s="34" t="s">
        <v>91</v>
      </c>
      <c r="C6" s="578" t="s">
        <v>303</v>
      </c>
      <c r="E6" s="573" t="s">
        <v>95</v>
      </c>
      <c r="F6" s="577" t="s">
        <v>300</v>
      </c>
      <c r="G6" s="324"/>
      <c r="H6" s="324"/>
      <c r="I6" s="1778"/>
      <c r="K6" s="575">
        <v>3</v>
      </c>
      <c r="L6" s="34" t="s">
        <v>91</v>
      </c>
      <c r="M6" s="577" t="s">
        <v>94</v>
      </c>
      <c r="O6" s="1606" t="s">
        <v>95</v>
      </c>
      <c r="P6" s="1606"/>
      <c r="Q6" s="577" t="s">
        <v>93</v>
      </c>
    </row>
    <row r="7" spans="1:17" ht="15.75" customHeight="1" x14ac:dyDescent="0.25">
      <c r="A7" s="575">
        <v>4</v>
      </c>
      <c r="B7" s="34" t="s">
        <v>101</v>
      </c>
      <c r="C7" s="1369">
        <v>43941</v>
      </c>
      <c r="E7" s="30"/>
      <c r="F7" s="12"/>
      <c r="G7" s="12"/>
      <c r="H7" s="12"/>
      <c r="I7" s="1778"/>
      <c r="K7" s="575">
        <v>4</v>
      </c>
      <c r="L7" s="34" t="s">
        <v>101</v>
      </c>
      <c r="M7" s="1369">
        <v>43941</v>
      </c>
      <c r="O7" s="30"/>
      <c r="P7" s="359"/>
      <c r="Q7" s="12"/>
    </row>
    <row r="8" spans="1:17" ht="15.75" customHeight="1" x14ac:dyDescent="0.25">
      <c r="A8" s="575">
        <v>5</v>
      </c>
      <c r="B8" s="34" t="s">
        <v>123</v>
      </c>
      <c r="C8" s="28">
        <v>0.45520833333333338</v>
      </c>
      <c r="E8" s="30"/>
      <c r="F8" s="12"/>
      <c r="G8" s="12"/>
      <c r="H8" s="12"/>
      <c r="I8" s="1778"/>
      <c r="K8" s="575">
        <v>5</v>
      </c>
      <c r="L8" s="34" t="s">
        <v>123</v>
      </c>
      <c r="M8" s="28">
        <v>0.47587962962962965</v>
      </c>
      <c r="O8" s="30"/>
      <c r="P8" s="359"/>
      <c r="Q8" s="12"/>
    </row>
    <row r="9" spans="1:17" ht="15.75" customHeight="1" x14ac:dyDescent="0.25">
      <c r="A9" s="575">
        <v>6</v>
      </c>
      <c r="B9" s="34" t="s">
        <v>124</v>
      </c>
      <c r="C9" s="85" t="s">
        <v>299</v>
      </c>
      <c r="E9" s="573" t="s">
        <v>232</v>
      </c>
      <c r="F9" s="117" t="s">
        <v>301</v>
      </c>
      <c r="G9" s="324"/>
      <c r="H9" s="324"/>
      <c r="I9" s="1778"/>
      <c r="K9" s="575">
        <v>6</v>
      </c>
      <c r="L9" s="34" t="s">
        <v>124</v>
      </c>
      <c r="M9" s="27" t="s">
        <v>299</v>
      </c>
      <c r="O9" s="1606" t="s">
        <v>232</v>
      </c>
      <c r="P9" s="1606"/>
      <c r="Q9" s="117" t="s">
        <v>301</v>
      </c>
    </row>
    <row r="10" spans="1:17" ht="15.75" customHeight="1" x14ac:dyDescent="0.25">
      <c r="A10" s="575">
        <v>7</v>
      </c>
      <c r="B10" s="34" t="s">
        <v>102</v>
      </c>
      <c r="C10" s="1369">
        <v>43942</v>
      </c>
      <c r="E10" s="30"/>
      <c r="F10" s="12"/>
      <c r="G10" s="12"/>
      <c r="H10" s="12"/>
      <c r="I10" s="1778"/>
      <c r="K10" s="575">
        <v>7</v>
      </c>
      <c r="L10" s="34" t="s">
        <v>102</v>
      </c>
      <c r="M10" s="1369">
        <v>43942</v>
      </c>
      <c r="O10" s="30"/>
      <c r="P10" s="359"/>
      <c r="Q10" s="12"/>
    </row>
    <row r="11" spans="1:17" ht="15.75" customHeight="1" x14ac:dyDescent="0.25">
      <c r="A11" s="575">
        <v>8</v>
      </c>
      <c r="B11" s="34" t="s">
        <v>103</v>
      </c>
      <c r="C11" s="1369">
        <v>43945</v>
      </c>
      <c r="E11" s="30"/>
      <c r="F11" s="12"/>
      <c r="G11" s="12"/>
      <c r="H11" s="12"/>
      <c r="I11" s="1778"/>
      <c r="K11" s="575">
        <v>8</v>
      </c>
      <c r="L11" s="34" t="s">
        <v>103</v>
      </c>
      <c r="M11" s="1369">
        <v>43949</v>
      </c>
      <c r="O11" s="30"/>
      <c r="P11" s="359"/>
      <c r="Q11" s="12"/>
    </row>
    <row r="12" spans="1:17" ht="15.75" customHeight="1" x14ac:dyDescent="0.25">
      <c r="A12" s="572">
        <v>9</v>
      </c>
      <c r="B12" s="34" t="s">
        <v>85</v>
      </c>
      <c r="C12" s="233" t="s">
        <v>305</v>
      </c>
      <c r="E12" s="573" t="s">
        <v>184</v>
      </c>
      <c r="F12" s="565" t="s">
        <v>304</v>
      </c>
      <c r="G12" s="503"/>
      <c r="H12" s="503"/>
      <c r="I12" s="1778"/>
      <c r="K12" s="572">
        <v>9</v>
      </c>
      <c r="L12" s="571" t="s">
        <v>85</v>
      </c>
      <c r="M12" s="565" t="s">
        <v>305</v>
      </c>
      <c r="O12" s="1606" t="s">
        <v>184</v>
      </c>
      <c r="P12" s="1606"/>
      <c r="Q12" s="565" t="s">
        <v>304</v>
      </c>
    </row>
    <row r="13" spans="1:17" ht="15.75" customHeight="1" x14ac:dyDescent="0.25">
      <c r="A13" s="575">
        <v>10</v>
      </c>
      <c r="B13" s="34" t="s">
        <v>86</v>
      </c>
      <c r="C13" s="565" t="s">
        <v>466</v>
      </c>
      <c r="E13" s="31"/>
      <c r="F13" s="12"/>
      <c r="G13" s="12"/>
      <c r="H13" s="12"/>
      <c r="I13" s="1778"/>
      <c r="K13" s="575">
        <v>10</v>
      </c>
      <c r="L13" s="34" t="s">
        <v>86</v>
      </c>
      <c r="M13" s="626" t="s">
        <v>235</v>
      </c>
      <c r="O13" s="31"/>
      <c r="P13" s="359"/>
      <c r="Q13" s="12"/>
    </row>
    <row r="14" spans="1:17" ht="15.75" customHeight="1" x14ac:dyDescent="0.25">
      <c r="A14" s="575">
        <v>11</v>
      </c>
      <c r="B14" s="34" t="s">
        <v>87</v>
      </c>
      <c r="C14" s="922" t="s">
        <v>676</v>
      </c>
      <c r="E14" s="574" t="s">
        <v>100</v>
      </c>
      <c r="F14" s="1783" t="s">
        <v>466</v>
      </c>
      <c r="G14" s="1784"/>
      <c r="H14" s="110"/>
      <c r="I14" s="1778"/>
      <c r="K14" s="575">
        <v>11</v>
      </c>
      <c r="L14" s="34" t="s">
        <v>87</v>
      </c>
      <c r="M14" s="626" t="s">
        <v>235</v>
      </c>
      <c r="O14" s="1673" t="s">
        <v>100</v>
      </c>
      <c r="P14" s="1673"/>
      <c r="Q14" s="626" t="s">
        <v>235</v>
      </c>
    </row>
    <row r="15" spans="1:17" ht="15.75" customHeight="1" x14ac:dyDescent="0.25">
      <c r="A15" s="575">
        <v>12</v>
      </c>
      <c r="B15" s="34" t="s">
        <v>83</v>
      </c>
      <c r="C15" s="578">
        <v>10000000</v>
      </c>
      <c r="E15" s="581" t="s">
        <v>148</v>
      </c>
      <c r="F15" s="1783" t="s">
        <v>466</v>
      </c>
      <c r="G15" s="1784"/>
      <c r="H15" s="111"/>
      <c r="I15" s="1778"/>
      <c r="K15" s="575">
        <v>12</v>
      </c>
      <c r="L15" s="34" t="s">
        <v>83</v>
      </c>
      <c r="M15" s="578">
        <v>15000000</v>
      </c>
      <c r="O15" s="1673" t="s">
        <v>148</v>
      </c>
      <c r="P15" s="1673"/>
      <c r="Q15" s="626" t="s">
        <v>235</v>
      </c>
    </row>
    <row r="16" spans="1:17" ht="15.75" customHeight="1" x14ac:dyDescent="0.25">
      <c r="A16" s="575">
        <v>13</v>
      </c>
      <c r="B16" s="34" t="s">
        <v>88</v>
      </c>
      <c r="C16" s="577" t="s">
        <v>99</v>
      </c>
      <c r="E16" s="33"/>
      <c r="F16" s="12"/>
      <c r="G16" s="12"/>
      <c r="H16" s="12"/>
      <c r="I16" s="1778"/>
      <c r="K16" s="575">
        <v>13</v>
      </c>
      <c r="L16" s="34" t="s">
        <v>88</v>
      </c>
      <c r="M16" s="577" t="s">
        <v>99</v>
      </c>
      <c r="O16" s="33"/>
      <c r="P16" s="359"/>
      <c r="Q16" s="12"/>
    </row>
    <row r="17" spans="1:22" ht="15.75" customHeight="1" x14ac:dyDescent="0.25">
      <c r="A17" s="575">
        <v>14</v>
      </c>
      <c r="B17" s="34" t="s">
        <v>82</v>
      </c>
      <c r="C17" s="24">
        <v>-6.1000000000000004E-3</v>
      </c>
      <c r="E17" s="38"/>
      <c r="F17" s="39"/>
      <c r="G17" s="39"/>
      <c r="H17" s="39"/>
      <c r="I17" s="1778"/>
      <c r="K17" s="575">
        <v>14</v>
      </c>
      <c r="L17" s="34" t="s">
        <v>82</v>
      </c>
      <c r="M17" s="24">
        <v>-5.7000000000000002E-3</v>
      </c>
      <c r="O17" s="38"/>
      <c r="P17" s="359"/>
      <c r="Q17" s="39"/>
    </row>
    <row r="18" spans="1:22" ht="15.75" customHeight="1" x14ac:dyDescent="0.25">
      <c r="A18" s="575">
        <v>15</v>
      </c>
      <c r="B18" s="34" t="s">
        <v>84</v>
      </c>
      <c r="C18" s="1315">
        <f>C15*(1+((C17*(C11-C10))/(360)))</f>
        <v>9999491.666666666</v>
      </c>
      <c r="E18" s="13"/>
      <c r="F18" s="12"/>
      <c r="G18" s="12"/>
      <c r="H18" s="12"/>
      <c r="I18" s="1778"/>
      <c r="K18" s="575">
        <v>15</v>
      </c>
      <c r="L18" s="34" t="s">
        <v>84</v>
      </c>
      <c r="M18" s="1315">
        <f>M15*(1+((M17*(M11-M10))/(360)))</f>
        <v>14998337.5</v>
      </c>
      <c r="O18" s="13"/>
      <c r="P18" s="359"/>
      <c r="Q18" s="12"/>
    </row>
    <row r="19" spans="1:22" ht="15.75" customHeight="1" x14ac:dyDescent="0.25">
      <c r="A19" s="575">
        <v>16</v>
      </c>
      <c r="B19" s="34" t="s">
        <v>350</v>
      </c>
      <c r="C19" s="578" t="s">
        <v>302</v>
      </c>
      <c r="E19" s="573" t="s">
        <v>95</v>
      </c>
      <c r="F19" s="25" t="s">
        <v>289</v>
      </c>
      <c r="G19" s="39"/>
      <c r="H19" s="39"/>
      <c r="I19" s="1778"/>
      <c r="K19" s="575">
        <v>16</v>
      </c>
      <c r="L19" s="34" t="s">
        <v>350</v>
      </c>
      <c r="M19" s="578" t="s">
        <v>302</v>
      </c>
      <c r="O19" s="1606" t="s">
        <v>95</v>
      </c>
      <c r="P19" s="1606"/>
      <c r="Q19" s="25" t="s">
        <v>289</v>
      </c>
    </row>
    <row r="20" spans="1:22" ht="15.75" customHeight="1" x14ac:dyDescent="0.25">
      <c r="A20" s="575">
        <v>17</v>
      </c>
      <c r="B20" s="34" t="s">
        <v>13</v>
      </c>
      <c r="C20" s="578" t="s">
        <v>303</v>
      </c>
      <c r="D20" s="56"/>
      <c r="E20" s="573" t="s">
        <v>95</v>
      </c>
      <c r="F20" s="577" t="s">
        <v>300</v>
      </c>
      <c r="G20" s="324"/>
      <c r="H20" s="324"/>
      <c r="I20" s="1778"/>
      <c r="K20" s="575">
        <v>17</v>
      </c>
      <c r="L20" s="34" t="s">
        <v>13</v>
      </c>
      <c r="M20" s="578" t="s">
        <v>303</v>
      </c>
      <c r="O20" s="1606" t="s">
        <v>95</v>
      </c>
      <c r="P20" s="1606"/>
      <c r="Q20" s="577" t="s">
        <v>300</v>
      </c>
    </row>
    <row r="21" spans="1:22" ht="18" customHeight="1" x14ac:dyDescent="0.25">
      <c r="A21" s="575">
        <v>18</v>
      </c>
      <c r="B21" s="34" t="s">
        <v>221</v>
      </c>
      <c r="C21" s="578" t="s">
        <v>302</v>
      </c>
      <c r="E21" s="227" t="s">
        <v>95</v>
      </c>
      <c r="F21" s="25" t="s">
        <v>289</v>
      </c>
      <c r="G21" s="324"/>
      <c r="H21" s="324"/>
      <c r="I21" s="1779"/>
      <c r="K21" s="575">
        <v>18</v>
      </c>
      <c r="L21" s="34" t="s">
        <v>221</v>
      </c>
      <c r="M21" s="578" t="s">
        <v>302</v>
      </c>
      <c r="N21" s="54"/>
      <c r="O21" s="1606" t="s">
        <v>95</v>
      </c>
      <c r="P21" s="1606"/>
      <c r="Q21" s="25" t="s">
        <v>289</v>
      </c>
    </row>
    <row r="22" spans="1:22" ht="15.75" x14ac:dyDescent="0.25">
      <c r="A22" s="40"/>
      <c r="B22" s="41"/>
      <c r="C22" s="281"/>
      <c r="D22" s="56"/>
      <c r="E22" s="570"/>
      <c r="F22" s="39"/>
      <c r="G22" s="39"/>
      <c r="J22" s="72"/>
      <c r="K22" s="12"/>
      <c r="M22" s="509"/>
      <c r="S22" s="1581" t="s">
        <v>511</v>
      </c>
      <c r="T22" s="1581"/>
      <c r="U22" s="1581"/>
    </row>
    <row r="23" spans="1:22" ht="18" customHeight="1" x14ac:dyDescent="0.25">
      <c r="A23" s="1582" t="s">
        <v>427</v>
      </c>
      <c r="B23" s="1582"/>
      <c r="C23" s="1582"/>
      <c r="D23"/>
      <c r="E23" s="570"/>
      <c r="F23" s="39"/>
      <c r="G23" s="39"/>
      <c r="H23" s="1582" t="s">
        <v>402</v>
      </c>
      <c r="I23" s="1582"/>
      <c r="J23" s="56"/>
      <c r="K23" s="1725" t="s">
        <v>428</v>
      </c>
      <c r="L23" s="1725"/>
      <c r="M23" s="1725"/>
      <c r="P23" s="1718" t="s">
        <v>403</v>
      </c>
      <c r="Q23" s="1718"/>
      <c r="S23" s="1581"/>
      <c r="T23" s="1581"/>
      <c r="U23" s="1581"/>
    </row>
    <row r="24" spans="1:22" ht="15.75" customHeight="1" x14ac:dyDescent="0.25">
      <c r="A24" s="1716" t="s">
        <v>399</v>
      </c>
      <c r="B24" s="1716"/>
      <c r="C24" s="1716"/>
      <c r="D24"/>
      <c r="H24" s="1716" t="s">
        <v>398</v>
      </c>
      <c r="I24" s="1716"/>
      <c r="K24" s="1716" t="s">
        <v>400</v>
      </c>
      <c r="L24" s="1716"/>
      <c r="M24" s="1716"/>
      <c r="N24" s="511"/>
      <c r="O24" s="511"/>
      <c r="P24" s="1716" t="s">
        <v>399</v>
      </c>
      <c r="Q24" s="1716"/>
      <c r="S24" s="1719" t="s">
        <v>133</v>
      </c>
      <c r="T24" s="1719"/>
      <c r="U24" s="1719"/>
    </row>
    <row r="25" spans="1:22" ht="15.75" x14ac:dyDescent="0.25">
      <c r="A25" s="2">
        <v>1</v>
      </c>
      <c r="B25" s="3" t="s">
        <v>0</v>
      </c>
      <c r="C25" s="1348" t="s">
        <v>815</v>
      </c>
      <c r="D25" s="1229" t="s">
        <v>130</v>
      </c>
      <c r="E25" s="596" t="s">
        <v>309</v>
      </c>
      <c r="F25" s="512"/>
      <c r="G25" s="512"/>
      <c r="H25" s="2">
        <v>1</v>
      </c>
      <c r="I25" s="1318" t="s">
        <v>898</v>
      </c>
      <c r="K25" s="2">
        <v>1</v>
      </c>
      <c r="L25" s="3" t="s">
        <v>0</v>
      </c>
      <c r="M25" s="1318" t="s">
        <v>855</v>
      </c>
      <c r="N25" s="513"/>
      <c r="O25" s="513"/>
      <c r="P25" s="2">
        <v>1</v>
      </c>
      <c r="Q25" s="1318" t="s">
        <v>905</v>
      </c>
      <c r="S25" s="2">
        <v>1</v>
      </c>
      <c r="T25" s="498" t="s">
        <v>465</v>
      </c>
      <c r="U25" s="1229" t="s">
        <v>130</v>
      </c>
      <c r="V25" s="354" t="s">
        <v>309</v>
      </c>
    </row>
    <row r="26" spans="1:22" ht="15.75" x14ac:dyDescent="0.25">
      <c r="A26" s="2">
        <v>2</v>
      </c>
      <c r="B26" s="3" t="s">
        <v>1</v>
      </c>
      <c r="C26" s="577" t="s">
        <v>93</v>
      </c>
      <c r="D26" s="1229" t="s">
        <v>130</v>
      </c>
      <c r="E26" s="355" t="s">
        <v>309</v>
      </c>
      <c r="F26" s="514"/>
      <c r="G26" s="514"/>
      <c r="H26" s="2">
        <v>2</v>
      </c>
      <c r="I26" s="577" t="s">
        <v>300</v>
      </c>
      <c r="K26" s="2">
        <v>2</v>
      </c>
      <c r="L26" s="3" t="s">
        <v>1</v>
      </c>
      <c r="M26" s="577" t="s">
        <v>93</v>
      </c>
      <c r="N26" s="513"/>
      <c r="O26" s="513"/>
      <c r="P26" s="2">
        <v>2</v>
      </c>
      <c r="Q26" s="577" t="s">
        <v>300</v>
      </c>
      <c r="S26" s="2">
        <v>2</v>
      </c>
      <c r="T26" s="1020" t="s">
        <v>93</v>
      </c>
      <c r="U26" s="1229" t="s">
        <v>130</v>
      </c>
    </row>
    <row r="27" spans="1:22" ht="15.75" x14ac:dyDescent="0.25">
      <c r="A27" s="2">
        <v>3</v>
      </c>
      <c r="B27" s="3" t="s">
        <v>40</v>
      </c>
      <c r="C27" s="577" t="s">
        <v>93</v>
      </c>
      <c r="D27" s="1229" t="s">
        <v>130</v>
      </c>
      <c r="E27" s="355"/>
      <c r="F27" s="514"/>
      <c r="G27" s="514"/>
      <c r="H27" s="2">
        <v>3</v>
      </c>
      <c r="I27" s="577" t="s">
        <v>300</v>
      </c>
      <c r="K27" s="2">
        <v>3</v>
      </c>
      <c r="L27" s="3" t="s">
        <v>40</v>
      </c>
      <c r="M27" s="577" t="s">
        <v>93</v>
      </c>
      <c r="N27" s="513"/>
      <c r="O27" s="513"/>
      <c r="P27" s="2">
        <v>3</v>
      </c>
      <c r="Q27" s="577" t="s">
        <v>300</v>
      </c>
      <c r="S27" s="2">
        <v>3</v>
      </c>
      <c r="T27" s="1020" t="s">
        <v>93</v>
      </c>
      <c r="U27" s="1229" t="s">
        <v>130</v>
      </c>
    </row>
    <row r="28" spans="1:22" ht="15.75" x14ac:dyDescent="0.25">
      <c r="A28" s="2">
        <v>4</v>
      </c>
      <c r="B28" s="3" t="s">
        <v>12</v>
      </c>
      <c r="C28" s="579" t="s">
        <v>106</v>
      </c>
      <c r="D28" s="57" t="s">
        <v>130</v>
      </c>
      <c r="E28" s="355"/>
      <c r="F28" s="514"/>
      <c r="G28" s="514"/>
      <c r="H28" s="2">
        <v>4</v>
      </c>
      <c r="I28" s="576" t="s">
        <v>106</v>
      </c>
      <c r="K28" s="2">
        <v>4</v>
      </c>
      <c r="L28" s="3" t="s">
        <v>12</v>
      </c>
      <c r="M28" s="576" t="s">
        <v>106</v>
      </c>
      <c r="N28" s="513"/>
      <c r="O28" s="513"/>
      <c r="P28" s="2">
        <v>4</v>
      </c>
      <c r="Q28" s="577" t="s">
        <v>106</v>
      </c>
      <c r="S28" s="2">
        <v>4</v>
      </c>
      <c r="T28" s="1020" t="s">
        <v>749</v>
      </c>
      <c r="U28" s="290"/>
    </row>
    <row r="29" spans="1:22" ht="15.75" x14ac:dyDescent="0.25">
      <c r="A29" s="4">
        <v>5</v>
      </c>
      <c r="B29" s="5" t="s">
        <v>2</v>
      </c>
      <c r="C29" s="579" t="s">
        <v>107</v>
      </c>
      <c r="D29" s="58" t="s">
        <v>130</v>
      </c>
      <c r="E29" s="355"/>
      <c r="F29" s="514"/>
      <c r="G29" s="514"/>
      <c r="H29" s="4">
        <v>5</v>
      </c>
      <c r="I29" s="577" t="s">
        <v>390</v>
      </c>
      <c r="K29" s="4">
        <v>5</v>
      </c>
      <c r="L29" s="5" t="s">
        <v>2</v>
      </c>
      <c r="M29" s="576" t="s">
        <v>107</v>
      </c>
      <c r="N29" s="513"/>
      <c r="O29" s="513"/>
      <c r="P29" s="4">
        <v>5</v>
      </c>
      <c r="Q29" s="576" t="s">
        <v>390</v>
      </c>
      <c r="S29" s="4">
        <v>5</v>
      </c>
      <c r="T29" s="1020" t="s">
        <v>749</v>
      </c>
      <c r="U29" s="289"/>
    </row>
    <row r="30" spans="1:22" ht="15.75" x14ac:dyDescent="0.25">
      <c r="A30" s="2">
        <v>6</v>
      </c>
      <c r="B30" s="3" t="s">
        <v>534</v>
      </c>
      <c r="C30" s="46"/>
      <c r="D30" s="57" t="s">
        <v>44</v>
      </c>
      <c r="E30" s="356"/>
      <c r="F30" s="510"/>
      <c r="G30" s="510"/>
      <c r="H30" s="2">
        <v>6</v>
      </c>
      <c r="I30" s="90"/>
      <c r="K30" s="2">
        <v>6</v>
      </c>
      <c r="L30" s="3" t="s">
        <v>534</v>
      </c>
      <c r="M30" s="90"/>
      <c r="N30" s="513"/>
      <c r="O30" s="513"/>
      <c r="P30" s="2">
        <v>6</v>
      </c>
      <c r="Q30" s="90"/>
      <c r="S30" s="2">
        <v>6</v>
      </c>
      <c r="T30" s="1020" t="s">
        <v>749</v>
      </c>
      <c r="U30" s="290"/>
    </row>
    <row r="31" spans="1:22" ht="15.75" x14ac:dyDescent="0.25">
      <c r="A31" s="2">
        <v>7</v>
      </c>
      <c r="B31" s="3" t="s">
        <v>535</v>
      </c>
      <c r="C31" s="46"/>
      <c r="D31" s="57" t="s">
        <v>43</v>
      </c>
      <c r="E31" s="356" t="s">
        <v>309</v>
      </c>
      <c r="F31" s="510"/>
      <c r="G31" s="510"/>
      <c r="H31" s="2">
        <v>7</v>
      </c>
      <c r="I31" s="90"/>
      <c r="K31" s="2">
        <v>7</v>
      </c>
      <c r="L31" s="3" t="s">
        <v>535</v>
      </c>
      <c r="M31" s="90"/>
      <c r="N31" s="513"/>
      <c r="O31" s="513"/>
      <c r="P31" s="2">
        <v>7</v>
      </c>
      <c r="Q31" s="90"/>
      <c r="S31" s="2">
        <v>7</v>
      </c>
      <c r="T31" s="1020" t="s">
        <v>749</v>
      </c>
      <c r="U31" s="1301" t="s">
        <v>43</v>
      </c>
    </row>
    <row r="32" spans="1:22" ht="15.75" x14ac:dyDescent="0.25">
      <c r="A32" s="2">
        <v>8</v>
      </c>
      <c r="B32" s="3" t="s">
        <v>536</v>
      </c>
      <c r="C32" s="46"/>
      <c r="D32" s="57" t="s">
        <v>43</v>
      </c>
      <c r="E32" s="356" t="s">
        <v>309</v>
      </c>
      <c r="F32" s="510"/>
      <c r="G32" s="510"/>
      <c r="H32" s="2">
        <v>8</v>
      </c>
      <c r="I32" s="90"/>
      <c r="K32" s="2">
        <v>8</v>
      </c>
      <c r="L32" s="3" t="s">
        <v>536</v>
      </c>
      <c r="M32" s="90"/>
      <c r="N32" s="513"/>
      <c r="O32" s="513"/>
      <c r="P32" s="2">
        <v>8</v>
      </c>
      <c r="Q32" s="90"/>
      <c r="S32" s="2">
        <v>8</v>
      </c>
      <c r="T32" s="1020" t="s">
        <v>749</v>
      </c>
      <c r="U32" s="1301" t="s">
        <v>43</v>
      </c>
    </row>
    <row r="33" spans="1:22" ht="15.75" x14ac:dyDescent="0.25">
      <c r="A33" s="2">
        <v>9</v>
      </c>
      <c r="B33" s="3" t="s">
        <v>5</v>
      </c>
      <c r="C33" s="579" t="s">
        <v>109</v>
      </c>
      <c r="D33" s="1229" t="s">
        <v>130</v>
      </c>
      <c r="E33" s="356"/>
      <c r="F33" s="510"/>
      <c r="G33" s="510"/>
      <c r="H33" s="2">
        <v>9</v>
      </c>
      <c r="I33" s="576" t="s">
        <v>218</v>
      </c>
      <c r="K33" s="2">
        <v>9</v>
      </c>
      <c r="L33" s="3" t="s">
        <v>5</v>
      </c>
      <c r="M33" s="576" t="s">
        <v>218</v>
      </c>
      <c r="N33" s="513"/>
      <c r="O33" s="513"/>
      <c r="P33" s="2">
        <v>9</v>
      </c>
      <c r="Q33" s="576" t="s">
        <v>109</v>
      </c>
      <c r="S33" s="2">
        <v>9</v>
      </c>
      <c r="T33" s="179"/>
      <c r="U33" s="1296" t="s">
        <v>130</v>
      </c>
      <c r="V33" s="356" t="s">
        <v>309</v>
      </c>
    </row>
    <row r="34" spans="1:22" ht="15.75" x14ac:dyDescent="0.25">
      <c r="A34" s="2">
        <v>10</v>
      </c>
      <c r="B34" s="3" t="s">
        <v>6</v>
      </c>
      <c r="C34" s="577" t="s">
        <v>93</v>
      </c>
      <c r="D34" s="59" t="s">
        <v>130</v>
      </c>
      <c r="E34" s="356" t="s">
        <v>309</v>
      </c>
      <c r="F34" s="510"/>
      <c r="G34" s="510"/>
      <c r="H34" s="2">
        <v>10</v>
      </c>
      <c r="I34" s="577" t="s">
        <v>300</v>
      </c>
      <c r="K34" s="2">
        <v>10</v>
      </c>
      <c r="L34" s="3" t="s">
        <v>6</v>
      </c>
      <c r="M34" s="577" t="s">
        <v>93</v>
      </c>
      <c r="N34" s="513"/>
      <c r="O34" s="513"/>
      <c r="P34" s="2">
        <v>10</v>
      </c>
      <c r="Q34" s="577" t="s">
        <v>300</v>
      </c>
      <c r="S34" s="2">
        <v>10</v>
      </c>
      <c r="T34" s="1020" t="s">
        <v>749</v>
      </c>
      <c r="U34" s="291"/>
    </row>
    <row r="35" spans="1:22" ht="15.75" x14ac:dyDescent="0.25">
      <c r="A35" s="2">
        <v>11</v>
      </c>
      <c r="B35" s="3" t="s">
        <v>7</v>
      </c>
      <c r="C35" s="577" t="s">
        <v>300</v>
      </c>
      <c r="D35" s="59" t="s">
        <v>130</v>
      </c>
      <c r="E35" s="356"/>
      <c r="F35" s="515"/>
      <c r="G35" s="515"/>
      <c r="H35" s="2">
        <v>11</v>
      </c>
      <c r="I35" s="576" t="s">
        <v>93</v>
      </c>
      <c r="K35" s="2">
        <v>11</v>
      </c>
      <c r="L35" s="3" t="s">
        <v>7</v>
      </c>
      <c r="M35" s="577" t="s">
        <v>300</v>
      </c>
      <c r="N35" s="513"/>
      <c r="O35" s="513"/>
      <c r="P35" s="2">
        <v>11</v>
      </c>
      <c r="Q35" s="580" t="s">
        <v>93</v>
      </c>
      <c r="S35" s="2">
        <v>11</v>
      </c>
      <c r="T35" s="1020" t="s">
        <v>300</v>
      </c>
      <c r="U35" s="59" t="s">
        <v>130</v>
      </c>
    </row>
    <row r="36" spans="1:22" ht="15.75" x14ac:dyDescent="0.25">
      <c r="A36" s="2">
        <v>12</v>
      </c>
      <c r="B36" s="3" t="s">
        <v>46</v>
      </c>
      <c r="C36" s="48" t="s">
        <v>290</v>
      </c>
      <c r="D36" s="59" t="s">
        <v>130</v>
      </c>
      <c r="E36" s="356"/>
      <c r="F36" s="511"/>
      <c r="G36" s="511"/>
      <c r="H36" s="2">
        <v>12</v>
      </c>
      <c r="I36" s="576" t="s">
        <v>108</v>
      </c>
      <c r="K36" s="2">
        <v>12</v>
      </c>
      <c r="L36" s="3" t="s">
        <v>46</v>
      </c>
      <c r="M36" s="576" t="s">
        <v>115</v>
      </c>
      <c r="N36" s="513"/>
      <c r="O36" s="513"/>
      <c r="P36" s="2">
        <v>12</v>
      </c>
      <c r="Q36" s="580" t="s">
        <v>108</v>
      </c>
      <c r="S36" s="2">
        <v>12</v>
      </c>
      <c r="T36" s="1020" t="s">
        <v>749</v>
      </c>
      <c r="U36" s="291"/>
    </row>
    <row r="37" spans="1:22" ht="15.75" x14ac:dyDescent="0.25">
      <c r="A37" s="2">
        <v>13</v>
      </c>
      <c r="B37" s="3" t="s">
        <v>8</v>
      </c>
      <c r="C37" s="577" t="str">
        <f>C27</f>
        <v>MP6I5ZYZBEU3UXPYFY54</v>
      </c>
      <c r="D37" s="1296" t="s">
        <v>43</v>
      </c>
      <c r="E37" s="356" t="s">
        <v>309</v>
      </c>
      <c r="F37" s="511"/>
      <c r="G37" s="511"/>
      <c r="H37" s="2">
        <v>13</v>
      </c>
      <c r="I37" s="577" t="s">
        <v>300</v>
      </c>
      <c r="K37" s="2">
        <v>13</v>
      </c>
      <c r="L37" s="3" t="s">
        <v>8</v>
      </c>
      <c r="M37" s="577" t="s">
        <v>93</v>
      </c>
      <c r="N37" s="513"/>
      <c r="O37" s="513"/>
      <c r="P37" s="2">
        <v>13</v>
      </c>
      <c r="Q37" s="577" t="s">
        <v>300</v>
      </c>
      <c r="S37" s="2">
        <v>13</v>
      </c>
      <c r="T37" s="1020" t="s">
        <v>749</v>
      </c>
      <c r="U37" s="288"/>
    </row>
    <row r="38" spans="1:22" ht="15.75" x14ac:dyDescent="0.25">
      <c r="A38" s="2">
        <v>14</v>
      </c>
      <c r="B38" s="3" t="s">
        <v>9</v>
      </c>
      <c r="C38" s="25" t="s">
        <v>289</v>
      </c>
      <c r="D38" s="60" t="s">
        <v>43</v>
      </c>
      <c r="E38" s="595"/>
      <c r="F38" s="511"/>
      <c r="G38" s="511"/>
      <c r="H38" s="2">
        <v>14</v>
      </c>
      <c r="I38" s="25" t="s">
        <v>289</v>
      </c>
      <c r="K38" s="2">
        <v>14</v>
      </c>
      <c r="L38" s="3" t="s">
        <v>9</v>
      </c>
      <c r="M38" s="25" t="s">
        <v>289</v>
      </c>
      <c r="N38" s="513"/>
      <c r="O38" s="513"/>
      <c r="P38" s="2">
        <v>14</v>
      </c>
      <c r="Q38" s="25" t="s">
        <v>289</v>
      </c>
      <c r="S38" s="2">
        <v>14</v>
      </c>
      <c r="T38" s="1020" t="s">
        <v>749</v>
      </c>
      <c r="U38" s="1302" t="s">
        <v>43</v>
      </c>
    </row>
    <row r="39" spans="1:22" ht="15.75" x14ac:dyDescent="0.25">
      <c r="A39" s="2">
        <v>15</v>
      </c>
      <c r="B39" s="3" t="s">
        <v>10</v>
      </c>
      <c r="C39" s="46"/>
      <c r="D39" s="59" t="s">
        <v>43</v>
      </c>
      <c r="E39" s="231"/>
      <c r="F39" s="511"/>
      <c r="G39" s="511"/>
      <c r="H39" s="2">
        <v>15</v>
      </c>
      <c r="I39" s="506"/>
      <c r="K39" s="2">
        <v>15</v>
      </c>
      <c r="L39" s="3" t="s">
        <v>10</v>
      </c>
      <c r="M39" s="506"/>
      <c r="N39" s="513"/>
      <c r="O39" s="513"/>
      <c r="P39" s="2">
        <v>15</v>
      </c>
      <c r="Q39" s="506"/>
      <c r="S39" s="2">
        <v>15</v>
      </c>
      <c r="T39" s="1020" t="s">
        <v>749</v>
      </c>
      <c r="U39" s="291"/>
    </row>
    <row r="40" spans="1:22" ht="15.75" x14ac:dyDescent="0.25">
      <c r="A40" s="2">
        <v>16</v>
      </c>
      <c r="B40" s="3" t="s">
        <v>41</v>
      </c>
      <c r="C40" s="577" t="s">
        <v>93</v>
      </c>
      <c r="D40" s="59" t="s">
        <v>44</v>
      </c>
      <c r="E40" s="356" t="s">
        <v>309</v>
      </c>
      <c r="F40" s="515"/>
      <c r="G40" s="515"/>
      <c r="H40" s="2">
        <v>16</v>
      </c>
      <c r="I40" s="90"/>
      <c r="K40" s="2">
        <v>16</v>
      </c>
      <c r="L40" s="3" t="s">
        <v>41</v>
      </c>
      <c r="M40" s="577" t="s">
        <v>93</v>
      </c>
      <c r="N40" s="511"/>
      <c r="O40" s="511"/>
      <c r="P40" s="2">
        <v>16</v>
      </c>
      <c r="Q40" s="90"/>
      <c r="S40" s="2">
        <v>16</v>
      </c>
      <c r="T40" s="1020" t="s">
        <v>749</v>
      </c>
      <c r="U40" s="291"/>
    </row>
    <row r="41" spans="1:22" ht="15.75" x14ac:dyDescent="0.25">
      <c r="A41" s="2">
        <v>17</v>
      </c>
      <c r="B41" s="3" t="s">
        <v>11</v>
      </c>
      <c r="C41" s="577" t="s">
        <v>93</v>
      </c>
      <c r="D41" s="1229" t="s">
        <v>43</v>
      </c>
      <c r="E41" s="356" t="s">
        <v>309</v>
      </c>
      <c r="F41" s="516"/>
      <c r="G41" s="516"/>
      <c r="H41" s="2">
        <v>17</v>
      </c>
      <c r="I41" s="577" t="s">
        <v>300</v>
      </c>
      <c r="K41" s="2">
        <v>17</v>
      </c>
      <c r="L41" s="3" t="s">
        <v>11</v>
      </c>
      <c r="M41" s="577" t="s">
        <v>93</v>
      </c>
      <c r="N41" s="513"/>
      <c r="O41" s="513"/>
      <c r="P41" s="2">
        <v>17</v>
      </c>
      <c r="Q41" s="577" t="s">
        <v>300</v>
      </c>
      <c r="S41" s="2">
        <v>17</v>
      </c>
      <c r="T41" s="1020" t="s">
        <v>749</v>
      </c>
      <c r="U41" s="288"/>
    </row>
    <row r="42" spans="1:22" ht="15.75" x14ac:dyDescent="0.25">
      <c r="A42" s="2">
        <v>18</v>
      </c>
      <c r="B42" s="3" t="s">
        <v>156</v>
      </c>
      <c r="C42" s="91"/>
      <c r="D42" s="1229" t="s">
        <v>43</v>
      </c>
      <c r="E42" s="154"/>
      <c r="F42" s="517"/>
      <c r="G42" s="517"/>
      <c r="H42" s="2">
        <v>18</v>
      </c>
      <c r="I42" s="91"/>
      <c r="K42" s="2">
        <v>18</v>
      </c>
      <c r="L42" s="3" t="s">
        <v>156</v>
      </c>
      <c r="M42" s="91"/>
      <c r="N42" s="513"/>
      <c r="O42" s="513"/>
      <c r="P42" s="2">
        <v>18</v>
      </c>
      <c r="Q42" s="91"/>
      <c r="S42" s="2">
        <v>18</v>
      </c>
      <c r="T42" s="1020" t="s">
        <v>749</v>
      </c>
      <c r="U42" s="288"/>
    </row>
    <row r="43" spans="1:22" ht="15.75" x14ac:dyDescent="0.25">
      <c r="A43" s="1717" t="s">
        <v>389</v>
      </c>
      <c r="B43" s="1717"/>
      <c r="C43" s="1717"/>
      <c r="D43" s="114"/>
      <c r="E43" s="150"/>
      <c r="F43" s="518"/>
      <c r="G43" s="518"/>
      <c r="H43" s="1717" t="s">
        <v>389</v>
      </c>
      <c r="I43" s="1717"/>
      <c r="K43" s="1717" t="s">
        <v>389</v>
      </c>
      <c r="L43" s="1717"/>
      <c r="M43" s="1717"/>
      <c r="N43" s="513"/>
      <c r="O43" s="513"/>
      <c r="P43" s="1717" t="s">
        <v>389</v>
      </c>
      <c r="Q43" s="1717"/>
      <c r="S43" s="1717" t="s">
        <v>389</v>
      </c>
      <c r="T43" s="1717"/>
      <c r="U43" s="1717"/>
    </row>
    <row r="44" spans="1:22" ht="15.75" x14ac:dyDescent="0.25">
      <c r="A44" s="2">
        <v>1</v>
      </c>
      <c r="B44" s="3" t="s">
        <v>49</v>
      </c>
      <c r="C44" s="579" t="s">
        <v>120</v>
      </c>
      <c r="D44" s="1227" t="s">
        <v>130</v>
      </c>
      <c r="E44" s="356" t="s">
        <v>309</v>
      </c>
      <c r="F44" s="515"/>
      <c r="G44" s="515"/>
      <c r="H44" s="2">
        <v>1</v>
      </c>
      <c r="I44" s="577" t="s">
        <v>120</v>
      </c>
      <c r="K44" s="2">
        <v>1</v>
      </c>
      <c r="L44" s="3" t="s">
        <v>49</v>
      </c>
      <c r="M44" s="498" t="s">
        <v>395</v>
      </c>
      <c r="N44" s="352" t="s">
        <v>309</v>
      </c>
      <c r="O44" s="511"/>
      <c r="P44" s="2">
        <v>1</v>
      </c>
      <c r="Q44" s="580" t="s">
        <v>395</v>
      </c>
      <c r="S44" s="2">
        <v>1</v>
      </c>
      <c r="T44" s="159"/>
      <c r="U44" s="1296" t="s">
        <v>44</v>
      </c>
    </row>
    <row r="45" spans="1:22" ht="15.75" x14ac:dyDescent="0.25">
      <c r="A45" s="2">
        <v>2</v>
      </c>
      <c r="B45" s="3" t="s">
        <v>15</v>
      </c>
      <c r="C45" s="90"/>
      <c r="D45" s="1227" t="s">
        <v>44</v>
      </c>
      <c r="E45" s="356"/>
      <c r="F45" s="515"/>
      <c r="G45" s="515"/>
      <c r="H45" s="2">
        <v>2</v>
      </c>
      <c r="I45" s="90"/>
      <c r="J45" s="409" t="s">
        <v>309</v>
      </c>
      <c r="K45" s="2">
        <v>2</v>
      </c>
      <c r="L45" s="3" t="s">
        <v>15</v>
      </c>
      <c r="M45" s="90"/>
      <c r="N45" s="352" t="s">
        <v>309</v>
      </c>
      <c r="O45" s="513"/>
      <c r="P45" s="2">
        <v>2</v>
      </c>
      <c r="Q45" s="100"/>
      <c r="S45" s="2">
        <v>2</v>
      </c>
      <c r="T45" s="1020" t="s">
        <v>749</v>
      </c>
      <c r="U45" s="288"/>
    </row>
    <row r="46" spans="1:22" ht="15.75" x14ac:dyDescent="0.25">
      <c r="A46" s="2">
        <v>3</v>
      </c>
      <c r="B46" s="3" t="s">
        <v>79</v>
      </c>
      <c r="C46" s="1265" t="s">
        <v>779</v>
      </c>
      <c r="D46" s="153" t="s">
        <v>130</v>
      </c>
      <c r="E46" s="150"/>
      <c r="F46" s="516"/>
      <c r="G46" s="516"/>
      <c r="H46" s="2">
        <v>3</v>
      </c>
      <c r="I46" s="1370" t="s">
        <v>779</v>
      </c>
      <c r="K46" s="2">
        <v>3</v>
      </c>
      <c r="L46" s="3" t="s">
        <v>79</v>
      </c>
      <c r="M46" s="1370" t="s">
        <v>779</v>
      </c>
      <c r="N46" s="513"/>
      <c r="O46" s="513"/>
      <c r="P46" s="2">
        <v>3</v>
      </c>
      <c r="Q46" s="1370" t="s">
        <v>779</v>
      </c>
      <c r="S46" s="2">
        <v>3</v>
      </c>
      <c r="T46" s="116" t="s">
        <v>197</v>
      </c>
      <c r="U46" s="153" t="s">
        <v>130</v>
      </c>
      <c r="V46" s="354" t="s">
        <v>309</v>
      </c>
    </row>
    <row r="47" spans="1:22" ht="15.75" x14ac:dyDescent="0.25">
      <c r="A47" s="2">
        <v>4</v>
      </c>
      <c r="B47" s="3" t="s">
        <v>34</v>
      </c>
      <c r="C47" s="579" t="s">
        <v>110</v>
      </c>
      <c r="D47" s="1227" t="s">
        <v>130</v>
      </c>
      <c r="E47" s="150"/>
      <c r="F47" s="518"/>
      <c r="G47" s="518"/>
      <c r="H47" s="2">
        <v>4</v>
      </c>
      <c r="I47" s="577" t="s">
        <v>110</v>
      </c>
      <c r="K47" s="2">
        <v>4</v>
      </c>
      <c r="L47" s="3" t="s">
        <v>34</v>
      </c>
      <c r="M47" s="577" t="s">
        <v>110</v>
      </c>
      <c r="N47" s="513"/>
      <c r="O47" s="513"/>
      <c r="P47" s="2">
        <v>4</v>
      </c>
      <c r="Q47" s="580" t="s">
        <v>110</v>
      </c>
      <c r="S47" s="2">
        <v>4</v>
      </c>
      <c r="T47" s="1020" t="s">
        <v>749</v>
      </c>
      <c r="U47" s="288"/>
    </row>
    <row r="48" spans="1:22" ht="15.75" x14ac:dyDescent="0.25">
      <c r="A48" s="2">
        <v>5</v>
      </c>
      <c r="B48" s="3" t="s">
        <v>16</v>
      </c>
      <c r="C48" s="579" t="b">
        <v>1</v>
      </c>
      <c r="D48" s="1227" t="s">
        <v>130</v>
      </c>
      <c r="E48" s="150"/>
      <c r="F48" s="518"/>
      <c r="G48" s="518"/>
      <c r="H48" s="2">
        <v>5</v>
      </c>
      <c r="I48" s="577" t="b">
        <v>1</v>
      </c>
      <c r="K48" s="2">
        <v>5</v>
      </c>
      <c r="L48" s="3" t="s">
        <v>16</v>
      </c>
      <c r="M48" s="577" t="b">
        <v>1</v>
      </c>
      <c r="N48" s="513"/>
      <c r="O48" s="513"/>
      <c r="P48" s="2">
        <v>5</v>
      </c>
      <c r="Q48" s="580" t="b">
        <v>1</v>
      </c>
      <c r="S48" s="2">
        <v>5</v>
      </c>
      <c r="T48" s="1020" t="s">
        <v>749</v>
      </c>
      <c r="U48" s="288"/>
    </row>
    <row r="49" spans="1:21" ht="15.75" x14ac:dyDescent="0.25">
      <c r="A49" s="2">
        <v>6</v>
      </c>
      <c r="B49" s="3" t="s">
        <v>50</v>
      </c>
      <c r="C49" s="1348" t="s">
        <v>778</v>
      </c>
      <c r="D49" s="1227" t="s">
        <v>44</v>
      </c>
      <c r="E49" s="150"/>
      <c r="F49" s="518"/>
      <c r="G49" s="518"/>
      <c r="H49" s="2">
        <v>6</v>
      </c>
      <c r="I49" s="1347" t="s">
        <v>778</v>
      </c>
      <c r="K49" s="2">
        <v>6</v>
      </c>
      <c r="L49" s="3" t="s">
        <v>50</v>
      </c>
      <c r="M49" s="1347" t="s">
        <v>904</v>
      </c>
      <c r="N49" s="513"/>
      <c r="O49" s="513"/>
      <c r="P49" s="2">
        <v>6</v>
      </c>
      <c r="Q49" s="1347" t="s">
        <v>904</v>
      </c>
      <c r="S49" s="2">
        <v>6</v>
      </c>
      <c r="T49" s="1020" t="s">
        <v>749</v>
      </c>
      <c r="U49" s="288"/>
    </row>
    <row r="50" spans="1:21" ht="15.75" x14ac:dyDescent="0.25">
      <c r="A50" s="2">
        <v>7</v>
      </c>
      <c r="B50" s="3" t="s">
        <v>13</v>
      </c>
      <c r="C50" s="577" t="s">
        <v>300</v>
      </c>
      <c r="D50" s="1227" t="s">
        <v>44</v>
      </c>
      <c r="E50" s="356"/>
      <c r="F50" s="518"/>
      <c r="G50" s="518"/>
      <c r="H50" s="2">
        <v>7</v>
      </c>
      <c r="I50" s="577" t="s">
        <v>300</v>
      </c>
      <c r="K50" s="2">
        <v>7</v>
      </c>
      <c r="L50" s="3" t="s">
        <v>13</v>
      </c>
      <c r="M50" s="117" t="s">
        <v>391</v>
      </c>
      <c r="N50" s="513"/>
      <c r="O50" s="513"/>
      <c r="P50" s="2">
        <v>7</v>
      </c>
      <c r="Q50" s="117" t="s">
        <v>391</v>
      </c>
      <c r="S50" s="2">
        <v>7</v>
      </c>
      <c r="T50" s="1020" t="s">
        <v>749</v>
      </c>
      <c r="U50" s="288"/>
    </row>
    <row r="51" spans="1:21" ht="15.75" x14ac:dyDescent="0.25">
      <c r="A51" s="2">
        <v>8</v>
      </c>
      <c r="B51" s="3" t="s">
        <v>14</v>
      </c>
      <c r="C51" s="93" t="s">
        <v>301</v>
      </c>
      <c r="D51" s="1231" t="s">
        <v>130</v>
      </c>
      <c r="E51" s="356" t="s">
        <v>309</v>
      </c>
      <c r="F51" s="515"/>
      <c r="G51" s="515"/>
      <c r="H51" s="2">
        <v>8</v>
      </c>
      <c r="I51" s="93" t="s">
        <v>301</v>
      </c>
      <c r="J51" s="342"/>
      <c r="K51" s="2">
        <v>8</v>
      </c>
      <c r="L51" s="3" t="s">
        <v>14</v>
      </c>
      <c r="M51" s="93" t="s">
        <v>301</v>
      </c>
      <c r="N51" s="511"/>
      <c r="O51" s="513"/>
      <c r="P51" s="2">
        <v>8</v>
      </c>
      <c r="Q51" s="93" t="s">
        <v>301</v>
      </c>
      <c r="S51" s="2">
        <v>8</v>
      </c>
      <c r="T51" s="1020" t="s">
        <v>749</v>
      </c>
      <c r="U51" s="293"/>
    </row>
    <row r="52" spans="1:21" ht="15.75" x14ac:dyDescent="0.25">
      <c r="A52" s="2">
        <v>9</v>
      </c>
      <c r="B52" s="3" t="s">
        <v>51</v>
      </c>
      <c r="C52" s="579" t="s">
        <v>150</v>
      </c>
      <c r="D52" s="1296" t="s">
        <v>130</v>
      </c>
      <c r="E52" s="356"/>
      <c r="F52" s="515"/>
      <c r="G52" s="515"/>
      <c r="H52" s="2">
        <v>9</v>
      </c>
      <c r="I52" s="577" t="s">
        <v>150</v>
      </c>
      <c r="K52" s="2">
        <v>9</v>
      </c>
      <c r="L52" s="3" t="s">
        <v>51</v>
      </c>
      <c r="M52" s="577" t="s">
        <v>150</v>
      </c>
      <c r="N52" s="511"/>
      <c r="O52" s="511"/>
      <c r="P52" s="2">
        <v>9</v>
      </c>
      <c r="Q52" s="577" t="s">
        <v>150</v>
      </c>
      <c r="S52" s="2">
        <v>9</v>
      </c>
      <c r="T52" s="1020" t="s">
        <v>150</v>
      </c>
      <c r="U52" s="1296" t="s">
        <v>130</v>
      </c>
    </row>
    <row r="53" spans="1:21" ht="15.75" x14ac:dyDescent="0.25">
      <c r="A53" s="2">
        <v>10</v>
      </c>
      <c r="B53" s="3" t="s">
        <v>35</v>
      </c>
      <c r="C53" s="1004" t="s">
        <v>754</v>
      </c>
      <c r="D53" s="1296" t="s">
        <v>44</v>
      </c>
      <c r="E53" s="595"/>
      <c r="F53" s="511"/>
      <c r="G53" s="511"/>
      <c r="H53" s="2">
        <v>10</v>
      </c>
      <c r="I53" s="1004" t="s">
        <v>754</v>
      </c>
      <c r="J53" s="77"/>
      <c r="K53" s="2">
        <v>10</v>
      </c>
      <c r="L53" s="3" t="s">
        <v>35</v>
      </c>
      <c r="M53" s="1004" t="s">
        <v>754</v>
      </c>
      <c r="N53" s="511"/>
      <c r="O53" s="513"/>
      <c r="P53" s="2">
        <v>10</v>
      </c>
      <c r="Q53" s="1004" t="s">
        <v>754</v>
      </c>
      <c r="S53" s="2">
        <v>10</v>
      </c>
      <c r="T53" s="147" t="s">
        <v>754</v>
      </c>
      <c r="U53" s="1296" t="s">
        <v>44</v>
      </c>
    </row>
    <row r="54" spans="1:21" ht="15.75" x14ac:dyDescent="0.25">
      <c r="A54" s="2">
        <v>11</v>
      </c>
      <c r="B54" s="3" t="s">
        <v>52</v>
      </c>
      <c r="C54" s="46"/>
      <c r="D54" s="1296" t="s">
        <v>44</v>
      </c>
      <c r="E54" s="595"/>
      <c r="F54" s="511"/>
      <c r="G54" s="511"/>
      <c r="H54" s="2">
        <v>11</v>
      </c>
      <c r="I54" s="90"/>
      <c r="J54" s="77"/>
      <c r="K54" s="2">
        <v>11</v>
      </c>
      <c r="L54" s="3" t="s">
        <v>52</v>
      </c>
      <c r="M54" s="91"/>
      <c r="N54" s="511"/>
      <c r="O54" s="513"/>
      <c r="P54" s="2">
        <v>11</v>
      </c>
      <c r="Q54" s="100"/>
      <c r="S54" s="2">
        <v>11</v>
      </c>
      <c r="T54" s="1020" t="s">
        <v>749</v>
      </c>
      <c r="U54" s="1296" t="s">
        <v>44</v>
      </c>
    </row>
    <row r="55" spans="1:21" ht="15.75" x14ac:dyDescent="0.25">
      <c r="A55" s="2">
        <v>12</v>
      </c>
      <c r="B55" s="3" t="s">
        <v>53</v>
      </c>
      <c r="C55" s="1348" t="s">
        <v>778</v>
      </c>
      <c r="D55" s="63" t="s">
        <v>130</v>
      </c>
      <c r="E55" s="595"/>
      <c r="F55" s="511"/>
      <c r="G55" s="511"/>
      <c r="H55" s="2">
        <v>12</v>
      </c>
      <c r="I55" s="1347" t="s">
        <v>778</v>
      </c>
      <c r="J55" s="352" t="s">
        <v>309</v>
      </c>
      <c r="K55" s="2">
        <v>12</v>
      </c>
      <c r="L55" s="3" t="s">
        <v>53</v>
      </c>
      <c r="M55" s="1347" t="s">
        <v>904</v>
      </c>
      <c r="N55" s="352" t="s">
        <v>309</v>
      </c>
      <c r="O55" s="513"/>
      <c r="P55" s="2">
        <v>12</v>
      </c>
      <c r="Q55" s="1347" t="s">
        <v>904</v>
      </c>
      <c r="S55" s="2">
        <v>12</v>
      </c>
      <c r="T55" s="1020" t="s">
        <v>749</v>
      </c>
      <c r="U55" s="294"/>
    </row>
    <row r="56" spans="1:21" ht="15.75" x14ac:dyDescent="0.25">
      <c r="A56" s="2">
        <v>13</v>
      </c>
      <c r="B56" s="3" t="s">
        <v>54</v>
      </c>
      <c r="C56" s="1265" t="s">
        <v>780</v>
      </c>
      <c r="D56" s="1297" t="s">
        <v>130</v>
      </c>
      <c r="E56" s="595"/>
      <c r="F56" s="511"/>
      <c r="G56" s="511"/>
      <c r="H56" s="2">
        <v>13</v>
      </c>
      <c r="I56" s="1265" t="s">
        <v>780</v>
      </c>
      <c r="K56" s="2">
        <v>13</v>
      </c>
      <c r="L56" s="3" t="s">
        <v>54</v>
      </c>
      <c r="M56" s="1371" t="s">
        <v>780</v>
      </c>
      <c r="N56" s="513"/>
      <c r="O56" s="513"/>
      <c r="P56" s="2">
        <v>13</v>
      </c>
      <c r="Q56" s="1371" t="s">
        <v>780</v>
      </c>
      <c r="S56" s="2">
        <v>13</v>
      </c>
      <c r="T56" s="1020" t="s">
        <v>749</v>
      </c>
      <c r="U56" s="295"/>
    </row>
    <row r="57" spans="1:21" ht="15.75" x14ac:dyDescent="0.25">
      <c r="A57" s="2">
        <v>14</v>
      </c>
      <c r="B57" s="3" t="s">
        <v>37</v>
      </c>
      <c r="C57" s="1265" t="s">
        <v>903</v>
      </c>
      <c r="D57" s="1232" t="s">
        <v>44</v>
      </c>
      <c r="E57" s="595"/>
      <c r="F57" s="511"/>
      <c r="G57" s="511"/>
      <c r="H57" s="2">
        <v>14</v>
      </c>
      <c r="I57" s="1265" t="s">
        <v>903</v>
      </c>
      <c r="K57" s="2">
        <v>14</v>
      </c>
      <c r="L57" s="3" t="s">
        <v>37</v>
      </c>
      <c r="M57" s="1371" t="s">
        <v>781</v>
      </c>
      <c r="N57" s="513"/>
      <c r="O57" s="513"/>
      <c r="P57" s="2">
        <v>14</v>
      </c>
      <c r="Q57" s="1371" t="s">
        <v>781</v>
      </c>
      <c r="S57" s="2">
        <v>14</v>
      </c>
      <c r="T57" s="1020" t="s">
        <v>749</v>
      </c>
      <c r="U57" s="295"/>
    </row>
    <row r="58" spans="1:21" ht="15.75" x14ac:dyDescent="0.25">
      <c r="A58" s="2">
        <v>15</v>
      </c>
      <c r="B58" s="3" t="s">
        <v>55</v>
      </c>
      <c r="C58" s="48" t="s">
        <v>747</v>
      </c>
      <c r="D58" s="288"/>
      <c r="E58" s="231"/>
      <c r="F58" s="268"/>
      <c r="G58" s="268"/>
      <c r="H58" s="823">
        <v>15</v>
      </c>
      <c r="I58" s="1020" t="s">
        <v>747</v>
      </c>
      <c r="J58" s="7"/>
      <c r="K58" s="823">
        <v>15</v>
      </c>
      <c r="L58" s="1037" t="s">
        <v>55</v>
      </c>
      <c r="M58" s="1020" t="s">
        <v>747</v>
      </c>
      <c r="N58" s="1038"/>
      <c r="O58" s="1038"/>
      <c r="P58" s="823">
        <v>15</v>
      </c>
      <c r="Q58" s="1344" t="s">
        <v>747</v>
      </c>
      <c r="S58" s="2">
        <v>15</v>
      </c>
      <c r="T58" s="1020" t="s">
        <v>749</v>
      </c>
      <c r="U58" s="288"/>
    </row>
    <row r="59" spans="1:21" ht="15.75" x14ac:dyDescent="0.25">
      <c r="A59" s="2">
        <v>16</v>
      </c>
      <c r="B59" s="3" t="s">
        <v>56</v>
      </c>
      <c r="C59" s="1319"/>
      <c r="D59" s="1296" t="s">
        <v>44</v>
      </c>
      <c r="E59" s="653" t="s">
        <v>309</v>
      </c>
      <c r="F59" s="268"/>
      <c r="G59" s="268"/>
      <c r="H59" s="823">
        <v>16</v>
      </c>
      <c r="I59" s="1378"/>
      <c r="J59" s="7"/>
      <c r="K59" s="823">
        <v>16</v>
      </c>
      <c r="L59" s="1037" t="s">
        <v>56</v>
      </c>
      <c r="M59" s="1378"/>
      <c r="N59" s="1038"/>
      <c r="O59" s="1038"/>
      <c r="P59" s="823">
        <v>16</v>
      </c>
      <c r="Q59" s="1378"/>
      <c r="S59" s="2">
        <v>16</v>
      </c>
      <c r="T59" s="1020" t="s">
        <v>749</v>
      </c>
      <c r="U59" s="288"/>
    </row>
    <row r="60" spans="1:21" ht="15.75" x14ac:dyDescent="0.25">
      <c r="A60" s="2">
        <v>17</v>
      </c>
      <c r="B60" s="3" t="s">
        <v>57</v>
      </c>
      <c r="C60" s="101"/>
      <c r="D60" s="1298" t="s">
        <v>44</v>
      </c>
      <c r="E60" s="653" t="s">
        <v>309</v>
      </c>
      <c r="F60" s="268"/>
      <c r="G60" s="268"/>
      <c r="H60" s="823">
        <v>17</v>
      </c>
      <c r="I60" s="101"/>
      <c r="J60" s="7"/>
      <c r="K60" s="823">
        <v>17</v>
      </c>
      <c r="L60" s="1037" t="s">
        <v>57</v>
      </c>
      <c r="M60" s="1393"/>
      <c r="N60" s="1038"/>
      <c r="O60" s="1038"/>
      <c r="P60" s="823">
        <v>17</v>
      </c>
      <c r="Q60" s="1393"/>
      <c r="S60" s="2">
        <v>17</v>
      </c>
      <c r="T60" s="1020" t="s">
        <v>749</v>
      </c>
      <c r="U60" s="296"/>
    </row>
    <row r="61" spans="1:21" ht="15.75" x14ac:dyDescent="0.25">
      <c r="A61" s="2">
        <v>18</v>
      </c>
      <c r="B61" s="3" t="s">
        <v>129</v>
      </c>
      <c r="C61" s="579" t="s">
        <v>137</v>
      </c>
      <c r="D61" s="1227" t="s">
        <v>130</v>
      </c>
      <c r="E61" s="356" t="s">
        <v>309</v>
      </c>
      <c r="F61" s="511"/>
      <c r="G61" s="511"/>
      <c r="H61" s="2">
        <v>18</v>
      </c>
      <c r="I61" s="577" t="s">
        <v>137</v>
      </c>
      <c r="K61" s="2">
        <v>18</v>
      </c>
      <c r="L61" s="3" t="s">
        <v>129</v>
      </c>
      <c r="M61" s="577" t="s">
        <v>137</v>
      </c>
      <c r="N61" s="513"/>
      <c r="O61" s="513"/>
      <c r="P61" s="2">
        <v>18</v>
      </c>
      <c r="Q61" s="580" t="s">
        <v>137</v>
      </c>
      <c r="S61" s="2">
        <v>18</v>
      </c>
      <c r="T61" s="1020" t="s">
        <v>749</v>
      </c>
      <c r="U61" s="288"/>
    </row>
    <row r="62" spans="1:21" ht="15.75" x14ac:dyDescent="0.25">
      <c r="A62" s="2">
        <v>19</v>
      </c>
      <c r="B62" s="3" t="s">
        <v>17</v>
      </c>
      <c r="C62" s="579" t="b">
        <v>0</v>
      </c>
      <c r="D62" s="1227" t="s">
        <v>130</v>
      </c>
      <c r="E62" s="595"/>
      <c r="F62" s="511"/>
      <c r="G62" s="511"/>
      <c r="H62" s="2">
        <v>19</v>
      </c>
      <c r="I62" s="577" t="b">
        <v>0</v>
      </c>
      <c r="K62" s="2">
        <v>19</v>
      </c>
      <c r="L62" s="3" t="s">
        <v>17</v>
      </c>
      <c r="M62" s="577" t="b">
        <v>0</v>
      </c>
      <c r="N62" s="513"/>
      <c r="O62" s="513"/>
      <c r="P62" s="2">
        <v>19</v>
      </c>
      <c r="Q62" s="580" t="b">
        <v>0</v>
      </c>
      <c r="S62" s="2">
        <v>19</v>
      </c>
      <c r="T62" s="1020" t="s">
        <v>749</v>
      </c>
      <c r="U62" s="288"/>
    </row>
    <row r="63" spans="1:21" ht="15.75" x14ac:dyDescent="0.25">
      <c r="A63" s="2">
        <v>20</v>
      </c>
      <c r="B63" s="3" t="s">
        <v>18</v>
      </c>
      <c r="C63" s="579" t="s">
        <v>111</v>
      </c>
      <c r="D63" s="1227" t="s">
        <v>130</v>
      </c>
      <c r="E63" s="356"/>
      <c r="F63" s="511"/>
      <c r="G63" s="511"/>
      <c r="H63" s="2">
        <v>20</v>
      </c>
      <c r="I63" s="577" t="s">
        <v>111</v>
      </c>
      <c r="K63" s="2">
        <v>20</v>
      </c>
      <c r="L63" s="3" t="s">
        <v>18</v>
      </c>
      <c r="M63" s="577" t="s">
        <v>111</v>
      </c>
      <c r="N63" s="513"/>
      <c r="O63" s="513"/>
      <c r="P63" s="2">
        <v>20</v>
      </c>
      <c r="Q63" s="580" t="s">
        <v>111</v>
      </c>
      <c r="S63" s="2">
        <v>20</v>
      </c>
      <c r="T63" s="1020" t="s">
        <v>749</v>
      </c>
      <c r="U63" s="288"/>
    </row>
    <row r="64" spans="1:21" ht="15.75" x14ac:dyDescent="0.25">
      <c r="A64" s="2">
        <v>21</v>
      </c>
      <c r="B64" s="3" t="s">
        <v>58</v>
      </c>
      <c r="C64" s="579" t="b">
        <v>0</v>
      </c>
      <c r="D64" s="1227" t="s">
        <v>130</v>
      </c>
      <c r="E64" s="595"/>
      <c r="F64" s="511"/>
      <c r="G64" s="511"/>
      <c r="H64" s="2">
        <v>21</v>
      </c>
      <c r="I64" s="577" t="b">
        <v>0</v>
      </c>
      <c r="K64" s="2">
        <v>21</v>
      </c>
      <c r="L64" s="3" t="s">
        <v>58</v>
      </c>
      <c r="M64" s="577" t="b">
        <v>0</v>
      </c>
      <c r="N64" s="513"/>
      <c r="O64" s="513"/>
      <c r="P64" s="2">
        <v>21</v>
      </c>
      <c r="Q64" s="580" t="b">
        <v>0</v>
      </c>
      <c r="S64" s="2">
        <v>21</v>
      </c>
      <c r="T64" s="1020" t="s">
        <v>749</v>
      </c>
      <c r="U64" s="288"/>
    </row>
    <row r="65" spans="1:21" ht="15.75" x14ac:dyDescent="0.25">
      <c r="A65" s="2">
        <v>22</v>
      </c>
      <c r="B65" s="3" t="s">
        <v>80</v>
      </c>
      <c r="C65" s="48" t="s">
        <v>205</v>
      </c>
      <c r="D65" s="1296" t="s">
        <v>130</v>
      </c>
      <c r="E65" s="356" t="s">
        <v>309</v>
      </c>
      <c r="F65" s="511"/>
      <c r="G65" s="511"/>
      <c r="H65" s="2">
        <v>22</v>
      </c>
      <c r="I65" s="93" t="s">
        <v>205</v>
      </c>
      <c r="K65" s="2">
        <v>22</v>
      </c>
      <c r="L65" s="3" t="s">
        <v>785</v>
      </c>
      <c r="M65" s="93" t="s">
        <v>205</v>
      </c>
      <c r="N65" s="513"/>
      <c r="O65" s="513"/>
      <c r="P65" s="2">
        <v>22</v>
      </c>
      <c r="Q65" s="580" t="s">
        <v>205</v>
      </c>
      <c r="S65" s="2">
        <v>22</v>
      </c>
      <c r="T65" s="1020" t="s">
        <v>749</v>
      </c>
      <c r="U65" s="288"/>
    </row>
    <row r="66" spans="1:21" ht="15.75" x14ac:dyDescent="0.25">
      <c r="A66" s="2">
        <v>23</v>
      </c>
      <c r="B66" s="3" t="s">
        <v>59</v>
      </c>
      <c r="C66" s="49">
        <v>-6.1000000000000004E-3</v>
      </c>
      <c r="D66" s="65" t="s">
        <v>44</v>
      </c>
      <c r="E66" s="595"/>
      <c r="F66" s="511"/>
      <c r="G66" s="511"/>
      <c r="H66" s="2">
        <v>23</v>
      </c>
      <c r="I66" s="94">
        <v>-6.1000000000000004E-3</v>
      </c>
      <c r="K66" s="2">
        <v>23</v>
      </c>
      <c r="L66" s="3" t="s">
        <v>59</v>
      </c>
      <c r="M66" s="94">
        <v>-5.7000000000000002E-3</v>
      </c>
      <c r="N66" s="513"/>
      <c r="O66" s="513"/>
      <c r="P66" s="2">
        <v>23</v>
      </c>
      <c r="Q66" s="94">
        <v>-5.7000000000000002E-3</v>
      </c>
      <c r="S66" s="2">
        <v>23</v>
      </c>
      <c r="T66" s="1020" t="s">
        <v>749</v>
      </c>
      <c r="U66" s="297"/>
    </row>
    <row r="67" spans="1:21" ht="15.75" x14ac:dyDescent="0.25">
      <c r="A67" s="2">
        <v>24</v>
      </c>
      <c r="B67" s="3" t="s">
        <v>60</v>
      </c>
      <c r="C67" s="579" t="s">
        <v>112</v>
      </c>
      <c r="D67" s="1227" t="s">
        <v>44</v>
      </c>
      <c r="E67" s="595"/>
      <c r="F67" s="511"/>
      <c r="G67" s="511"/>
      <c r="H67" s="2">
        <v>24</v>
      </c>
      <c r="I67" s="577" t="s">
        <v>112</v>
      </c>
      <c r="K67" s="2">
        <v>24</v>
      </c>
      <c r="L67" s="3" t="s">
        <v>60</v>
      </c>
      <c r="M67" s="577" t="s">
        <v>112</v>
      </c>
      <c r="N67" s="513"/>
      <c r="O67" s="513"/>
      <c r="P67" s="2">
        <v>24</v>
      </c>
      <c r="Q67" s="580" t="s">
        <v>112</v>
      </c>
      <c r="S67" s="2">
        <v>24</v>
      </c>
      <c r="T67" s="1020" t="s">
        <v>749</v>
      </c>
      <c r="U67" s="288"/>
    </row>
    <row r="68" spans="1:21" ht="15.75" x14ac:dyDescent="0.25">
      <c r="A68" s="2">
        <v>25</v>
      </c>
      <c r="B68" s="3" t="s">
        <v>61</v>
      </c>
      <c r="C68" s="46"/>
      <c r="D68" s="1227" t="s">
        <v>44</v>
      </c>
      <c r="E68" s="595"/>
      <c r="F68" s="511"/>
      <c r="G68" s="511"/>
      <c r="H68" s="2">
        <v>25</v>
      </c>
      <c r="I68" s="90"/>
      <c r="K68" s="2">
        <v>25</v>
      </c>
      <c r="L68" s="3" t="s">
        <v>61</v>
      </c>
      <c r="M68" s="90"/>
      <c r="N68" s="513"/>
      <c r="O68" s="513"/>
      <c r="P68" s="2">
        <v>25</v>
      </c>
      <c r="Q68" s="100"/>
      <c r="S68" s="2">
        <v>25</v>
      </c>
      <c r="T68" s="1020" t="s">
        <v>749</v>
      </c>
      <c r="U68" s="288"/>
    </row>
    <row r="69" spans="1:21" ht="15.75" x14ac:dyDescent="0.25">
      <c r="A69" s="2">
        <v>26</v>
      </c>
      <c r="B69" s="3" t="s">
        <v>62</v>
      </c>
      <c r="C69" s="46"/>
      <c r="D69" s="1227" t="s">
        <v>44</v>
      </c>
      <c r="E69" s="595"/>
      <c r="F69" s="511"/>
      <c r="G69" s="511"/>
      <c r="H69" s="2">
        <v>26</v>
      </c>
      <c r="I69" s="90"/>
      <c r="K69" s="2">
        <v>26</v>
      </c>
      <c r="L69" s="3" t="s">
        <v>62</v>
      </c>
      <c r="M69" s="90"/>
      <c r="N69" s="513"/>
      <c r="O69" s="513"/>
      <c r="P69" s="2">
        <v>26</v>
      </c>
      <c r="Q69" s="100"/>
      <c r="S69" s="2">
        <v>26</v>
      </c>
      <c r="T69" s="1020" t="s">
        <v>749</v>
      </c>
      <c r="U69" s="288"/>
    </row>
    <row r="70" spans="1:21" ht="15.75" x14ac:dyDescent="0.25">
      <c r="A70" s="2">
        <v>27</v>
      </c>
      <c r="B70" s="3" t="s">
        <v>63</v>
      </c>
      <c r="C70" s="46"/>
      <c r="D70" s="1227" t="s">
        <v>44</v>
      </c>
      <c r="E70" s="595"/>
      <c r="F70" s="511"/>
      <c r="G70" s="511"/>
      <c r="H70" s="2">
        <v>27</v>
      </c>
      <c r="I70" s="90"/>
      <c r="K70" s="2">
        <v>27</v>
      </c>
      <c r="L70" s="3" t="s">
        <v>63</v>
      </c>
      <c r="M70" s="90"/>
      <c r="N70" s="513"/>
      <c r="O70" s="513"/>
      <c r="P70" s="2">
        <v>27</v>
      </c>
      <c r="Q70" s="100"/>
      <c r="S70" s="2">
        <v>27</v>
      </c>
      <c r="T70" s="1020" t="s">
        <v>749</v>
      </c>
      <c r="U70" s="288"/>
    </row>
    <row r="71" spans="1:21" ht="15.75" x14ac:dyDescent="0.25">
      <c r="A71" s="2">
        <v>28</v>
      </c>
      <c r="B71" s="3" t="s">
        <v>64</v>
      </c>
      <c r="C71" s="46"/>
      <c r="D71" s="1227" t="s">
        <v>44</v>
      </c>
      <c r="E71" s="595"/>
      <c r="F71" s="511"/>
      <c r="G71" s="511"/>
      <c r="H71" s="2">
        <v>28</v>
      </c>
      <c r="I71" s="90"/>
      <c r="K71" s="2">
        <v>28</v>
      </c>
      <c r="L71" s="3" t="s">
        <v>64</v>
      </c>
      <c r="M71" s="90"/>
      <c r="N71" s="513"/>
      <c r="O71" s="513"/>
      <c r="P71" s="2">
        <v>28</v>
      </c>
      <c r="Q71" s="100"/>
      <c r="S71" s="2">
        <v>28</v>
      </c>
      <c r="T71" s="1020" t="s">
        <v>749</v>
      </c>
      <c r="U71" s="288"/>
    </row>
    <row r="72" spans="1:21" ht="15.75" x14ac:dyDescent="0.25">
      <c r="A72" s="2">
        <v>29</v>
      </c>
      <c r="B72" s="3" t="s">
        <v>65</v>
      </c>
      <c r="C72" s="46"/>
      <c r="D72" s="1227" t="s">
        <v>44</v>
      </c>
      <c r="E72" s="595"/>
      <c r="F72" s="511"/>
      <c r="G72" s="511"/>
      <c r="H72" s="2">
        <v>29</v>
      </c>
      <c r="I72" s="90"/>
      <c r="K72" s="2">
        <v>29</v>
      </c>
      <c r="L72" s="3" t="s">
        <v>65</v>
      </c>
      <c r="M72" s="90"/>
      <c r="N72" s="513"/>
      <c r="O72" s="513"/>
      <c r="P72" s="2">
        <v>29</v>
      </c>
      <c r="Q72" s="100"/>
      <c r="S72" s="2">
        <v>29</v>
      </c>
      <c r="T72" s="1020" t="s">
        <v>749</v>
      </c>
      <c r="U72" s="288"/>
    </row>
    <row r="73" spans="1:21" ht="15.75" x14ac:dyDescent="0.25">
      <c r="A73" s="2">
        <v>30</v>
      </c>
      <c r="B73" s="3" t="s">
        <v>66</v>
      </c>
      <c r="C73" s="46"/>
      <c r="D73" s="1227" t="s">
        <v>44</v>
      </c>
      <c r="E73" s="595"/>
      <c r="F73" s="511"/>
      <c r="G73" s="511"/>
      <c r="H73" s="2">
        <v>30</v>
      </c>
      <c r="I73" s="90"/>
      <c r="K73" s="2">
        <v>30</v>
      </c>
      <c r="L73" s="3" t="s">
        <v>66</v>
      </c>
      <c r="M73" s="90"/>
      <c r="N73" s="513"/>
      <c r="O73" s="513"/>
      <c r="P73" s="2">
        <v>30</v>
      </c>
      <c r="Q73" s="100"/>
      <c r="S73" s="2">
        <v>30</v>
      </c>
      <c r="T73" s="1020" t="s">
        <v>749</v>
      </c>
      <c r="U73" s="288"/>
    </row>
    <row r="74" spans="1:21" ht="15.75" x14ac:dyDescent="0.25">
      <c r="A74" s="2">
        <v>31</v>
      </c>
      <c r="B74" s="3" t="s">
        <v>67</v>
      </c>
      <c r="C74" s="46"/>
      <c r="D74" s="1227" t="s">
        <v>44</v>
      </c>
      <c r="E74" s="595"/>
      <c r="F74" s="511"/>
      <c r="G74" s="511"/>
      <c r="H74" s="2">
        <v>31</v>
      </c>
      <c r="I74" s="90"/>
      <c r="K74" s="2">
        <v>31</v>
      </c>
      <c r="L74" s="3" t="s">
        <v>67</v>
      </c>
      <c r="M74" s="90"/>
      <c r="N74" s="513"/>
      <c r="O74" s="513"/>
      <c r="P74" s="2">
        <v>31</v>
      </c>
      <c r="Q74" s="100"/>
      <c r="S74" s="2">
        <v>31</v>
      </c>
      <c r="T74" s="1020" t="s">
        <v>749</v>
      </c>
      <c r="U74" s="288"/>
    </row>
    <row r="75" spans="1:21" ht="15.75" x14ac:dyDescent="0.25">
      <c r="A75" s="2">
        <v>32</v>
      </c>
      <c r="B75" s="3" t="s">
        <v>68</v>
      </c>
      <c r="C75" s="46"/>
      <c r="D75" s="1227" t="s">
        <v>44</v>
      </c>
      <c r="E75" s="595"/>
      <c r="F75" s="511"/>
      <c r="G75" s="511"/>
      <c r="H75" s="2">
        <v>32</v>
      </c>
      <c r="I75" s="90"/>
      <c r="K75" s="2">
        <v>32</v>
      </c>
      <c r="L75" s="3" t="s">
        <v>68</v>
      </c>
      <c r="M75" s="90"/>
      <c r="N75" s="513"/>
      <c r="O75" s="513"/>
      <c r="P75" s="2">
        <v>32</v>
      </c>
      <c r="Q75" s="100"/>
      <c r="S75" s="2">
        <v>32</v>
      </c>
      <c r="T75" s="1020" t="s">
        <v>749</v>
      </c>
      <c r="U75" s="288"/>
    </row>
    <row r="76" spans="1:21" ht="15.75" x14ac:dyDescent="0.25">
      <c r="A76" s="2">
        <v>35</v>
      </c>
      <c r="B76" s="3" t="s">
        <v>72</v>
      </c>
      <c r="C76" s="46"/>
      <c r="D76" s="1227" t="s">
        <v>43</v>
      </c>
      <c r="E76" s="595"/>
      <c r="F76" s="511"/>
      <c r="G76" s="511"/>
      <c r="H76" s="2">
        <v>35</v>
      </c>
      <c r="I76" s="90"/>
      <c r="K76" s="2">
        <v>35</v>
      </c>
      <c r="L76" s="3" t="s">
        <v>72</v>
      </c>
      <c r="M76" s="90"/>
      <c r="N76" s="513"/>
      <c r="O76" s="513"/>
      <c r="P76" s="2">
        <v>35</v>
      </c>
      <c r="Q76" s="100"/>
      <c r="S76" s="2">
        <v>35</v>
      </c>
      <c r="T76" s="1020" t="s">
        <v>749</v>
      </c>
      <c r="U76" s="288"/>
    </row>
    <row r="77" spans="1:21" ht="15.75" x14ac:dyDescent="0.25">
      <c r="A77" s="2">
        <v>36</v>
      </c>
      <c r="B77" s="3" t="s">
        <v>73</v>
      </c>
      <c r="C77" s="46"/>
      <c r="D77" s="1227" t="s">
        <v>44</v>
      </c>
      <c r="E77" s="595"/>
      <c r="F77" s="511"/>
      <c r="G77" s="511"/>
      <c r="H77" s="2">
        <v>36</v>
      </c>
      <c r="I77" s="90"/>
      <c r="K77" s="2">
        <v>36</v>
      </c>
      <c r="L77" s="3" t="s">
        <v>73</v>
      </c>
      <c r="M77" s="90"/>
      <c r="N77" s="513"/>
      <c r="O77" s="513"/>
      <c r="P77" s="2">
        <v>36</v>
      </c>
      <c r="Q77" s="100"/>
      <c r="S77" s="2">
        <v>36</v>
      </c>
      <c r="T77" s="1020" t="s">
        <v>749</v>
      </c>
      <c r="U77" s="288"/>
    </row>
    <row r="78" spans="1:21" ht="15.75" x14ac:dyDescent="0.25">
      <c r="A78" s="2">
        <v>37</v>
      </c>
      <c r="B78" s="3" t="s">
        <v>69</v>
      </c>
      <c r="C78" s="50">
        <v>10000000</v>
      </c>
      <c r="D78" s="1228" t="s">
        <v>130</v>
      </c>
      <c r="E78" s="595"/>
      <c r="F78" s="511"/>
      <c r="G78" s="511"/>
      <c r="H78" s="2">
        <v>37</v>
      </c>
      <c r="I78" s="578">
        <v>10000000</v>
      </c>
      <c r="K78" s="2">
        <v>37</v>
      </c>
      <c r="L78" s="3" t="s">
        <v>69</v>
      </c>
      <c r="M78" s="578">
        <v>15000000</v>
      </c>
      <c r="N78" s="513"/>
      <c r="O78" s="513"/>
      <c r="P78" s="2">
        <v>37</v>
      </c>
      <c r="Q78" s="578">
        <v>15000000</v>
      </c>
      <c r="S78" s="2">
        <v>37</v>
      </c>
      <c r="T78" s="1020" t="s">
        <v>749</v>
      </c>
      <c r="U78" s="291"/>
    </row>
    <row r="79" spans="1:21" ht="15.75" x14ac:dyDescent="0.25">
      <c r="A79" s="2">
        <v>38</v>
      </c>
      <c r="B79" s="3" t="s">
        <v>70</v>
      </c>
      <c r="C79" s="1394">
        <v>9999491.666666666</v>
      </c>
      <c r="D79" s="1294" t="s">
        <v>44</v>
      </c>
      <c r="E79" s="595"/>
      <c r="F79" s="511"/>
      <c r="G79" s="511"/>
      <c r="H79" s="2">
        <v>38</v>
      </c>
      <c r="I79" s="1394">
        <v>9999491.666666666</v>
      </c>
      <c r="K79" s="2">
        <v>38</v>
      </c>
      <c r="L79" s="3" t="s">
        <v>70</v>
      </c>
      <c r="M79" s="144">
        <v>14998337.5</v>
      </c>
      <c r="N79" s="513"/>
      <c r="O79" s="513"/>
      <c r="P79" s="2">
        <v>38</v>
      </c>
      <c r="Q79" s="626">
        <v>14998337.5</v>
      </c>
      <c r="S79" s="2">
        <v>38</v>
      </c>
      <c r="T79" s="1020" t="s">
        <v>749</v>
      </c>
      <c r="U79" s="291"/>
    </row>
    <row r="80" spans="1:21" ht="15.75" x14ac:dyDescent="0.25">
      <c r="A80" s="2">
        <v>39</v>
      </c>
      <c r="B80" s="3" t="s">
        <v>71</v>
      </c>
      <c r="C80" s="50" t="s">
        <v>99</v>
      </c>
      <c r="D80" s="1227" t="s">
        <v>130</v>
      </c>
      <c r="E80" s="595"/>
      <c r="F80" s="511"/>
      <c r="G80" s="511"/>
      <c r="H80" s="2">
        <v>39</v>
      </c>
      <c r="I80" s="577" t="s">
        <v>99</v>
      </c>
      <c r="K80" s="2">
        <v>39</v>
      </c>
      <c r="L80" s="3" t="s">
        <v>71</v>
      </c>
      <c r="M80" s="577" t="s">
        <v>99</v>
      </c>
      <c r="N80" s="513"/>
      <c r="O80" s="513"/>
      <c r="P80" s="2">
        <v>39</v>
      </c>
      <c r="Q80" s="577" t="s">
        <v>99</v>
      </c>
      <c r="S80" s="2">
        <v>39</v>
      </c>
      <c r="T80" s="1020" t="s">
        <v>749</v>
      </c>
      <c r="U80" s="288"/>
    </row>
    <row r="81" spans="1:23" ht="15.75" x14ac:dyDescent="0.25">
      <c r="A81" s="2">
        <v>73</v>
      </c>
      <c r="B81" s="3" t="s">
        <v>81</v>
      </c>
      <c r="C81" s="579" t="b">
        <v>1</v>
      </c>
      <c r="D81" s="1227" t="s">
        <v>130</v>
      </c>
      <c r="E81" s="595"/>
      <c r="F81" s="511"/>
      <c r="G81" s="511"/>
      <c r="H81" s="2">
        <v>73</v>
      </c>
      <c r="I81" s="577" t="b">
        <v>1</v>
      </c>
      <c r="K81" s="2">
        <v>73</v>
      </c>
      <c r="L81" s="3" t="s">
        <v>81</v>
      </c>
      <c r="M81" s="577" t="b">
        <v>1</v>
      </c>
      <c r="N81" s="513"/>
      <c r="O81" s="513"/>
      <c r="P81" s="2">
        <v>73</v>
      </c>
      <c r="Q81" s="577" t="b">
        <v>1</v>
      </c>
      <c r="S81" s="2">
        <v>73</v>
      </c>
      <c r="T81" s="624" t="b">
        <v>1</v>
      </c>
      <c r="U81" s="1227" t="s">
        <v>130</v>
      </c>
    </row>
    <row r="82" spans="1:23" ht="15.75" x14ac:dyDescent="0.25">
      <c r="A82" s="2">
        <v>74</v>
      </c>
      <c r="B82" s="3" t="s">
        <v>78</v>
      </c>
      <c r="C82" s="1265" t="s">
        <v>780</v>
      </c>
      <c r="D82" s="1232" t="s">
        <v>44</v>
      </c>
      <c r="E82" s="356" t="s">
        <v>309</v>
      </c>
      <c r="F82" s="511"/>
      <c r="G82" s="511"/>
      <c r="H82" s="2">
        <v>74</v>
      </c>
      <c r="I82" s="1265" t="s">
        <v>780</v>
      </c>
      <c r="K82" s="2">
        <v>74</v>
      </c>
      <c r="L82" s="3" t="s">
        <v>78</v>
      </c>
      <c r="M82" s="1370" t="s">
        <v>780</v>
      </c>
      <c r="N82" s="513"/>
      <c r="O82" s="513"/>
      <c r="P82" s="2">
        <v>74</v>
      </c>
      <c r="Q82" s="1370" t="s">
        <v>780</v>
      </c>
      <c r="S82" s="2">
        <v>74</v>
      </c>
      <c r="T82" s="1145" t="s">
        <v>780</v>
      </c>
      <c r="U82" s="1232" t="s">
        <v>44</v>
      </c>
    </row>
    <row r="83" spans="1:23" ht="15.75" x14ac:dyDescent="0.25">
      <c r="A83" s="2">
        <v>75</v>
      </c>
      <c r="B83" s="3" t="s">
        <v>19</v>
      </c>
      <c r="C83" s="1010"/>
      <c r="D83" s="1227" t="s">
        <v>44</v>
      </c>
      <c r="E83" s="356" t="s">
        <v>309</v>
      </c>
      <c r="F83" s="511"/>
      <c r="G83" s="511"/>
      <c r="H83" s="2">
        <v>75</v>
      </c>
      <c r="I83" s="918"/>
      <c r="K83" s="2">
        <v>75</v>
      </c>
      <c r="L83" s="3" t="s">
        <v>19</v>
      </c>
      <c r="M83" s="918"/>
      <c r="N83" s="513"/>
      <c r="O83" s="513"/>
      <c r="P83" s="2">
        <v>75</v>
      </c>
      <c r="Q83" s="918"/>
      <c r="S83" s="2">
        <v>75</v>
      </c>
      <c r="T83" s="93" t="s">
        <v>113</v>
      </c>
      <c r="U83" s="1227" t="s">
        <v>44</v>
      </c>
      <c r="V83" s="25" t="s">
        <v>113</v>
      </c>
    </row>
    <row r="84" spans="1:23" ht="15.75" x14ac:dyDescent="0.25">
      <c r="A84" s="2">
        <v>76</v>
      </c>
      <c r="B84" s="9" t="s">
        <v>30</v>
      </c>
      <c r="C84" s="46"/>
      <c r="D84" s="1227" t="s">
        <v>44</v>
      </c>
      <c r="E84" s="595"/>
      <c r="F84" s="511"/>
      <c r="G84" s="511"/>
      <c r="H84" s="2">
        <v>76</v>
      </c>
      <c r="I84" s="90"/>
      <c r="K84" s="2">
        <v>76</v>
      </c>
      <c r="L84" s="9" t="s">
        <v>30</v>
      </c>
      <c r="M84" s="90"/>
      <c r="N84" s="513"/>
      <c r="O84" s="513"/>
      <c r="P84" s="2">
        <v>76</v>
      </c>
      <c r="Q84" s="90"/>
      <c r="S84" s="2">
        <v>76</v>
      </c>
      <c r="T84" s="90"/>
      <c r="U84" s="1227" t="s">
        <v>44</v>
      </c>
      <c r="V84" s="629"/>
    </row>
    <row r="85" spans="1:23" ht="15.75" x14ac:dyDescent="0.25">
      <c r="A85" s="2">
        <v>77</v>
      </c>
      <c r="B85" s="9" t="s">
        <v>31</v>
      </c>
      <c r="C85" s="46"/>
      <c r="D85" s="1227" t="s">
        <v>44</v>
      </c>
      <c r="E85" s="595"/>
      <c r="F85" s="511"/>
      <c r="G85" s="511"/>
      <c r="H85" s="2">
        <v>77</v>
      </c>
      <c r="I85" s="90"/>
      <c r="K85" s="2">
        <v>77</v>
      </c>
      <c r="L85" s="9" t="s">
        <v>31</v>
      </c>
      <c r="M85" s="90"/>
      <c r="N85" s="513"/>
      <c r="O85" s="513"/>
      <c r="P85" s="2">
        <v>77</v>
      </c>
      <c r="Q85" s="90"/>
      <c r="S85" s="2">
        <v>77</v>
      </c>
      <c r="T85" s="90"/>
      <c r="U85" s="1227" t="s">
        <v>44</v>
      </c>
      <c r="V85" s="629"/>
    </row>
    <row r="86" spans="1:23" ht="15.75" x14ac:dyDescent="0.25">
      <c r="A86" s="2">
        <v>78</v>
      </c>
      <c r="B86" s="9" t="s">
        <v>77</v>
      </c>
      <c r="C86" s="87"/>
      <c r="D86" s="1227" t="s">
        <v>44</v>
      </c>
      <c r="E86" s="595"/>
      <c r="F86" s="511"/>
      <c r="G86" s="511"/>
      <c r="H86" s="2">
        <v>78</v>
      </c>
      <c r="I86" s="90"/>
      <c r="K86" s="2">
        <v>78</v>
      </c>
      <c r="L86" s="9" t="s">
        <v>77</v>
      </c>
      <c r="M86" s="90"/>
      <c r="N86" s="513"/>
      <c r="O86" s="513"/>
      <c r="P86" s="2">
        <v>78</v>
      </c>
      <c r="Q86" s="90"/>
      <c r="S86" s="2">
        <v>78</v>
      </c>
      <c r="T86" s="630" t="s">
        <v>92</v>
      </c>
      <c r="U86" s="1227" t="s">
        <v>44</v>
      </c>
      <c r="V86" s="630" t="s">
        <v>157</v>
      </c>
    </row>
    <row r="87" spans="1:23" ht="15.75" x14ac:dyDescent="0.25">
      <c r="A87" s="2">
        <v>79</v>
      </c>
      <c r="B87" s="9" t="s">
        <v>76</v>
      </c>
      <c r="C87" s="87"/>
      <c r="D87" s="1227" t="s">
        <v>44</v>
      </c>
      <c r="E87" s="595"/>
      <c r="F87" s="511"/>
      <c r="G87" s="511"/>
      <c r="H87" s="2">
        <v>79</v>
      </c>
      <c r="I87" s="90"/>
      <c r="K87" s="2">
        <v>79</v>
      </c>
      <c r="L87" s="9" t="s">
        <v>76</v>
      </c>
      <c r="M87" s="90"/>
      <c r="N87" s="513"/>
      <c r="O87" s="513"/>
      <c r="P87" s="2">
        <v>79</v>
      </c>
      <c r="Q87" s="90"/>
      <c r="S87" s="2">
        <v>79</v>
      </c>
      <c r="T87" s="623" t="s">
        <v>118</v>
      </c>
      <c r="U87" s="1227" t="s">
        <v>44</v>
      </c>
      <c r="V87" s="623" t="s">
        <v>118</v>
      </c>
    </row>
    <row r="88" spans="1:23" ht="15.75" x14ac:dyDescent="0.25">
      <c r="A88" s="2">
        <v>83</v>
      </c>
      <c r="B88" s="9" t="s">
        <v>20</v>
      </c>
      <c r="C88" s="169"/>
      <c r="D88" s="1228" t="s">
        <v>44</v>
      </c>
      <c r="E88" s="595"/>
      <c r="F88" s="511"/>
      <c r="G88" s="511"/>
      <c r="H88" s="2">
        <v>83</v>
      </c>
      <c r="I88" s="78"/>
      <c r="K88" s="2">
        <v>83</v>
      </c>
      <c r="L88" s="9" t="s">
        <v>20</v>
      </c>
      <c r="M88" s="78"/>
      <c r="N88" s="513"/>
      <c r="O88" s="513"/>
      <c r="P88" s="2">
        <v>83</v>
      </c>
      <c r="Q88" s="78"/>
      <c r="S88" s="2">
        <v>83</v>
      </c>
      <c r="T88" s="626">
        <v>2498000</v>
      </c>
      <c r="U88" s="1228" t="s">
        <v>44</v>
      </c>
      <c r="V88" s="626">
        <v>1854000</v>
      </c>
      <c r="W88" s="1052" t="s">
        <v>309</v>
      </c>
    </row>
    <row r="89" spans="1:23" ht="15.75" x14ac:dyDescent="0.25">
      <c r="A89" s="2">
        <v>85</v>
      </c>
      <c r="B89" s="3" t="s">
        <v>21</v>
      </c>
      <c r="C89" s="87"/>
      <c r="D89" s="1227" t="s">
        <v>43</v>
      </c>
      <c r="E89" s="595"/>
      <c r="F89" s="511"/>
      <c r="G89" s="511"/>
      <c r="H89" s="2">
        <v>85</v>
      </c>
      <c r="I89" s="90"/>
      <c r="K89" s="2">
        <v>85</v>
      </c>
      <c r="L89" s="3" t="s">
        <v>21</v>
      </c>
      <c r="M89" s="90"/>
      <c r="N89" s="513"/>
      <c r="O89" s="513"/>
      <c r="P89" s="2">
        <v>85</v>
      </c>
      <c r="Q89" s="90"/>
      <c r="S89" s="2">
        <v>85</v>
      </c>
      <c r="T89" s="630" t="s">
        <v>99</v>
      </c>
      <c r="U89" s="1227" t="s">
        <v>43</v>
      </c>
      <c r="V89" s="630" t="s">
        <v>99</v>
      </c>
    </row>
    <row r="90" spans="1:23" ht="15.75" x14ac:dyDescent="0.25">
      <c r="A90" s="2">
        <v>86</v>
      </c>
      <c r="B90" s="3" t="s">
        <v>22</v>
      </c>
      <c r="C90" s="87"/>
      <c r="D90" s="1227" t="s">
        <v>44</v>
      </c>
      <c r="E90" s="595"/>
      <c r="F90" s="511"/>
      <c r="G90" s="511"/>
      <c r="H90" s="2">
        <v>86</v>
      </c>
      <c r="I90" s="90"/>
      <c r="K90" s="2">
        <v>86</v>
      </c>
      <c r="L90" s="3" t="s">
        <v>22</v>
      </c>
      <c r="M90" s="90"/>
      <c r="N90" s="513"/>
      <c r="O90" s="513"/>
      <c r="P90" s="2">
        <v>86</v>
      </c>
      <c r="Q90" s="90"/>
      <c r="S90" s="2">
        <v>86</v>
      </c>
      <c r="T90" s="630" t="s">
        <v>99</v>
      </c>
      <c r="U90" s="1227" t="s">
        <v>44</v>
      </c>
      <c r="V90" s="630" t="s">
        <v>99</v>
      </c>
    </row>
    <row r="91" spans="1:23" ht="15.75" x14ac:dyDescent="0.25">
      <c r="A91" s="2">
        <v>87</v>
      </c>
      <c r="B91" s="3" t="s">
        <v>23</v>
      </c>
      <c r="C91" s="167"/>
      <c r="D91" s="1233" t="s">
        <v>44</v>
      </c>
      <c r="E91" s="356" t="s">
        <v>309</v>
      </c>
      <c r="F91" s="511"/>
      <c r="G91" s="511"/>
      <c r="H91" s="2">
        <v>87</v>
      </c>
      <c r="I91" s="464"/>
      <c r="K91" s="2">
        <v>87</v>
      </c>
      <c r="L91" s="3" t="s">
        <v>23</v>
      </c>
      <c r="M91" s="464"/>
      <c r="N91" s="513"/>
      <c r="O91" s="513"/>
      <c r="P91" s="2">
        <v>87</v>
      </c>
      <c r="Q91" s="464"/>
      <c r="S91" s="2">
        <v>87</v>
      </c>
      <c r="T91" s="631">
        <v>107.101</v>
      </c>
      <c r="U91" s="1233" t="s">
        <v>44</v>
      </c>
      <c r="V91" s="631">
        <v>125.384</v>
      </c>
    </row>
    <row r="92" spans="1:23" ht="15.75" x14ac:dyDescent="0.25">
      <c r="A92" s="2">
        <v>88</v>
      </c>
      <c r="B92" s="3" t="s">
        <v>24</v>
      </c>
      <c r="C92" s="78"/>
      <c r="D92" s="1228" t="s">
        <v>44</v>
      </c>
      <c r="E92" s="356" t="s">
        <v>309</v>
      </c>
      <c r="F92" s="516"/>
      <c r="G92" s="516"/>
      <c r="H92" s="2">
        <v>88</v>
      </c>
      <c r="I92" s="78"/>
      <c r="K92" s="2">
        <v>88</v>
      </c>
      <c r="L92" s="3" t="s">
        <v>24</v>
      </c>
      <c r="M92" s="78"/>
      <c r="N92" s="513"/>
      <c r="O92" s="513"/>
      <c r="P92" s="2">
        <v>88</v>
      </c>
      <c r="Q92" s="78"/>
      <c r="S92" s="2">
        <v>88</v>
      </c>
      <c r="T92" s="632">
        <f>T88*(T91/100)</f>
        <v>2675382.98</v>
      </c>
      <c r="U92" s="1228" t="s">
        <v>44</v>
      </c>
      <c r="V92" s="632">
        <f>V88*(V91/100)</f>
        <v>2324619.3600000003</v>
      </c>
      <c r="W92" s="636"/>
    </row>
    <row r="93" spans="1:23" ht="15.75" x14ac:dyDescent="0.25">
      <c r="A93" s="2">
        <v>89</v>
      </c>
      <c r="B93" s="3" t="s">
        <v>25</v>
      </c>
      <c r="C93" s="168"/>
      <c r="D93" s="67" t="s">
        <v>44</v>
      </c>
      <c r="E93" s="595"/>
      <c r="F93" s="511"/>
      <c r="G93" s="511"/>
      <c r="H93" s="2">
        <v>89</v>
      </c>
      <c r="I93" s="182"/>
      <c r="K93" s="2">
        <v>89</v>
      </c>
      <c r="L93" s="3" t="s">
        <v>25</v>
      </c>
      <c r="M93" s="182"/>
      <c r="N93" s="513"/>
      <c r="O93" s="513"/>
      <c r="P93" s="2">
        <v>89</v>
      </c>
      <c r="Q93" s="182"/>
      <c r="S93" s="2">
        <v>89</v>
      </c>
      <c r="T93" s="633">
        <v>0</v>
      </c>
      <c r="U93" s="67" t="s">
        <v>44</v>
      </c>
      <c r="V93" s="633">
        <v>0</v>
      </c>
    </row>
    <row r="94" spans="1:23" ht="15.75" x14ac:dyDescent="0.25">
      <c r="A94" s="2">
        <v>90</v>
      </c>
      <c r="B94" s="3" t="s">
        <v>26</v>
      </c>
      <c r="C94" s="87"/>
      <c r="D94" s="1227" t="s">
        <v>43</v>
      </c>
      <c r="E94" s="595"/>
      <c r="F94" s="511"/>
      <c r="G94" s="511"/>
      <c r="H94" s="2">
        <v>90</v>
      </c>
      <c r="I94" s="90"/>
      <c r="K94" s="2">
        <v>90</v>
      </c>
      <c r="L94" s="3" t="s">
        <v>26</v>
      </c>
      <c r="M94" s="90"/>
      <c r="N94" s="513"/>
      <c r="O94" s="513"/>
      <c r="P94" s="2">
        <v>90</v>
      </c>
      <c r="Q94" s="90"/>
      <c r="S94" s="2">
        <v>90</v>
      </c>
      <c r="T94" s="630" t="s">
        <v>114</v>
      </c>
      <c r="U94" s="1227" t="s">
        <v>43</v>
      </c>
      <c r="V94" s="630" t="s">
        <v>114</v>
      </c>
    </row>
    <row r="95" spans="1:23" ht="15.75" x14ac:dyDescent="0.25">
      <c r="A95" s="2">
        <v>91</v>
      </c>
      <c r="B95" s="3" t="s">
        <v>27</v>
      </c>
      <c r="C95" s="118"/>
      <c r="D95" s="1295" t="s">
        <v>130</v>
      </c>
      <c r="E95" s="356" t="s">
        <v>309</v>
      </c>
      <c r="F95" s="511"/>
      <c r="G95" s="511"/>
      <c r="H95" s="2">
        <v>91</v>
      </c>
      <c r="I95" s="183"/>
      <c r="K95" s="2">
        <v>91</v>
      </c>
      <c r="L95" s="3" t="s">
        <v>27</v>
      </c>
      <c r="M95" s="183"/>
      <c r="N95" s="513"/>
      <c r="O95" s="513"/>
      <c r="P95" s="2">
        <v>91</v>
      </c>
      <c r="Q95" s="183"/>
      <c r="S95" s="2">
        <v>91</v>
      </c>
      <c r="T95" s="634" t="s">
        <v>121</v>
      </c>
      <c r="U95" s="1295" t="s">
        <v>130</v>
      </c>
      <c r="V95" s="634" t="s">
        <v>158</v>
      </c>
    </row>
    <row r="96" spans="1:23" ht="15.75" x14ac:dyDescent="0.25">
      <c r="A96" s="2">
        <v>92</v>
      </c>
      <c r="B96" s="3" t="s">
        <v>28</v>
      </c>
      <c r="C96" s="87"/>
      <c r="D96" s="1227" t="s">
        <v>44</v>
      </c>
      <c r="E96" s="595"/>
      <c r="F96" s="511"/>
      <c r="G96" s="511"/>
      <c r="H96" s="2">
        <v>92</v>
      </c>
      <c r="I96" s="90"/>
      <c r="K96" s="2">
        <v>92</v>
      </c>
      <c r="L96" s="3" t="s">
        <v>28</v>
      </c>
      <c r="M96" s="90"/>
      <c r="N96" s="513"/>
      <c r="O96" s="513"/>
      <c r="P96" s="2">
        <v>92</v>
      </c>
      <c r="Q96" s="90"/>
      <c r="S96" s="2">
        <v>92</v>
      </c>
      <c r="T96" s="630" t="s">
        <v>115</v>
      </c>
      <c r="U96" s="1227" t="s">
        <v>44</v>
      </c>
      <c r="V96" s="630" t="s">
        <v>115</v>
      </c>
    </row>
    <row r="97" spans="1:24" ht="15.75" x14ac:dyDescent="0.25">
      <c r="A97" s="2">
        <v>93</v>
      </c>
      <c r="B97" s="3" t="s">
        <v>75</v>
      </c>
      <c r="C97" s="119"/>
      <c r="D97" s="1227" t="s">
        <v>44</v>
      </c>
      <c r="E97" s="595"/>
      <c r="F97" s="511"/>
      <c r="G97" s="511"/>
      <c r="H97" s="2">
        <v>93</v>
      </c>
      <c r="I97" s="98"/>
      <c r="K97" s="2">
        <v>93</v>
      </c>
      <c r="L97" s="3" t="s">
        <v>75</v>
      </c>
      <c r="M97" s="98"/>
      <c r="N97" s="513"/>
      <c r="O97" s="513"/>
      <c r="P97" s="2">
        <v>93</v>
      </c>
      <c r="Q97" s="98"/>
      <c r="S97" s="2">
        <v>93</v>
      </c>
      <c r="T97" s="635" t="s">
        <v>119</v>
      </c>
      <c r="U97" s="1227" t="s">
        <v>44</v>
      </c>
      <c r="V97" s="635" t="s">
        <v>119</v>
      </c>
    </row>
    <row r="98" spans="1:24" ht="15.75" x14ac:dyDescent="0.25">
      <c r="A98" s="2">
        <v>94</v>
      </c>
      <c r="B98" s="3" t="s">
        <v>74</v>
      </c>
      <c r="C98" s="87"/>
      <c r="D98" s="1227" t="s">
        <v>44</v>
      </c>
      <c r="E98" s="595"/>
      <c r="F98" s="511"/>
      <c r="G98" s="511"/>
      <c r="H98" s="2">
        <v>94</v>
      </c>
      <c r="I98" s="90"/>
      <c r="K98" s="2">
        <v>94</v>
      </c>
      <c r="L98" s="3" t="s">
        <v>74</v>
      </c>
      <c r="M98" s="90"/>
      <c r="N98" s="513"/>
      <c r="O98" s="513"/>
      <c r="P98" s="2">
        <v>94</v>
      </c>
      <c r="Q98" s="90"/>
      <c r="S98" s="2">
        <v>94</v>
      </c>
      <c r="T98" s="630" t="s">
        <v>116</v>
      </c>
      <c r="U98" s="1227" t="s">
        <v>44</v>
      </c>
      <c r="V98" s="630" t="s">
        <v>116</v>
      </c>
    </row>
    <row r="99" spans="1:24" ht="15.75" x14ac:dyDescent="0.25">
      <c r="A99" s="2">
        <v>95</v>
      </c>
      <c r="B99" s="9" t="s">
        <v>38</v>
      </c>
      <c r="C99" s="579" t="b">
        <v>1</v>
      </c>
      <c r="D99" s="1227" t="s">
        <v>44</v>
      </c>
      <c r="E99" s="356" t="s">
        <v>309</v>
      </c>
      <c r="F99" s="511"/>
      <c r="G99" s="511"/>
      <c r="H99" s="2">
        <v>95</v>
      </c>
      <c r="I99" s="577" t="b">
        <v>1</v>
      </c>
      <c r="K99" s="2">
        <v>95</v>
      </c>
      <c r="L99" s="9" t="s">
        <v>38</v>
      </c>
      <c r="M99" s="93" t="b">
        <v>1</v>
      </c>
      <c r="N99" s="513"/>
      <c r="O99" s="513"/>
      <c r="P99" s="2">
        <v>95</v>
      </c>
      <c r="Q99" s="93" t="b">
        <v>1</v>
      </c>
      <c r="S99" s="2">
        <v>95</v>
      </c>
      <c r="T99" s="625" t="b">
        <v>1</v>
      </c>
      <c r="U99" s="1227" t="s">
        <v>44</v>
      </c>
      <c r="V99" s="623" t="b">
        <v>1</v>
      </c>
    </row>
    <row r="100" spans="1:24" ht="15.75" x14ac:dyDescent="0.25">
      <c r="A100" s="18">
        <v>96</v>
      </c>
      <c r="B100" s="10" t="s">
        <v>36</v>
      </c>
      <c r="C100" s="583" t="s">
        <v>304</v>
      </c>
      <c r="D100" s="1227" t="s">
        <v>44</v>
      </c>
      <c r="E100" s="342" t="s">
        <v>309</v>
      </c>
      <c r="F100" s="511"/>
      <c r="G100" s="511"/>
      <c r="H100" s="18">
        <v>96</v>
      </c>
      <c r="I100" s="584" t="s">
        <v>304</v>
      </c>
      <c r="K100" s="18">
        <v>96</v>
      </c>
      <c r="L100" s="10" t="s">
        <v>36</v>
      </c>
      <c r="M100" s="93" t="s">
        <v>304</v>
      </c>
      <c r="N100" s="513"/>
      <c r="O100" s="513"/>
      <c r="P100" s="18">
        <v>96</v>
      </c>
      <c r="Q100" s="93" t="s">
        <v>304</v>
      </c>
      <c r="S100" s="18">
        <v>96</v>
      </c>
      <c r="T100" s="584" t="s">
        <v>304</v>
      </c>
      <c r="U100" s="1227" t="s">
        <v>44</v>
      </c>
      <c r="V100" s="584" t="s">
        <v>304</v>
      </c>
    </row>
    <row r="101" spans="1:24" ht="15.75" x14ac:dyDescent="0.25">
      <c r="A101" s="360">
        <v>97</v>
      </c>
      <c r="B101" s="1051" t="s">
        <v>32</v>
      </c>
      <c r="C101" s="48" t="s">
        <v>429</v>
      </c>
      <c r="D101" s="1227" t="s">
        <v>44</v>
      </c>
      <c r="E101" s="653" t="s">
        <v>309</v>
      </c>
      <c r="F101" s="268"/>
      <c r="G101" s="268"/>
      <c r="H101" s="360">
        <v>97</v>
      </c>
      <c r="I101" s="1020" t="s">
        <v>429</v>
      </c>
      <c r="J101" s="7"/>
      <c r="K101" s="360">
        <v>97</v>
      </c>
      <c r="L101" s="1051" t="s">
        <v>32</v>
      </c>
      <c r="M101" s="1020" t="s">
        <v>429</v>
      </c>
      <c r="N101" s="1052" t="s">
        <v>309</v>
      </c>
      <c r="O101" s="1038"/>
      <c r="P101" s="360">
        <v>97</v>
      </c>
      <c r="Q101" s="1020" t="s">
        <v>429</v>
      </c>
      <c r="R101" s="7"/>
      <c r="S101" s="360">
        <v>97</v>
      </c>
      <c r="T101" s="1020" t="s">
        <v>749</v>
      </c>
      <c r="U101" s="288"/>
      <c r="V101" s="268"/>
    </row>
    <row r="102" spans="1:24" ht="15.75" x14ac:dyDescent="0.25">
      <c r="A102" s="360">
        <v>98</v>
      </c>
      <c r="B102" s="1051" t="s">
        <v>39</v>
      </c>
      <c r="C102" s="48" t="s">
        <v>47</v>
      </c>
      <c r="D102" s="1227" t="s">
        <v>130</v>
      </c>
      <c r="E102" s="231"/>
      <c r="F102" s="268"/>
      <c r="G102" s="268"/>
      <c r="H102" s="360">
        <v>98</v>
      </c>
      <c r="I102" s="1020" t="s">
        <v>47</v>
      </c>
      <c r="J102" s="7"/>
      <c r="K102" s="360">
        <v>98</v>
      </c>
      <c r="L102" s="1051" t="s">
        <v>39</v>
      </c>
      <c r="M102" s="1020" t="s">
        <v>47</v>
      </c>
      <c r="N102" s="1038"/>
      <c r="O102" s="1038"/>
      <c r="P102" s="360">
        <v>98</v>
      </c>
      <c r="Q102" s="1021" t="s">
        <v>47</v>
      </c>
      <c r="R102" s="7"/>
      <c r="S102" s="360">
        <v>98</v>
      </c>
      <c r="T102" s="147" t="s">
        <v>45</v>
      </c>
      <c r="U102" s="1227" t="s">
        <v>130</v>
      </c>
      <c r="V102" s="184"/>
    </row>
    <row r="103" spans="1:24" ht="15.75" x14ac:dyDescent="0.25">
      <c r="A103" s="360">
        <v>99</v>
      </c>
      <c r="B103" s="1053" t="s">
        <v>29</v>
      </c>
      <c r="C103" s="48" t="s">
        <v>117</v>
      </c>
      <c r="D103" s="1227" t="s">
        <v>130</v>
      </c>
      <c r="E103" s="226"/>
      <c r="F103" s="1038"/>
      <c r="G103" s="1038"/>
      <c r="H103" s="360">
        <v>99</v>
      </c>
      <c r="I103" s="1020" t="s">
        <v>117</v>
      </c>
      <c r="J103" s="7"/>
      <c r="K103" s="360">
        <v>99</v>
      </c>
      <c r="L103" s="1053" t="s">
        <v>29</v>
      </c>
      <c r="M103" s="1020" t="s">
        <v>117</v>
      </c>
      <c r="N103" s="1038"/>
      <c r="O103" s="1038"/>
      <c r="P103" s="360">
        <v>99</v>
      </c>
      <c r="Q103" s="1021" t="s">
        <v>117</v>
      </c>
      <c r="R103" s="7"/>
      <c r="S103" s="360">
        <v>99</v>
      </c>
      <c r="T103" s="1020" t="s">
        <v>749</v>
      </c>
      <c r="U103" s="288"/>
      <c r="V103" s="268"/>
    </row>
    <row r="104" spans="1:24" ht="15.75" x14ac:dyDescent="0.25">
      <c r="A104" s="223" t="s">
        <v>122</v>
      </c>
      <c r="B104" s="7"/>
      <c r="C104" s="80">
        <v>42</v>
      </c>
      <c r="D104" s="7"/>
      <c r="E104" s="268"/>
      <c r="F104" s="268"/>
      <c r="G104" s="268"/>
      <c r="H104" s="223"/>
      <c r="I104" s="80">
        <v>41</v>
      </c>
      <c r="J104" s="7"/>
      <c r="K104" s="223" t="s">
        <v>122</v>
      </c>
      <c r="L104" s="7"/>
      <c r="M104" s="80">
        <v>42</v>
      </c>
      <c r="N104" s="268"/>
      <c r="O104" s="268"/>
      <c r="P104" s="223"/>
      <c r="Q104" s="80">
        <v>41</v>
      </c>
      <c r="R104" s="7"/>
      <c r="S104" s="223"/>
      <c r="T104" s="80">
        <v>27</v>
      </c>
      <c r="U104" s="7"/>
      <c r="V104" s="80">
        <f>COUNTA(V84:V103)</f>
        <v>15</v>
      </c>
    </row>
    <row r="105" spans="1:24" x14ac:dyDescent="0.25">
      <c r="A105" s="7"/>
      <c r="B105" s="7"/>
      <c r="C105" s="7"/>
      <c r="D105" s="7"/>
      <c r="E105" s="268"/>
      <c r="F105" s="268"/>
      <c r="G105" s="268"/>
      <c r="H105" s="7"/>
      <c r="I105" s="7"/>
      <c r="J105" s="7"/>
      <c r="K105" s="268"/>
      <c r="L105" s="268"/>
      <c r="M105" s="1054"/>
      <c r="N105" s="268"/>
      <c r="O105" s="268"/>
      <c r="P105" s="7"/>
      <c r="Q105" s="7"/>
      <c r="R105" s="7"/>
      <c r="S105" s="7"/>
      <c r="T105" s="7"/>
      <c r="U105" s="7"/>
      <c r="V105" s="7"/>
    </row>
    <row r="106" spans="1:24" ht="15.75" customHeight="1" x14ac:dyDescent="0.25">
      <c r="A106" s="1271">
        <v>1.1000000000000001</v>
      </c>
      <c r="B106" s="1635" t="s">
        <v>162</v>
      </c>
      <c r="C106" s="1635"/>
      <c r="D106" s="1635"/>
      <c r="E106" s="1635"/>
      <c r="F106" s="268"/>
      <c r="G106" s="268"/>
      <c r="H106" s="1785">
        <v>2.2000000000000002</v>
      </c>
      <c r="I106" s="1736" t="s">
        <v>438</v>
      </c>
      <c r="J106" s="1055"/>
      <c r="K106" s="1382">
        <v>2.1</v>
      </c>
      <c r="L106" s="1771" t="s">
        <v>405</v>
      </c>
      <c r="M106" s="1771"/>
      <c r="N106" s="268"/>
      <c r="O106" s="268"/>
      <c r="P106" s="7"/>
      <c r="Q106" s="7"/>
      <c r="R106" s="7"/>
      <c r="S106" s="1382">
        <v>1.1000000000000001</v>
      </c>
      <c r="T106" s="1786" t="s">
        <v>468</v>
      </c>
      <c r="U106" s="1786"/>
      <c r="V106" s="1786"/>
    </row>
    <row r="107" spans="1:24" ht="15.75" customHeight="1" x14ac:dyDescent="0.25">
      <c r="A107" s="1271">
        <v>1.2</v>
      </c>
      <c r="B107" s="1564" t="s">
        <v>345</v>
      </c>
      <c r="C107" s="1564"/>
      <c r="D107" s="1564"/>
      <c r="E107" s="1564"/>
      <c r="F107" s="268"/>
      <c r="G107" s="268"/>
      <c r="H107" s="1785"/>
      <c r="I107" s="1736"/>
      <c r="J107" s="647"/>
      <c r="K107" s="1694">
        <v>2.12</v>
      </c>
      <c r="L107" s="1674" t="s">
        <v>857</v>
      </c>
      <c r="M107" s="1674"/>
      <c r="N107" s="7"/>
      <c r="O107" s="7"/>
      <c r="P107" s="7"/>
      <c r="Q107" s="7"/>
      <c r="R107" s="7"/>
      <c r="S107" s="1788">
        <v>1.9</v>
      </c>
      <c r="T107" s="1787" t="s">
        <v>906</v>
      </c>
      <c r="U107" s="1787"/>
      <c r="V107" s="1787"/>
    </row>
    <row r="108" spans="1:24" ht="15.75" customHeight="1" x14ac:dyDescent="0.25">
      <c r="A108" s="1271">
        <v>1.7</v>
      </c>
      <c r="B108" s="1564" t="s">
        <v>469</v>
      </c>
      <c r="C108" s="1564"/>
      <c r="D108" s="1564"/>
      <c r="E108" s="1564"/>
      <c r="F108" s="268"/>
      <c r="G108" s="268"/>
      <c r="H108" s="1694">
        <v>2.12</v>
      </c>
      <c r="I108" s="1674" t="s">
        <v>857</v>
      </c>
      <c r="J108" s="7"/>
      <c r="K108" s="1694"/>
      <c r="L108" s="1674"/>
      <c r="M108" s="1674"/>
      <c r="N108" s="268"/>
      <c r="O108" s="268"/>
      <c r="P108" s="7"/>
      <c r="Q108" s="7"/>
      <c r="R108" s="7"/>
      <c r="S108" s="1788"/>
      <c r="T108" s="1787"/>
      <c r="U108" s="1787"/>
      <c r="V108" s="1787"/>
      <c r="W108" s="673"/>
      <c r="X108" s="673"/>
    </row>
    <row r="109" spans="1:24" ht="15.75" x14ac:dyDescent="0.25">
      <c r="A109" s="1271">
        <v>1.8</v>
      </c>
      <c r="B109" s="1564" t="s">
        <v>470</v>
      </c>
      <c r="C109" s="1564"/>
      <c r="D109" s="1564"/>
      <c r="E109" s="1564"/>
      <c r="F109" s="7"/>
      <c r="G109" s="7"/>
      <c r="H109" s="1694"/>
      <c r="I109" s="1674"/>
      <c r="J109" s="398"/>
      <c r="K109" s="1694">
        <v>2.97</v>
      </c>
      <c r="L109" s="1789" t="s">
        <v>638</v>
      </c>
      <c r="M109" s="1789"/>
      <c r="N109" s="647"/>
      <c r="O109" s="647"/>
      <c r="P109" s="7"/>
      <c r="Q109" s="7"/>
      <c r="R109" s="7"/>
      <c r="S109" s="1341">
        <v>2.2999999999999998</v>
      </c>
      <c r="T109" s="1395" t="s">
        <v>512</v>
      </c>
      <c r="U109" s="1180"/>
      <c r="V109" s="1180"/>
    </row>
    <row r="110" spans="1:24" ht="15.75" customHeight="1" x14ac:dyDescent="0.25">
      <c r="A110" s="1286">
        <v>1.1000000000000001</v>
      </c>
      <c r="B110" s="1564" t="s">
        <v>471</v>
      </c>
      <c r="C110" s="1564"/>
      <c r="D110" s="1564"/>
      <c r="E110" s="1564"/>
      <c r="F110" s="7"/>
      <c r="G110" s="7"/>
      <c r="H110" s="1694"/>
      <c r="I110" s="1674"/>
      <c r="J110" s="398"/>
      <c r="K110" s="1694"/>
      <c r="L110" s="1789"/>
      <c r="M110" s="1789"/>
      <c r="N110" s="7"/>
      <c r="O110" s="7"/>
      <c r="P110" s="7"/>
      <c r="Q110" s="7"/>
      <c r="R110" s="7"/>
      <c r="S110" s="1694">
        <v>2.83</v>
      </c>
      <c r="T110" s="1674" t="s">
        <v>907</v>
      </c>
      <c r="U110" s="1674"/>
      <c r="V110" s="1674"/>
    </row>
    <row r="111" spans="1:24" ht="15.75" x14ac:dyDescent="0.25">
      <c r="A111" s="1271">
        <v>1.1299999999999999</v>
      </c>
      <c r="B111" s="1564" t="s">
        <v>472</v>
      </c>
      <c r="C111" s="1564"/>
      <c r="D111" s="1564"/>
      <c r="E111" s="1564"/>
      <c r="F111" s="7"/>
      <c r="G111" s="7"/>
      <c r="H111" s="7"/>
      <c r="I111" s="7"/>
      <c r="J111" s="398"/>
      <c r="N111" s="7"/>
      <c r="O111" s="7"/>
      <c r="P111" s="7"/>
      <c r="Q111" s="7"/>
      <c r="R111" s="7"/>
      <c r="S111" s="1694"/>
      <c r="T111" s="1674"/>
      <c r="U111" s="1674"/>
      <c r="V111" s="1674"/>
    </row>
    <row r="112" spans="1:24" ht="15.75" x14ac:dyDescent="0.25">
      <c r="A112" s="1271">
        <v>1.1599999999999999</v>
      </c>
      <c r="B112" s="1564" t="s">
        <v>485</v>
      </c>
      <c r="C112" s="1564"/>
      <c r="D112" s="1564"/>
      <c r="E112" s="1564"/>
      <c r="F112" s="7"/>
      <c r="G112" s="7"/>
      <c r="H112" s="7"/>
      <c r="I112" s="7"/>
      <c r="J112" s="398"/>
      <c r="N112" s="7"/>
      <c r="O112" s="7"/>
      <c r="P112" s="7"/>
      <c r="Q112" s="7"/>
      <c r="R112" s="7"/>
      <c r="S112" s="1694"/>
      <c r="T112" s="1674"/>
      <c r="U112" s="1674"/>
      <c r="V112" s="1674"/>
    </row>
    <row r="113" spans="1:22" ht="15.75" x14ac:dyDescent="0.25">
      <c r="A113" s="1271">
        <v>1.17</v>
      </c>
      <c r="B113" s="1557" t="s">
        <v>806</v>
      </c>
      <c r="C113" s="1557"/>
      <c r="D113" s="1557"/>
      <c r="E113" s="1557"/>
      <c r="F113" s="7"/>
      <c r="G113" s="7"/>
      <c r="H113" s="7"/>
      <c r="I113" s="7"/>
      <c r="J113" s="7"/>
      <c r="K113" s="7"/>
      <c r="L113" s="7"/>
      <c r="M113" s="7"/>
      <c r="N113" s="7"/>
      <c r="O113" s="7"/>
      <c r="P113" s="7"/>
      <c r="Q113" s="7"/>
      <c r="R113" s="7"/>
      <c r="S113" s="7"/>
      <c r="T113" s="7"/>
      <c r="U113" s="7"/>
      <c r="V113" s="7"/>
    </row>
    <row r="114" spans="1:22" ht="15.75" x14ac:dyDescent="0.25">
      <c r="A114" s="1271">
        <v>2.1</v>
      </c>
      <c r="B114" s="1564" t="s">
        <v>434</v>
      </c>
      <c r="C114" s="1564"/>
      <c r="D114" s="1564"/>
      <c r="E114" s="1564"/>
      <c r="F114" s="7"/>
      <c r="G114" s="7"/>
      <c r="H114" s="7"/>
      <c r="I114" s="7"/>
      <c r="J114" s="7"/>
      <c r="K114" s="7"/>
      <c r="L114" s="7"/>
      <c r="M114" s="7"/>
      <c r="N114" s="7"/>
      <c r="O114" s="7"/>
      <c r="P114" s="7"/>
      <c r="Q114" s="7"/>
      <c r="R114" s="7"/>
      <c r="S114" s="7"/>
      <c r="T114" s="7"/>
      <c r="U114" s="7"/>
      <c r="V114" s="7"/>
    </row>
    <row r="115" spans="1:22" ht="15.75" x14ac:dyDescent="0.25">
      <c r="A115" s="1271">
        <v>2.8</v>
      </c>
      <c r="B115" s="1564" t="s">
        <v>448</v>
      </c>
      <c r="C115" s="1564"/>
      <c r="D115" s="1564"/>
      <c r="E115" s="1564"/>
      <c r="F115" s="7"/>
      <c r="G115" s="7"/>
      <c r="H115" s="7"/>
      <c r="I115" s="7"/>
      <c r="J115" s="7"/>
      <c r="K115" s="7"/>
      <c r="L115" s="7"/>
      <c r="M115" s="7"/>
      <c r="N115" s="7"/>
      <c r="O115" s="7"/>
      <c r="P115" s="7"/>
      <c r="Q115" s="7"/>
      <c r="R115" s="7"/>
      <c r="S115" s="7"/>
      <c r="T115" s="7"/>
      <c r="U115" s="7"/>
      <c r="V115" s="7"/>
    </row>
    <row r="116" spans="1:22" ht="15.75" x14ac:dyDescent="0.25">
      <c r="A116" s="1271">
        <v>2.16</v>
      </c>
      <c r="B116" s="1557" t="s">
        <v>829</v>
      </c>
      <c r="C116" s="1557"/>
      <c r="D116" s="1557"/>
      <c r="E116" s="1557"/>
      <c r="F116" s="951"/>
      <c r="G116" s="7"/>
      <c r="H116" s="7"/>
      <c r="I116" s="7"/>
      <c r="J116" s="7"/>
      <c r="K116" s="7"/>
      <c r="L116" s="7"/>
      <c r="M116" s="7"/>
      <c r="N116" s="7"/>
      <c r="O116" s="7"/>
      <c r="P116" s="7"/>
      <c r="Q116" s="7"/>
      <c r="R116" s="7"/>
      <c r="S116" s="7"/>
      <c r="T116" s="7"/>
      <c r="U116" s="7"/>
      <c r="V116" s="7"/>
    </row>
    <row r="117" spans="1:22" ht="15.75" x14ac:dyDescent="0.25">
      <c r="A117" s="1271">
        <v>2.17</v>
      </c>
      <c r="B117" s="1557" t="s">
        <v>842</v>
      </c>
      <c r="C117" s="1557"/>
      <c r="D117" s="1557"/>
      <c r="E117" s="1557"/>
      <c r="F117" s="951"/>
      <c r="G117" s="7"/>
      <c r="H117" s="7"/>
      <c r="I117" s="7"/>
      <c r="J117" s="7"/>
      <c r="K117" s="7"/>
      <c r="L117" s="7"/>
      <c r="M117" s="7"/>
      <c r="N117" s="7"/>
      <c r="O117" s="7"/>
      <c r="P117" s="7"/>
      <c r="Q117" s="7"/>
      <c r="R117" s="7"/>
      <c r="S117" s="7"/>
      <c r="T117" s="7"/>
      <c r="U117" s="7"/>
      <c r="V117" s="7"/>
    </row>
    <row r="118" spans="1:22" ht="15.75" x14ac:dyDescent="0.25">
      <c r="A118" s="1271">
        <v>2.1800000000000002</v>
      </c>
      <c r="B118" s="1564" t="s">
        <v>361</v>
      </c>
      <c r="C118" s="1564"/>
      <c r="D118" s="1564"/>
      <c r="E118" s="1564"/>
      <c r="F118" s="7"/>
      <c r="G118" s="7"/>
      <c r="H118" s="7"/>
      <c r="I118" s="7"/>
      <c r="J118" s="7"/>
      <c r="K118" s="7"/>
      <c r="L118" s="7"/>
      <c r="M118" s="7"/>
      <c r="N118" s="7"/>
      <c r="O118" s="7"/>
      <c r="P118" s="7"/>
      <c r="Q118" s="7"/>
      <c r="R118" s="7"/>
      <c r="S118" s="7"/>
      <c r="T118" s="7"/>
      <c r="U118" s="7"/>
      <c r="V118" s="7"/>
    </row>
    <row r="119" spans="1:22" ht="15.75" x14ac:dyDescent="0.25">
      <c r="A119" s="1379">
        <v>2.2200000000000002</v>
      </c>
      <c r="B119" s="1638" t="s">
        <v>830</v>
      </c>
      <c r="C119" s="1638"/>
      <c r="D119" s="1638"/>
      <c r="E119" s="1638"/>
      <c r="F119" s="7"/>
      <c r="G119" s="7"/>
      <c r="H119" s="7"/>
      <c r="I119" s="7"/>
      <c r="J119" s="7"/>
      <c r="K119" s="7"/>
      <c r="L119" s="7"/>
      <c r="M119" s="7"/>
      <c r="N119" s="7"/>
      <c r="O119" s="7"/>
      <c r="P119" s="7"/>
      <c r="Q119" s="7"/>
      <c r="R119" s="7"/>
      <c r="S119" s="7"/>
      <c r="T119" s="7"/>
      <c r="U119" s="7"/>
      <c r="V119" s="7"/>
    </row>
    <row r="120" spans="1:22" ht="15.75" x14ac:dyDescent="0.25">
      <c r="A120" s="1271">
        <v>2.74</v>
      </c>
      <c r="B120" s="1557" t="s">
        <v>873</v>
      </c>
      <c r="C120" s="1557"/>
      <c r="D120" s="1557"/>
      <c r="E120" s="1557"/>
      <c r="F120" s="7"/>
      <c r="G120" s="7"/>
      <c r="H120" s="7"/>
      <c r="I120" s="7"/>
      <c r="J120" s="7"/>
      <c r="K120" s="7"/>
      <c r="L120" s="7"/>
      <c r="M120" s="7"/>
      <c r="N120" s="7"/>
      <c r="O120" s="7"/>
      <c r="P120" s="7"/>
      <c r="Q120" s="7"/>
      <c r="R120" s="7"/>
      <c r="S120" s="7"/>
      <c r="T120" s="7"/>
      <c r="U120" s="7"/>
      <c r="V120" s="7"/>
    </row>
    <row r="121" spans="1:22" ht="15.75" x14ac:dyDescent="0.25">
      <c r="A121" s="1280">
        <v>2.75</v>
      </c>
      <c r="B121" s="1636" t="s">
        <v>741</v>
      </c>
      <c r="C121" s="1636"/>
      <c r="D121" s="1636"/>
      <c r="E121" s="1636"/>
      <c r="F121" s="7"/>
      <c r="G121" s="7"/>
      <c r="H121" s="7"/>
      <c r="I121" s="7"/>
      <c r="J121" s="7"/>
      <c r="K121" s="7"/>
      <c r="L121" s="7"/>
      <c r="M121" s="7"/>
      <c r="N121" s="7"/>
      <c r="O121" s="7"/>
      <c r="P121" s="7"/>
      <c r="Q121" s="7"/>
      <c r="R121" s="7"/>
      <c r="S121" s="7"/>
      <c r="T121" s="7"/>
      <c r="U121" s="7"/>
      <c r="V121" s="7"/>
    </row>
    <row r="122" spans="1:22" ht="15.75" x14ac:dyDescent="0.25">
      <c r="A122" s="1271">
        <v>2.87</v>
      </c>
      <c r="B122" s="1564" t="s">
        <v>475</v>
      </c>
      <c r="C122" s="1564"/>
      <c r="D122" s="1564"/>
      <c r="E122" s="1564"/>
      <c r="F122" s="951"/>
      <c r="G122" s="951"/>
      <c r="H122" s="7"/>
      <c r="I122" s="7"/>
      <c r="J122" s="7"/>
      <c r="K122" s="7"/>
      <c r="L122" s="7"/>
      <c r="M122" s="7"/>
      <c r="N122" s="7"/>
      <c r="O122" s="7"/>
      <c r="P122" s="7"/>
      <c r="Q122" s="7"/>
      <c r="R122" s="7"/>
      <c r="S122" s="7"/>
      <c r="T122" s="7"/>
      <c r="U122" s="7"/>
      <c r="V122" s="7"/>
    </row>
    <row r="123" spans="1:22" ht="15.75" x14ac:dyDescent="0.25">
      <c r="A123" s="1271">
        <v>2.88</v>
      </c>
      <c r="B123" s="1557" t="s">
        <v>802</v>
      </c>
      <c r="C123" s="1557"/>
      <c r="D123" s="1557"/>
      <c r="E123" s="1557"/>
      <c r="F123" s="951"/>
      <c r="G123" s="951"/>
      <c r="H123" s="7"/>
      <c r="I123" s="7"/>
      <c r="J123" s="7"/>
      <c r="K123" s="7"/>
      <c r="L123" s="7"/>
      <c r="M123" s="7"/>
      <c r="N123" s="7"/>
      <c r="O123" s="7"/>
      <c r="P123" s="7"/>
      <c r="Q123" s="7"/>
      <c r="R123" s="7"/>
      <c r="S123" s="7"/>
      <c r="T123" s="7"/>
      <c r="U123" s="7"/>
      <c r="V123" s="7"/>
    </row>
    <row r="124" spans="1:22" ht="15.75" x14ac:dyDescent="0.25">
      <c r="A124" s="1271">
        <v>2.91</v>
      </c>
      <c r="B124" s="1557" t="s">
        <v>755</v>
      </c>
      <c r="C124" s="1557"/>
      <c r="D124" s="1557"/>
      <c r="E124" s="1557"/>
      <c r="F124" s="951"/>
      <c r="G124" s="7"/>
      <c r="H124" s="7"/>
      <c r="I124" s="7"/>
      <c r="J124" s="7"/>
      <c r="K124" s="7"/>
      <c r="L124" s="7"/>
      <c r="M124" s="7"/>
      <c r="N124" s="7"/>
      <c r="O124" s="7"/>
      <c r="P124" s="7"/>
      <c r="Q124" s="7"/>
      <c r="R124" s="7"/>
      <c r="S124" s="7"/>
      <c r="T124" s="7"/>
      <c r="U124" s="7"/>
      <c r="V124" s="7"/>
    </row>
    <row r="125" spans="1:22" ht="15.75" customHeight="1" x14ac:dyDescent="0.25">
      <c r="A125" s="1379">
        <v>2.95</v>
      </c>
      <c r="B125" s="1680" t="s">
        <v>476</v>
      </c>
      <c r="C125" s="1680"/>
      <c r="D125" s="1680"/>
      <c r="E125" s="1680"/>
      <c r="F125" s="1081"/>
      <c r="G125" s="1081"/>
      <c r="H125" s="7"/>
      <c r="I125" s="7"/>
      <c r="J125" s="7"/>
      <c r="K125" s="7"/>
      <c r="L125" s="7"/>
      <c r="M125" s="7"/>
      <c r="N125" s="7"/>
      <c r="O125" s="7"/>
      <c r="P125" s="7"/>
      <c r="Q125" s="7"/>
      <c r="R125" s="7"/>
      <c r="S125" s="7"/>
      <c r="T125" s="7"/>
      <c r="U125" s="7"/>
      <c r="V125" s="7"/>
    </row>
    <row r="126" spans="1:22" ht="15.75" x14ac:dyDescent="0.25">
      <c r="A126" s="1269">
        <v>2.96</v>
      </c>
      <c r="B126" s="1534" t="s">
        <v>450</v>
      </c>
      <c r="C126" s="1534"/>
      <c r="D126" s="1534"/>
      <c r="E126" s="1534"/>
    </row>
    <row r="127" spans="1:22" ht="15.75" x14ac:dyDescent="0.25">
      <c r="A127" s="1267">
        <v>2.97</v>
      </c>
      <c r="B127" s="1556" t="s">
        <v>638</v>
      </c>
      <c r="C127" s="1556"/>
      <c r="D127" s="1556"/>
      <c r="E127" s="1556"/>
      <c r="F127" s="627"/>
      <c r="H127" s="1316"/>
      <c r="I127" s="1686"/>
      <c r="J127" s="1686"/>
      <c r="K127" s="1686"/>
      <c r="L127" s="1686"/>
    </row>
    <row r="128" spans="1:22" ht="15.75" x14ac:dyDescent="0.25">
      <c r="H128" s="1316"/>
      <c r="I128" s="1682"/>
      <c r="J128" s="1682"/>
      <c r="K128" s="1682"/>
      <c r="L128" s="1682"/>
    </row>
    <row r="129" spans="8:12" ht="15.75" x14ac:dyDescent="0.25">
      <c r="H129" s="1316"/>
      <c r="I129" s="1682"/>
      <c r="J129" s="1682"/>
      <c r="K129" s="1682"/>
      <c r="L129" s="1682"/>
    </row>
    <row r="130" spans="8:12" ht="15.75" x14ac:dyDescent="0.25">
      <c r="H130" s="1316"/>
      <c r="I130" s="1682"/>
      <c r="J130" s="1682"/>
      <c r="K130" s="1682"/>
      <c r="L130" s="1682"/>
    </row>
    <row r="131" spans="8:12" ht="15.75" x14ac:dyDescent="0.25">
      <c r="H131" s="1317"/>
      <c r="I131" s="1682"/>
      <c r="J131" s="1682"/>
      <c r="K131" s="1682"/>
      <c r="L131" s="1682"/>
    </row>
    <row r="132" spans="8:12" ht="15.75" x14ac:dyDescent="0.25">
      <c r="H132" s="1316"/>
      <c r="I132" s="1682"/>
      <c r="J132" s="1682"/>
      <c r="K132" s="1682"/>
      <c r="L132" s="1682"/>
    </row>
    <row r="133" spans="8:12" ht="15.75" x14ac:dyDescent="0.25">
      <c r="H133" s="1316"/>
      <c r="I133" s="1682"/>
      <c r="J133" s="1682"/>
      <c r="K133" s="1682"/>
      <c r="L133" s="1682"/>
    </row>
    <row r="134" spans="8:12" ht="15.75" x14ac:dyDescent="0.25">
      <c r="H134" s="1316"/>
      <c r="I134" s="1682"/>
      <c r="J134" s="1682"/>
      <c r="K134" s="1682"/>
      <c r="L134" s="1682"/>
    </row>
    <row r="135" spans="8:12" ht="15.75" x14ac:dyDescent="0.25">
      <c r="H135" s="1316"/>
      <c r="I135" s="1682"/>
      <c r="J135" s="1682"/>
      <c r="K135" s="1682"/>
      <c r="L135" s="1682"/>
    </row>
    <row r="136" spans="8:12" ht="15.75" x14ac:dyDescent="0.25">
      <c r="H136" s="1316"/>
      <c r="I136" s="1682"/>
      <c r="J136" s="1682"/>
      <c r="K136" s="1682"/>
      <c r="L136" s="1682"/>
    </row>
    <row r="137" spans="8:12" ht="15.75" x14ac:dyDescent="0.25">
      <c r="H137" s="1316"/>
      <c r="I137" s="1682"/>
      <c r="J137" s="1682"/>
      <c r="K137" s="1682"/>
      <c r="L137" s="1682"/>
    </row>
    <row r="138" spans="8:12" ht="15.75" x14ac:dyDescent="0.25">
      <c r="H138" s="1316"/>
      <c r="I138" s="1682"/>
      <c r="J138" s="1682"/>
      <c r="K138" s="1682"/>
      <c r="L138" s="1682"/>
    </row>
    <row r="139" spans="8:12" ht="15.75" x14ac:dyDescent="0.25">
      <c r="H139" s="1316"/>
      <c r="I139" s="1682"/>
      <c r="J139" s="1682"/>
      <c r="K139" s="1682"/>
      <c r="L139" s="1682"/>
    </row>
    <row r="140" spans="8:12" ht="15.75" x14ac:dyDescent="0.25">
      <c r="H140" s="1345"/>
      <c r="I140" s="1684"/>
      <c r="J140" s="1684"/>
      <c r="K140" s="1684"/>
      <c r="L140" s="1684"/>
    </row>
    <row r="141" spans="8:12" ht="15.75" x14ac:dyDescent="0.25">
      <c r="H141" s="1316"/>
      <c r="I141" s="1682"/>
      <c r="J141" s="1682"/>
      <c r="K141" s="1682"/>
      <c r="L141" s="1682"/>
    </row>
    <row r="142" spans="8:12" ht="15.75" x14ac:dyDescent="0.25">
      <c r="H142" s="284"/>
      <c r="I142" s="1687"/>
      <c r="J142" s="1687"/>
      <c r="K142" s="1687"/>
      <c r="L142" s="1687"/>
    </row>
    <row r="143" spans="8:12" ht="15.75" x14ac:dyDescent="0.25">
      <c r="H143" s="1316"/>
      <c r="I143" s="1682"/>
      <c r="J143" s="1682"/>
      <c r="K143" s="1682"/>
      <c r="L143" s="1682"/>
    </row>
    <row r="144" spans="8:12" ht="15.75" x14ac:dyDescent="0.25">
      <c r="H144" s="1316"/>
      <c r="I144" s="1682"/>
      <c r="J144" s="1682"/>
      <c r="K144" s="1682"/>
      <c r="L144" s="1682"/>
    </row>
    <row r="145" spans="8:12" ht="15.75" x14ac:dyDescent="0.25">
      <c r="H145" s="1316"/>
      <c r="I145" s="1682"/>
      <c r="J145" s="1682"/>
      <c r="K145" s="1682"/>
      <c r="L145" s="1682"/>
    </row>
    <row r="146" spans="8:12" ht="15.75" x14ac:dyDescent="0.25">
      <c r="H146" s="1345"/>
      <c r="I146" s="1684"/>
      <c r="J146" s="1684"/>
      <c r="K146" s="1684"/>
      <c r="L146" s="1684"/>
    </row>
    <row r="147" spans="8:12" ht="15.75" x14ac:dyDescent="0.25">
      <c r="H147" s="1038"/>
      <c r="I147" s="1654"/>
      <c r="J147" s="1654"/>
      <c r="K147" s="1654"/>
      <c r="L147" s="1654"/>
    </row>
    <row r="148" spans="8:12" ht="15.75" x14ac:dyDescent="0.25">
      <c r="H148" s="1316"/>
      <c r="I148" s="1682"/>
      <c r="J148" s="1682"/>
      <c r="K148" s="1682"/>
      <c r="L148" s="1682"/>
    </row>
  </sheetData>
  <mergeCells count="87">
    <mergeCell ref="B119:E119"/>
    <mergeCell ref="B120:E120"/>
    <mergeCell ref="B118:E118"/>
    <mergeCell ref="B113:E113"/>
    <mergeCell ref="B114:E114"/>
    <mergeCell ref="B115:E115"/>
    <mergeCell ref="T106:V106"/>
    <mergeCell ref="T110:V112"/>
    <mergeCell ref="S110:S112"/>
    <mergeCell ref="B112:E112"/>
    <mergeCell ref="T107:V108"/>
    <mergeCell ref="S107:S108"/>
    <mergeCell ref="L109:M110"/>
    <mergeCell ref="K109:K110"/>
    <mergeCell ref="I108:I110"/>
    <mergeCell ref="B108:E108"/>
    <mergeCell ref="B109:E109"/>
    <mergeCell ref="B110:E110"/>
    <mergeCell ref="B111:E111"/>
    <mergeCell ref="A43:C43"/>
    <mergeCell ref="H43:I43"/>
    <mergeCell ref="K43:M43"/>
    <mergeCell ref="P43:Q43"/>
    <mergeCell ref="L106:M106"/>
    <mergeCell ref="B106:E106"/>
    <mergeCell ref="I106:I107"/>
    <mergeCell ref="H106:H107"/>
    <mergeCell ref="B107:E107"/>
    <mergeCell ref="K107:K108"/>
    <mergeCell ref="L107:M108"/>
    <mergeCell ref="H108:H110"/>
    <mergeCell ref="A24:C24"/>
    <mergeCell ref="H24:I24"/>
    <mergeCell ref="K24:M24"/>
    <mergeCell ref="A3:C3"/>
    <mergeCell ref="K3:M3"/>
    <mergeCell ref="A23:C23"/>
    <mergeCell ref="H23:I23"/>
    <mergeCell ref="K23:M23"/>
    <mergeCell ref="I1:I21"/>
    <mergeCell ref="F14:G14"/>
    <mergeCell ref="F15:G15"/>
    <mergeCell ref="S43:U43"/>
    <mergeCell ref="O5:P5"/>
    <mergeCell ref="O6:P6"/>
    <mergeCell ref="O9:P9"/>
    <mergeCell ref="O12:P12"/>
    <mergeCell ref="O14:P14"/>
    <mergeCell ref="O15:P15"/>
    <mergeCell ref="O19:P19"/>
    <mergeCell ref="O20:P20"/>
    <mergeCell ref="O21:P21"/>
    <mergeCell ref="S22:U23"/>
    <mergeCell ref="S24:U24"/>
    <mergeCell ref="P23:Q23"/>
    <mergeCell ref="P24:Q24"/>
    <mergeCell ref="I127:L127"/>
    <mergeCell ref="I128:L128"/>
    <mergeCell ref="I129:L129"/>
    <mergeCell ref="I130:L130"/>
    <mergeCell ref="I131:L131"/>
    <mergeCell ref="I132:L132"/>
    <mergeCell ref="I133:L133"/>
    <mergeCell ref="I134:L134"/>
    <mergeCell ref="I135:L135"/>
    <mergeCell ref="I136:L136"/>
    <mergeCell ref="I137:L137"/>
    <mergeCell ref="I138:L138"/>
    <mergeCell ref="I139:L139"/>
    <mergeCell ref="I140:L140"/>
    <mergeCell ref="I141:L141"/>
    <mergeCell ref="I147:L147"/>
    <mergeCell ref="I148:L148"/>
    <mergeCell ref="B116:E116"/>
    <mergeCell ref="B117:E117"/>
    <mergeCell ref="B121:E121"/>
    <mergeCell ref="B122:E122"/>
    <mergeCell ref="B123:E123"/>
    <mergeCell ref="B124:E124"/>
    <mergeCell ref="B125:E125"/>
    <mergeCell ref="B126:E126"/>
    <mergeCell ref="B127:E127"/>
    <mergeCell ref="I142:L142"/>
    <mergeCell ref="I143:L143"/>
    <mergeCell ref="I144:L144"/>
    <mergeCell ref="I145:L145"/>
    <mergeCell ref="I146:L146"/>
  </mergeCells>
  <pageMargins left="0.23622047244094491" right="0.23622047244094491" top="0.19685039370078741" bottom="0.15748031496062992" header="0.11811023622047245" footer="0.11811023622047245"/>
  <pageSetup paperSize="9" scale="35"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N126"/>
  <sheetViews>
    <sheetView zoomScale="75" zoomScaleNormal="75" workbookViewId="0"/>
  </sheetViews>
  <sheetFormatPr defaultRowHeight="15" x14ac:dyDescent="0.25"/>
  <cols>
    <col min="1" max="1" width="8.28515625" customWidth="1"/>
    <col min="2" max="2" width="54.5703125" customWidth="1"/>
    <col min="3" max="3" width="56.140625" bestFit="1" customWidth="1"/>
    <col min="4" max="4" width="3.140625" style="7" bestFit="1" customWidth="1"/>
    <col min="5" max="5" width="8.85546875" bestFit="1" customWidth="1"/>
    <col min="7" max="7" width="55.7109375" customWidth="1"/>
    <col min="8" max="8" width="3.140625" customWidth="1"/>
    <col min="9" max="9" width="8.85546875" style="8" bestFit="1" customWidth="1"/>
    <col min="10" max="10" width="19.42578125" style="7" customWidth="1"/>
  </cols>
  <sheetData>
    <row r="1" spans="1:10" ht="18" x14ac:dyDescent="0.25">
      <c r="A1" s="37" t="s">
        <v>236</v>
      </c>
      <c r="E1" s="8"/>
    </row>
    <row r="2" spans="1:10" x14ac:dyDescent="0.25">
      <c r="E2" s="8"/>
    </row>
    <row r="3" spans="1:10" s="12" customFormat="1" ht="15.75" x14ac:dyDescent="0.25">
      <c r="A3" s="36" t="s">
        <v>131</v>
      </c>
      <c r="D3" s="223"/>
      <c r="E3" s="104"/>
      <c r="I3" s="104"/>
      <c r="J3" s="223"/>
    </row>
    <row r="4" spans="1:10" s="12" customFormat="1" ht="15.75" x14ac:dyDescent="0.25">
      <c r="A4" s="26">
        <v>1</v>
      </c>
      <c r="B4" s="34" t="s">
        <v>127</v>
      </c>
      <c r="C4" s="25" t="s">
        <v>128</v>
      </c>
      <c r="D4" s="236"/>
      <c r="E4" s="104"/>
      <c r="I4" s="104"/>
      <c r="J4" s="223"/>
    </row>
    <row r="5" spans="1:10" ht="15.75" x14ac:dyDescent="0.25">
      <c r="A5" s="26">
        <v>2</v>
      </c>
      <c r="B5" s="34" t="s">
        <v>90</v>
      </c>
      <c r="C5" s="19" t="s">
        <v>94</v>
      </c>
      <c r="D5" s="184"/>
      <c r="E5" s="105"/>
    </row>
    <row r="6" spans="1:10" ht="15.75" x14ac:dyDescent="0.25">
      <c r="A6" s="26">
        <v>3</v>
      </c>
      <c r="B6" s="34" t="s">
        <v>91</v>
      </c>
      <c r="C6" s="19" t="s">
        <v>96</v>
      </c>
      <c r="D6" s="184"/>
      <c r="E6" s="105"/>
    </row>
    <row r="7" spans="1:10" ht="15.75" x14ac:dyDescent="0.25">
      <c r="A7" s="26">
        <v>4</v>
      </c>
      <c r="B7" s="34" t="s">
        <v>101</v>
      </c>
      <c r="C7" s="1369">
        <v>43941</v>
      </c>
      <c r="D7" s="237"/>
      <c r="E7" s="107"/>
      <c r="F7" s="12"/>
    </row>
    <row r="8" spans="1:10" ht="15.75" x14ac:dyDescent="0.25">
      <c r="A8" s="26">
        <v>5</v>
      </c>
      <c r="B8" s="34" t="s">
        <v>123</v>
      </c>
      <c r="C8" s="28">
        <v>0.45520833333333338</v>
      </c>
      <c r="D8" s="238"/>
      <c r="E8" s="107"/>
      <c r="F8" s="12"/>
    </row>
    <row r="9" spans="1:10" ht="15.75" x14ac:dyDescent="0.25">
      <c r="A9" s="26">
        <v>6</v>
      </c>
      <c r="B9" s="34" t="s">
        <v>124</v>
      </c>
      <c r="C9" s="27" t="s">
        <v>125</v>
      </c>
      <c r="D9" s="237"/>
      <c r="E9" s="107"/>
      <c r="F9" s="12"/>
    </row>
    <row r="10" spans="1:10" ht="15.75" x14ac:dyDescent="0.25">
      <c r="A10" s="26">
        <v>7</v>
      </c>
      <c r="B10" s="34" t="s">
        <v>102</v>
      </c>
      <c r="C10" s="1369">
        <v>43942</v>
      </c>
      <c r="D10" s="237"/>
      <c r="E10" s="107"/>
      <c r="F10" s="12"/>
    </row>
    <row r="11" spans="1:10" ht="15.75" x14ac:dyDescent="0.25">
      <c r="A11" s="26">
        <v>8</v>
      </c>
      <c r="B11" s="34" t="s">
        <v>103</v>
      </c>
      <c r="C11" s="1369">
        <v>43949</v>
      </c>
      <c r="D11" s="237"/>
      <c r="E11" s="107"/>
      <c r="F11" s="12"/>
    </row>
    <row r="12" spans="1:10" ht="15.75" x14ac:dyDescent="0.25">
      <c r="A12" s="26">
        <v>9</v>
      </c>
      <c r="B12" s="34" t="s">
        <v>85</v>
      </c>
      <c r="C12" s="19" t="s">
        <v>98</v>
      </c>
      <c r="D12" s="184"/>
      <c r="E12" s="108"/>
      <c r="F12" s="12"/>
    </row>
    <row r="13" spans="1:10" ht="15.75" x14ac:dyDescent="0.25">
      <c r="A13" s="26">
        <v>10</v>
      </c>
      <c r="B13" s="34" t="s">
        <v>86</v>
      </c>
      <c r="C13" s="21">
        <v>10000000</v>
      </c>
      <c r="D13" s="239"/>
      <c r="E13" s="107"/>
      <c r="F13" s="12"/>
    </row>
    <row r="14" spans="1:10" ht="15.75" x14ac:dyDescent="0.25">
      <c r="A14" s="26">
        <v>11</v>
      </c>
      <c r="B14" s="34" t="s">
        <v>87</v>
      </c>
      <c r="C14" s="21">
        <v>10213826.02739726</v>
      </c>
      <c r="D14" s="239"/>
      <c r="E14" s="105"/>
      <c r="F14" s="12"/>
    </row>
    <row r="15" spans="1:10" ht="15.75" x14ac:dyDescent="0.25">
      <c r="A15" s="26">
        <v>12</v>
      </c>
      <c r="B15" s="34" t="s">
        <v>83</v>
      </c>
      <c r="C15" s="21">
        <v>10162756.897260273</v>
      </c>
      <c r="D15" s="239"/>
      <c r="E15" s="112"/>
      <c r="F15" s="12"/>
    </row>
    <row r="16" spans="1:10" ht="15.75" x14ac:dyDescent="0.25">
      <c r="A16" s="26">
        <v>13</v>
      </c>
      <c r="B16" s="34" t="s">
        <v>88</v>
      </c>
      <c r="C16" s="19" t="s">
        <v>99</v>
      </c>
      <c r="D16" s="184"/>
      <c r="E16" s="107"/>
      <c r="F16" s="12"/>
    </row>
    <row r="17" spans="1:14" ht="15.75" x14ac:dyDescent="0.25">
      <c r="A17" s="26">
        <v>14</v>
      </c>
      <c r="B17" s="34" t="s">
        <v>82</v>
      </c>
      <c r="C17" s="24">
        <v>-6.1000000000000004E-3</v>
      </c>
      <c r="D17" s="240"/>
      <c r="E17" s="113"/>
      <c r="F17" s="12"/>
    </row>
    <row r="18" spans="1:14" ht="15.75" x14ac:dyDescent="0.25">
      <c r="A18" s="26">
        <v>15</v>
      </c>
      <c r="B18" s="34" t="s">
        <v>84</v>
      </c>
      <c r="C18" s="21">
        <f>C15*(1+((C17*(C11-C10))/(360)))</f>
        <v>10161551.481372736</v>
      </c>
      <c r="D18" s="239"/>
      <c r="E18" s="107"/>
      <c r="F18" s="12"/>
    </row>
    <row r="19" spans="1:14" ht="15.75" x14ac:dyDescent="0.25">
      <c r="A19" s="26">
        <v>16</v>
      </c>
      <c r="B19" s="34" t="s">
        <v>350</v>
      </c>
      <c r="C19" s="21" t="s">
        <v>280</v>
      </c>
      <c r="D19" s="239"/>
      <c r="E19" s="105"/>
      <c r="F19" s="12"/>
    </row>
    <row r="20" spans="1:14" ht="15.75" x14ac:dyDescent="0.25">
      <c r="A20" s="40"/>
      <c r="B20" s="41"/>
      <c r="C20" s="42"/>
      <c r="D20" s="239"/>
      <c r="E20" s="12"/>
      <c r="F20" s="1790" t="s">
        <v>908</v>
      </c>
      <c r="G20" s="1790"/>
      <c r="H20" s="1790"/>
      <c r="I20" s="1790"/>
      <c r="J20" s="1790"/>
    </row>
    <row r="21" spans="1:14" ht="36" customHeight="1" x14ac:dyDescent="0.25">
      <c r="A21" s="1527" t="s">
        <v>133</v>
      </c>
      <c r="B21" s="1527"/>
      <c r="C21" s="1527"/>
      <c r="D21" s="415"/>
      <c r="E21" s="414"/>
      <c r="F21" s="1527" t="s">
        <v>133</v>
      </c>
      <c r="G21" s="1527"/>
      <c r="H21" s="1527"/>
      <c r="I21" s="644"/>
      <c r="J21" s="376" t="s">
        <v>341</v>
      </c>
    </row>
    <row r="22" spans="1:14" ht="15.75" x14ac:dyDescent="0.25">
      <c r="A22" s="2">
        <v>1</v>
      </c>
      <c r="B22" s="120" t="s">
        <v>0</v>
      </c>
      <c r="C22" s="1347" t="s">
        <v>815</v>
      </c>
      <c r="D22" s="1229" t="s">
        <v>130</v>
      </c>
      <c r="E22" s="352" t="s">
        <v>309</v>
      </c>
      <c r="F22" s="103">
        <v>1</v>
      </c>
      <c r="G22" s="1323" t="s">
        <v>824</v>
      </c>
      <c r="H22" s="26" t="s">
        <v>130</v>
      </c>
      <c r="I22" s="342" t="s">
        <v>309</v>
      </c>
      <c r="J22" s="26"/>
      <c r="M22" s="145"/>
      <c r="N22" s="145"/>
    </row>
    <row r="23" spans="1:14" ht="15.75" x14ac:dyDescent="0.25">
      <c r="A23" s="2">
        <v>2</v>
      </c>
      <c r="B23" s="120" t="s">
        <v>1</v>
      </c>
      <c r="C23" s="19" t="s">
        <v>93</v>
      </c>
      <c r="D23" s="1229" t="s">
        <v>130</v>
      </c>
      <c r="E23" s="353" t="s">
        <v>309</v>
      </c>
      <c r="F23" s="26">
        <v>2</v>
      </c>
      <c r="G23" s="123" t="s">
        <v>93</v>
      </c>
      <c r="H23" s="26" t="s">
        <v>130</v>
      </c>
      <c r="I23"/>
      <c r="J23" s="329"/>
      <c r="M23" s="145"/>
      <c r="N23" s="145"/>
    </row>
    <row r="24" spans="1:14" ht="15.75" x14ac:dyDescent="0.25">
      <c r="A24" s="2">
        <v>3</v>
      </c>
      <c r="B24" s="120" t="s">
        <v>40</v>
      </c>
      <c r="C24" s="19" t="s">
        <v>93</v>
      </c>
      <c r="D24" s="1229" t="s">
        <v>130</v>
      </c>
      <c r="E24" s="353"/>
      <c r="F24" s="26">
        <v>3</v>
      </c>
      <c r="G24" s="123" t="s">
        <v>93</v>
      </c>
      <c r="H24" s="26" t="s">
        <v>130</v>
      </c>
      <c r="I24"/>
      <c r="J24" s="329"/>
      <c r="M24" s="145"/>
      <c r="N24" s="145"/>
    </row>
    <row r="25" spans="1:14" ht="15.75" x14ac:dyDescent="0.25">
      <c r="A25" s="2">
        <v>4</v>
      </c>
      <c r="B25" s="120" t="s">
        <v>12</v>
      </c>
      <c r="C25" s="19" t="s">
        <v>106</v>
      </c>
      <c r="D25" s="57" t="s">
        <v>130</v>
      </c>
      <c r="E25" s="353"/>
      <c r="F25" s="26">
        <v>4</v>
      </c>
      <c r="G25" s="1069" t="s">
        <v>749</v>
      </c>
      <c r="H25" s="290"/>
      <c r="I25"/>
      <c r="J25" s="377"/>
      <c r="M25" s="145"/>
      <c r="N25" s="145"/>
    </row>
    <row r="26" spans="1:14" ht="15.75" x14ac:dyDescent="0.25">
      <c r="A26" s="4">
        <v>5</v>
      </c>
      <c r="B26" s="121" t="s">
        <v>2</v>
      </c>
      <c r="C26" s="19" t="s">
        <v>107</v>
      </c>
      <c r="D26" s="58" t="s">
        <v>130</v>
      </c>
      <c r="E26" s="353"/>
      <c r="F26" s="26">
        <v>5</v>
      </c>
      <c r="G26" s="1069" t="s">
        <v>749</v>
      </c>
      <c r="H26" s="289"/>
      <c r="I26"/>
      <c r="J26" s="378"/>
      <c r="M26" s="145"/>
      <c r="N26" s="145"/>
    </row>
    <row r="27" spans="1:14" ht="15.75" x14ac:dyDescent="0.25">
      <c r="A27" s="2">
        <v>6</v>
      </c>
      <c r="B27" s="3" t="s">
        <v>534</v>
      </c>
      <c r="C27" s="90"/>
      <c r="D27" s="57" t="s">
        <v>44</v>
      </c>
      <c r="E27" s="354"/>
      <c r="F27" s="26">
        <v>6</v>
      </c>
      <c r="G27" s="1069" t="s">
        <v>749</v>
      </c>
      <c r="H27" s="290"/>
      <c r="I27"/>
      <c r="J27" s="377"/>
      <c r="M27" s="145"/>
      <c r="N27" s="145"/>
    </row>
    <row r="28" spans="1:14" ht="15.75" x14ac:dyDescent="0.25">
      <c r="A28" s="2">
        <v>7</v>
      </c>
      <c r="B28" s="3" t="s">
        <v>535</v>
      </c>
      <c r="C28" s="90"/>
      <c r="D28" s="57" t="s">
        <v>43</v>
      </c>
      <c r="E28" s="354" t="s">
        <v>309</v>
      </c>
      <c r="F28" s="26">
        <v>7</v>
      </c>
      <c r="G28" s="1069" t="s">
        <v>749</v>
      </c>
      <c r="H28" s="290"/>
      <c r="I28"/>
      <c r="J28" s="368"/>
      <c r="M28" s="145"/>
      <c r="N28" s="145"/>
    </row>
    <row r="29" spans="1:14" ht="15.75" x14ac:dyDescent="0.25">
      <c r="A29" s="2">
        <v>8</v>
      </c>
      <c r="B29" s="3" t="s">
        <v>536</v>
      </c>
      <c r="C29" s="90"/>
      <c r="D29" s="57" t="s">
        <v>43</v>
      </c>
      <c r="E29" s="354" t="s">
        <v>309</v>
      </c>
      <c r="F29" s="26">
        <v>8</v>
      </c>
      <c r="G29" s="1069" t="s">
        <v>749</v>
      </c>
      <c r="H29" s="290"/>
      <c r="I29"/>
      <c r="J29" s="377"/>
      <c r="M29" s="145"/>
      <c r="N29" s="145"/>
    </row>
    <row r="30" spans="1:14" ht="15.75" x14ac:dyDescent="0.25">
      <c r="A30" s="2">
        <v>9</v>
      </c>
      <c r="B30" s="120" t="s">
        <v>5</v>
      </c>
      <c r="C30" s="19" t="s">
        <v>109</v>
      </c>
      <c r="D30" s="1229" t="s">
        <v>130</v>
      </c>
      <c r="E30" s="354"/>
      <c r="F30" s="26">
        <v>9</v>
      </c>
      <c r="G30" s="1069" t="s">
        <v>749</v>
      </c>
      <c r="H30" s="288"/>
      <c r="I30"/>
      <c r="J30" s="329"/>
      <c r="M30" s="145"/>
      <c r="N30" s="145"/>
    </row>
    <row r="31" spans="1:14" ht="15.75" x14ac:dyDescent="0.25">
      <c r="A31" s="2">
        <v>10</v>
      </c>
      <c r="B31" s="120" t="s">
        <v>6</v>
      </c>
      <c r="C31" s="19" t="s">
        <v>93</v>
      </c>
      <c r="D31" s="59" t="s">
        <v>130</v>
      </c>
      <c r="E31" s="354" t="s">
        <v>309</v>
      </c>
      <c r="F31" s="26">
        <v>10</v>
      </c>
      <c r="G31" s="1069" t="s">
        <v>749</v>
      </c>
      <c r="H31" s="413"/>
      <c r="I31"/>
      <c r="J31" s="66" t="s">
        <v>342</v>
      </c>
      <c r="M31" s="145"/>
      <c r="N31" s="145"/>
    </row>
    <row r="32" spans="1:14" ht="15.75" x14ac:dyDescent="0.25">
      <c r="A32" s="2">
        <v>11</v>
      </c>
      <c r="B32" s="120" t="s">
        <v>7</v>
      </c>
      <c r="C32" s="19" t="s">
        <v>97</v>
      </c>
      <c r="D32" s="59" t="s">
        <v>130</v>
      </c>
      <c r="E32" s="354"/>
      <c r="F32" s="26">
        <v>11</v>
      </c>
      <c r="G32" s="1069" t="s">
        <v>97</v>
      </c>
      <c r="H32" s="59" t="s">
        <v>130</v>
      </c>
      <c r="I32"/>
      <c r="J32" s="66"/>
      <c r="M32" s="145"/>
      <c r="N32" s="145"/>
    </row>
    <row r="33" spans="1:14" ht="15.75" x14ac:dyDescent="0.25">
      <c r="A33" s="2">
        <v>12</v>
      </c>
      <c r="B33" s="120" t="s">
        <v>46</v>
      </c>
      <c r="C33" s="19" t="s">
        <v>108</v>
      </c>
      <c r="D33" s="59" t="s">
        <v>130</v>
      </c>
      <c r="E33" s="354"/>
      <c r="F33" s="26">
        <v>12</v>
      </c>
      <c r="G33" s="1069" t="s">
        <v>749</v>
      </c>
      <c r="H33" s="291"/>
      <c r="I33"/>
      <c r="J33" s="66"/>
      <c r="M33" s="145"/>
      <c r="N33" s="145"/>
    </row>
    <row r="34" spans="1:14" ht="15.75" x14ac:dyDescent="0.25">
      <c r="A34" s="2">
        <v>13</v>
      </c>
      <c r="B34" s="120" t="s">
        <v>8</v>
      </c>
      <c r="C34" s="19" t="str">
        <f>C23</f>
        <v>MP6I5ZYZBEU3UXPYFY54</v>
      </c>
      <c r="D34" s="1296" t="s">
        <v>43</v>
      </c>
      <c r="E34" s="354" t="s">
        <v>309</v>
      </c>
      <c r="F34" s="26">
        <v>13</v>
      </c>
      <c r="G34" s="1069" t="s">
        <v>749</v>
      </c>
      <c r="H34" s="288"/>
      <c r="I34"/>
      <c r="J34" s="329">
        <v>4</v>
      </c>
      <c r="M34" s="145"/>
      <c r="N34" s="145"/>
    </row>
    <row r="35" spans="1:14" ht="15.75" x14ac:dyDescent="0.25">
      <c r="A35" s="2">
        <v>14</v>
      </c>
      <c r="B35" s="120" t="s">
        <v>9</v>
      </c>
      <c r="C35" s="90"/>
      <c r="D35" s="60" t="s">
        <v>43</v>
      </c>
      <c r="E35" s="354"/>
      <c r="F35" s="26">
        <v>14</v>
      </c>
      <c r="G35" s="1069" t="s">
        <v>749</v>
      </c>
      <c r="H35" s="292"/>
      <c r="I35"/>
      <c r="J35" s="379"/>
      <c r="M35" s="145"/>
      <c r="N35" s="145"/>
    </row>
    <row r="36" spans="1:14" ht="15.75" x14ac:dyDescent="0.25">
      <c r="A36" s="2">
        <v>15</v>
      </c>
      <c r="B36" s="120" t="s">
        <v>10</v>
      </c>
      <c r="C36" s="90"/>
      <c r="D36" s="59" t="s">
        <v>43</v>
      </c>
      <c r="E36" s="354"/>
      <c r="F36" s="26">
        <v>15</v>
      </c>
      <c r="G36" s="1069" t="s">
        <v>749</v>
      </c>
      <c r="H36" s="291"/>
      <c r="I36"/>
      <c r="J36" s="405"/>
      <c r="M36" s="145"/>
      <c r="N36" s="145"/>
    </row>
    <row r="37" spans="1:14" ht="15.75" x14ac:dyDescent="0.25">
      <c r="A37" s="2">
        <v>16</v>
      </c>
      <c r="B37" s="120" t="s">
        <v>41</v>
      </c>
      <c r="C37" s="90"/>
      <c r="D37" s="59" t="s">
        <v>44</v>
      </c>
      <c r="E37" s="354"/>
      <c r="F37" s="26">
        <v>16</v>
      </c>
      <c r="G37" s="1069" t="s">
        <v>749</v>
      </c>
      <c r="H37" s="291"/>
      <c r="I37"/>
      <c r="J37" s="66"/>
      <c r="M37" s="145"/>
      <c r="N37" s="145"/>
    </row>
    <row r="38" spans="1:14" ht="15.75" x14ac:dyDescent="0.25">
      <c r="A38" s="2">
        <v>17</v>
      </c>
      <c r="B38" s="120" t="s">
        <v>11</v>
      </c>
      <c r="C38" s="19" t="str">
        <f>C24</f>
        <v>MP6I5ZYZBEU3UXPYFY54</v>
      </c>
      <c r="D38" s="1229" t="s">
        <v>43</v>
      </c>
      <c r="E38" s="354" t="s">
        <v>309</v>
      </c>
      <c r="F38" s="26">
        <v>17</v>
      </c>
      <c r="G38" s="1069" t="s">
        <v>749</v>
      </c>
      <c r="H38" s="288"/>
      <c r="I38"/>
      <c r="J38" s="329">
        <v>6</v>
      </c>
      <c r="M38" s="145"/>
      <c r="N38" s="145"/>
    </row>
    <row r="39" spans="1:14" ht="15.75" x14ac:dyDescent="0.25">
      <c r="A39" s="2">
        <v>18</v>
      </c>
      <c r="B39" s="120" t="s">
        <v>156</v>
      </c>
      <c r="C39" s="91"/>
      <c r="D39" s="1229" t="s">
        <v>43</v>
      </c>
      <c r="E39" s="354"/>
      <c r="F39" s="2">
        <v>18</v>
      </c>
      <c r="G39" s="1069" t="s">
        <v>749</v>
      </c>
      <c r="H39" s="288"/>
      <c r="I39"/>
      <c r="J39" s="329"/>
      <c r="M39" s="145"/>
      <c r="N39" s="145"/>
    </row>
    <row r="40" spans="1:14" ht="15.75" x14ac:dyDescent="0.25">
      <c r="A40" s="35" t="s">
        <v>134</v>
      </c>
      <c r="B40" s="1"/>
      <c r="C40" s="564"/>
      <c r="D40" s="114"/>
      <c r="E40" s="145"/>
      <c r="F40" s="36" t="s">
        <v>134</v>
      </c>
      <c r="G40" s="223"/>
      <c r="H40" s="114"/>
      <c r="I40"/>
      <c r="J40" s="249"/>
      <c r="M40" s="145"/>
      <c r="N40" s="145"/>
    </row>
    <row r="41" spans="1:14" ht="15.75" x14ac:dyDescent="0.25">
      <c r="A41" s="2">
        <v>1</v>
      </c>
      <c r="B41" s="120" t="s">
        <v>49</v>
      </c>
      <c r="C41" s="19" t="s">
        <v>120</v>
      </c>
      <c r="D41" s="1227" t="s">
        <v>130</v>
      </c>
      <c r="E41" s="354" t="s">
        <v>309</v>
      </c>
      <c r="F41" s="26">
        <v>1</v>
      </c>
      <c r="G41" s="1069" t="s">
        <v>120</v>
      </c>
      <c r="H41" s="279" t="s">
        <v>43</v>
      </c>
      <c r="I41"/>
      <c r="J41" s="329">
        <v>14</v>
      </c>
      <c r="M41" s="145"/>
      <c r="N41" s="145"/>
    </row>
    <row r="42" spans="1:14" ht="15.75" x14ac:dyDescent="0.25">
      <c r="A42" s="2">
        <v>2</v>
      </c>
      <c r="B42" s="120" t="s">
        <v>15</v>
      </c>
      <c r="C42" s="90"/>
      <c r="D42" s="1227" t="s">
        <v>44</v>
      </c>
      <c r="E42" s="145"/>
      <c r="F42" s="26">
        <v>2</v>
      </c>
      <c r="G42" s="1069" t="s">
        <v>749</v>
      </c>
      <c r="H42" s="288"/>
      <c r="I42"/>
      <c r="J42" s="329"/>
      <c r="M42" s="145"/>
      <c r="N42" s="145"/>
    </row>
    <row r="43" spans="1:14" ht="15.75" x14ac:dyDescent="0.25">
      <c r="A43" s="2">
        <v>3</v>
      </c>
      <c r="B43" s="120" t="s">
        <v>79</v>
      </c>
      <c r="C43" s="1370" t="s">
        <v>779</v>
      </c>
      <c r="D43" s="153" t="s">
        <v>130</v>
      </c>
      <c r="E43" s="145"/>
      <c r="F43" s="26">
        <v>3</v>
      </c>
      <c r="G43" s="1396" t="s">
        <v>822</v>
      </c>
      <c r="H43" s="153" t="s">
        <v>130</v>
      </c>
      <c r="I43" s="356" t="s">
        <v>309</v>
      </c>
      <c r="J43" s="380">
        <v>25</v>
      </c>
      <c r="M43" s="145"/>
      <c r="N43" s="145"/>
    </row>
    <row r="44" spans="1:14" ht="15.75" x14ac:dyDescent="0.25">
      <c r="A44" s="2">
        <v>4</v>
      </c>
      <c r="B44" s="120" t="s">
        <v>34</v>
      </c>
      <c r="C44" s="19" t="s">
        <v>110</v>
      </c>
      <c r="D44" s="1227" t="s">
        <v>130</v>
      </c>
      <c r="E44" s="145"/>
      <c r="F44" s="26">
        <v>4</v>
      </c>
      <c r="G44" s="1069" t="s">
        <v>749</v>
      </c>
      <c r="H44" s="288"/>
      <c r="I44"/>
      <c r="J44" s="329"/>
      <c r="M44" s="145"/>
      <c r="N44" s="145"/>
    </row>
    <row r="45" spans="1:14" ht="15.75" x14ac:dyDescent="0.25">
      <c r="A45" s="2">
        <v>5</v>
      </c>
      <c r="B45" s="120" t="s">
        <v>16</v>
      </c>
      <c r="C45" s="19" t="b">
        <v>0</v>
      </c>
      <c r="D45" s="1227" t="s">
        <v>130</v>
      </c>
      <c r="E45" s="145"/>
      <c r="F45" s="26">
        <v>5</v>
      </c>
      <c r="G45" s="1069" t="s">
        <v>749</v>
      </c>
      <c r="H45" s="288"/>
      <c r="I45"/>
      <c r="J45" s="329"/>
      <c r="M45" s="145"/>
      <c r="N45" s="145"/>
    </row>
    <row r="46" spans="1:14" ht="15.75" x14ac:dyDescent="0.25">
      <c r="A46" s="2">
        <v>6</v>
      </c>
      <c r="B46" s="120" t="s">
        <v>50</v>
      </c>
      <c r="C46" s="90"/>
      <c r="D46" s="1227" t="s">
        <v>44</v>
      </c>
      <c r="E46" s="145"/>
      <c r="F46" s="26">
        <v>6</v>
      </c>
      <c r="G46" s="1069" t="s">
        <v>749</v>
      </c>
      <c r="H46" s="288"/>
      <c r="I46"/>
      <c r="J46" s="329"/>
      <c r="M46" s="145"/>
      <c r="N46" s="145"/>
    </row>
    <row r="47" spans="1:14" ht="15.75" x14ac:dyDescent="0.25">
      <c r="A47" s="2">
        <v>7</v>
      </c>
      <c r="B47" s="120" t="s">
        <v>13</v>
      </c>
      <c r="C47" s="90"/>
      <c r="D47" s="1227" t="s">
        <v>44</v>
      </c>
      <c r="E47" s="145"/>
      <c r="F47" s="26">
        <v>7</v>
      </c>
      <c r="G47" s="1069" t="s">
        <v>749</v>
      </c>
      <c r="H47" s="288"/>
      <c r="I47"/>
      <c r="J47" s="329"/>
      <c r="M47" s="145"/>
      <c r="N47" s="145"/>
    </row>
    <row r="48" spans="1:14" ht="15.75" x14ac:dyDescent="0.25">
      <c r="A48" s="2">
        <v>8</v>
      </c>
      <c r="B48" s="120" t="s">
        <v>14</v>
      </c>
      <c r="C48" s="393" t="s">
        <v>173</v>
      </c>
      <c r="D48" s="1231" t="s">
        <v>130</v>
      </c>
      <c r="E48" s="354" t="s">
        <v>309</v>
      </c>
      <c r="F48" s="26">
        <v>8</v>
      </c>
      <c r="G48" s="1069" t="s">
        <v>749</v>
      </c>
      <c r="H48" s="293"/>
      <c r="I48"/>
      <c r="J48" s="152" t="s">
        <v>355</v>
      </c>
      <c r="M48" s="145"/>
      <c r="N48" s="145"/>
    </row>
    <row r="49" spans="1:14" ht="15.75" x14ac:dyDescent="0.25">
      <c r="A49" s="2">
        <v>9</v>
      </c>
      <c r="B49" s="120" t="s">
        <v>51</v>
      </c>
      <c r="C49" s="19" t="s">
        <v>104</v>
      </c>
      <c r="D49" s="1296" t="s">
        <v>130</v>
      </c>
      <c r="E49" s="145"/>
      <c r="F49" s="26">
        <v>9</v>
      </c>
      <c r="G49" s="90"/>
      <c r="H49" s="279" t="s">
        <v>43</v>
      </c>
      <c r="I49"/>
      <c r="J49" s="329"/>
      <c r="M49" s="145"/>
      <c r="N49" s="145"/>
    </row>
    <row r="50" spans="1:14" ht="15.75" x14ac:dyDescent="0.25">
      <c r="A50" s="2">
        <v>10</v>
      </c>
      <c r="B50" s="120" t="s">
        <v>35</v>
      </c>
      <c r="C50" s="90"/>
      <c r="D50" s="1296" t="s">
        <v>44</v>
      </c>
      <c r="E50" s="145"/>
      <c r="F50" s="26">
        <v>10</v>
      </c>
      <c r="G50" s="90"/>
      <c r="H50" s="279" t="s">
        <v>43</v>
      </c>
      <c r="I50"/>
      <c r="J50" s="329"/>
      <c r="M50" s="145"/>
      <c r="N50" s="145"/>
    </row>
    <row r="51" spans="1:14" ht="15.75" x14ac:dyDescent="0.25">
      <c r="A51" s="2">
        <v>11</v>
      </c>
      <c r="B51" s="120" t="s">
        <v>52</v>
      </c>
      <c r="C51" s="19">
        <v>2011</v>
      </c>
      <c r="D51" s="1296" t="s">
        <v>44</v>
      </c>
      <c r="E51" s="145"/>
      <c r="F51" s="26">
        <v>11</v>
      </c>
      <c r="G51" s="1069" t="s">
        <v>749</v>
      </c>
      <c r="H51" s="288"/>
      <c r="I51"/>
      <c r="J51" s="329"/>
      <c r="M51" s="145"/>
      <c r="N51" s="145"/>
    </row>
    <row r="52" spans="1:14" ht="15.75" x14ac:dyDescent="0.25">
      <c r="A52" s="2">
        <v>12</v>
      </c>
      <c r="B52" s="120" t="s">
        <v>53</v>
      </c>
      <c r="C52" s="1347" t="s">
        <v>778</v>
      </c>
      <c r="D52" s="63" t="s">
        <v>130</v>
      </c>
      <c r="E52" s="145"/>
      <c r="F52" s="26">
        <v>12</v>
      </c>
      <c r="G52" s="1069" t="s">
        <v>749</v>
      </c>
      <c r="H52" s="294"/>
      <c r="I52"/>
      <c r="J52" s="63"/>
      <c r="M52" s="145"/>
      <c r="N52" s="145"/>
    </row>
    <row r="53" spans="1:14" ht="15.75" x14ac:dyDescent="0.25">
      <c r="A53" s="2">
        <v>13</v>
      </c>
      <c r="B53" s="120" t="s">
        <v>54</v>
      </c>
      <c r="C53" s="1370" t="s">
        <v>780</v>
      </c>
      <c r="D53" s="1297" t="s">
        <v>130</v>
      </c>
      <c r="E53" s="145"/>
      <c r="F53" s="26">
        <v>13</v>
      </c>
      <c r="G53" s="1069" t="s">
        <v>749</v>
      </c>
      <c r="H53" s="295"/>
      <c r="I53"/>
      <c r="J53" s="62"/>
      <c r="M53" s="145"/>
      <c r="N53" s="145"/>
    </row>
    <row r="54" spans="1:14" ht="15.75" x14ac:dyDescent="0.25">
      <c r="A54" s="2">
        <v>14</v>
      </c>
      <c r="B54" s="3" t="s">
        <v>37</v>
      </c>
      <c r="C54" s="1370" t="s">
        <v>781</v>
      </c>
      <c r="D54" s="1232" t="s">
        <v>44</v>
      </c>
      <c r="E54" s="145"/>
      <c r="F54" s="26">
        <v>14</v>
      </c>
      <c r="G54" s="1069" t="s">
        <v>749</v>
      </c>
      <c r="H54" s="295"/>
      <c r="I54"/>
      <c r="J54" s="62"/>
      <c r="M54" s="145"/>
      <c r="N54" s="145"/>
    </row>
    <row r="55" spans="1:14" ht="15.75" x14ac:dyDescent="0.25">
      <c r="A55" s="2">
        <v>15</v>
      </c>
      <c r="B55" s="3" t="s">
        <v>55</v>
      </c>
      <c r="C55" s="48" t="s">
        <v>747</v>
      </c>
      <c r="D55" s="288"/>
      <c r="E55" s="145"/>
      <c r="F55" s="26">
        <v>15</v>
      </c>
      <c r="G55" s="1069" t="s">
        <v>749</v>
      </c>
      <c r="H55" s="288"/>
      <c r="I55"/>
      <c r="J55" s="329"/>
      <c r="M55" s="145"/>
      <c r="N55" s="145"/>
    </row>
    <row r="56" spans="1:14" ht="15.75" x14ac:dyDescent="0.25">
      <c r="A56" s="2">
        <v>16</v>
      </c>
      <c r="B56" s="3" t="s">
        <v>56</v>
      </c>
      <c r="C56" s="1010"/>
      <c r="D56" s="1296" t="s">
        <v>44</v>
      </c>
      <c r="E56" s="354" t="s">
        <v>309</v>
      </c>
      <c r="F56" s="26">
        <v>16</v>
      </c>
      <c r="G56" s="1069" t="s">
        <v>749</v>
      </c>
      <c r="H56" s="288"/>
      <c r="I56"/>
      <c r="J56" s="329">
        <v>26</v>
      </c>
      <c r="M56" s="145"/>
      <c r="N56" s="145"/>
    </row>
    <row r="57" spans="1:14" ht="15.75" x14ac:dyDescent="0.25">
      <c r="A57" s="2">
        <v>17</v>
      </c>
      <c r="B57" s="3" t="s">
        <v>57</v>
      </c>
      <c r="C57" s="101"/>
      <c r="D57" s="1298" t="s">
        <v>44</v>
      </c>
      <c r="E57" s="354" t="s">
        <v>309</v>
      </c>
      <c r="F57" s="26">
        <v>17</v>
      </c>
      <c r="G57" s="1069" t="s">
        <v>749</v>
      </c>
      <c r="H57" s="296"/>
      <c r="I57"/>
      <c r="J57" s="64">
        <v>27</v>
      </c>
      <c r="M57" s="145"/>
      <c r="N57" s="145"/>
    </row>
    <row r="58" spans="1:14" ht="15.75" x14ac:dyDescent="0.25">
      <c r="A58" s="2">
        <v>18</v>
      </c>
      <c r="B58" s="3" t="s">
        <v>129</v>
      </c>
      <c r="C58" s="19" t="s">
        <v>105</v>
      </c>
      <c r="D58" s="1227" t="s">
        <v>130</v>
      </c>
      <c r="E58" s="354" t="s">
        <v>309</v>
      </c>
      <c r="F58" s="26">
        <v>18</v>
      </c>
      <c r="G58" s="1069" t="s">
        <v>749</v>
      </c>
      <c r="H58" s="288"/>
      <c r="I58"/>
      <c r="J58" s="329">
        <v>15</v>
      </c>
      <c r="M58" s="145"/>
      <c r="N58" s="145"/>
    </row>
    <row r="59" spans="1:14" ht="15.75" x14ac:dyDescent="0.25">
      <c r="A59" s="2">
        <v>19</v>
      </c>
      <c r="B59" s="3" t="s">
        <v>17</v>
      </c>
      <c r="C59" s="19" t="b">
        <v>0</v>
      </c>
      <c r="D59" s="1227" t="s">
        <v>130</v>
      </c>
      <c r="E59" s="145"/>
      <c r="F59" s="26">
        <v>19</v>
      </c>
      <c r="G59" s="1069" t="s">
        <v>749</v>
      </c>
      <c r="H59" s="288"/>
      <c r="I59"/>
      <c r="J59" s="329"/>
      <c r="M59" s="145"/>
      <c r="N59" s="145"/>
    </row>
    <row r="60" spans="1:14" ht="15.75" x14ac:dyDescent="0.25">
      <c r="A60" s="2">
        <v>20</v>
      </c>
      <c r="B60" s="3" t="s">
        <v>18</v>
      </c>
      <c r="C60" s="19" t="s">
        <v>111</v>
      </c>
      <c r="D60" s="1227" t="s">
        <v>130</v>
      </c>
      <c r="E60" s="354" t="s">
        <v>309</v>
      </c>
      <c r="F60" s="26">
        <v>20</v>
      </c>
      <c r="G60" s="1069" t="s">
        <v>749</v>
      </c>
      <c r="H60" s="288"/>
      <c r="I60"/>
      <c r="J60" s="329" t="s">
        <v>106</v>
      </c>
      <c r="M60" s="145"/>
      <c r="N60" s="145"/>
    </row>
    <row r="61" spans="1:14" ht="15.75" x14ac:dyDescent="0.25">
      <c r="A61" s="2">
        <v>21</v>
      </c>
      <c r="B61" s="3" t="s">
        <v>58</v>
      </c>
      <c r="C61" s="19" t="b">
        <v>0</v>
      </c>
      <c r="D61" s="1227" t="s">
        <v>130</v>
      </c>
      <c r="E61" s="145"/>
      <c r="F61" s="26">
        <v>21</v>
      </c>
      <c r="G61" s="1069" t="s">
        <v>749</v>
      </c>
      <c r="H61" s="288"/>
      <c r="I61"/>
      <c r="J61" s="329"/>
      <c r="M61" s="145"/>
      <c r="N61" s="145"/>
    </row>
    <row r="62" spans="1:14" ht="15.75" x14ac:dyDescent="0.25">
      <c r="A62" s="2">
        <v>22</v>
      </c>
      <c r="B62" s="3" t="s">
        <v>785</v>
      </c>
      <c r="C62" s="93" t="s">
        <v>205</v>
      </c>
      <c r="D62" s="1296" t="s">
        <v>130</v>
      </c>
      <c r="E62" s="354" t="s">
        <v>309</v>
      </c>
      <c r="F62" s="26">
        <v>22</v>
      </c>
      <c r="G62" s="1069" t="s">
        <v>749</v>
      </c>
      <c r="H62" s="288"/>
      <c r="I62"/>
      <c r="J62" s="329"/>
      <c r="M62" s="145"/>
      <c r="N62" s="145"/>
    </row>
    <row r="63" spans="1:14" ht="15.75" x14ac:dyDescent="0.25">
      <c r="A63" s="2">
        <v>23</v>
      </c>
      <c r="B63" s="3" t="s">
        <v>59</v>
      </c>
      <c r="C63" s="94">
        <v>-6.1000000000000004E-3</v>
      </c>
      <c r="D63" s="65" t="s">
        <v>44</v>
      </c>
      <c r="E63" s="145"/>
      <c r="F63" s="26">
        <v>23</v>
      </c>
      <c r="G63" s="1069" t="s">
        <v>749</v>
      </c>
      <c r="H63" s="297"/>
      <c r="I63"/>
      <c r="J63" s="368">
        <v>21</v>
      </c>
      <c r="M63" s="145"/>
      <c r="N63" s="145"/>
    </row>
    <row r="64" spans="1:14" ht="15.75" x14ac:dyDescent="0.25">
      <c r="A64" s="2">
        <v>24</v>
      </c>
      <c r="B64" s="3" t="s">
        <v>60</v>
      </c>
      <c r="C64" s="19" t="s">
        <v>112</v>
      </c>
      <c r="D64" s="1227" t="s">
        <v>44</v>
      </c>
      <c r="E64" s="145"/>
      <c r="F64" s="26">
        <v>24</v>
      </c>
      <c r="G64" s="1069" t="s">
        <v>749</v>
      </c>
      <c r="H64" s="288"/>
      <c r="I64"/>
      <c r="J64" s="329"/>
      <c r="M64" s="145"/>
      <c r="N64" s="145"/>
    </row>
    <row r="65" spans="1:14" ht="15.75" x14ac:dyDescent="0.25">
      <c r="A65" s="2">
        <v>25</v>
      </c>
      <c r="B65" s="3" t="s">
        <v>61</v>
      </c>
      <c r="C65" s="90"/>
      <c r="D65" s="1227" t="s">
        <v>44</v>
      </c>
      <c r="E65" s="145"/>
      <c r="F65" s="26">
        <v>25</v>
      </c>
      <c r="G65" s="1069" t="s">
        <v>749</v>
      </c>
      <c r="H65" s="288"/>
      <c r="I65"/>
      <c r="J65" s="329"/>
      <c r="M65" s="145"/>
      <c r="N65" s="145"/>
    </row>
    <row r="66" spans="1:14" ht="15.75" x14ac:dyDescent="0.25">
      <c r="A66" s="2">
        <v>26</v>
      </c>
      <c r="B66" s="3" t="s">
        <v>62</v>
      </c>
      <c r="C66" s="90"/>
      <c r="D66" s="1227" t="s">
        <v>44</v>
      </c>
      <c r="E66" s="145"/>
      <c r="F66" s="26">
        <v>26</v>
      </c>
      <c r="G66" s="1069" t="s">
        <v>749</v>
      </c>
      <c r="H66" s="288"/>
      <c r="I66"/>
      <c r="J66" s="329"/>
      <c r="M66" s="145"/>
      <c r="N66" s="145"/>
    </row>
    <row r="67" spans="1:14" ht="15.75" x14ac:dyDescent="0.25">
      <c r="A67" s="2">
        <v>27</v>
      </c>
      <c r="B67" s="3" t="s">
        <v>63</v>
      </c>
      <c r="C67" s="90"/>
      <c r="D67" s="1227" t="s">
        <v>44</v>
      </c>
      <c r="E67" s="145"/>
      <c r="F67" s="26">
        <v>27</v>
      </c>
      <c r="G67" s="1069" t="s">
        <v>749</v>
      </c>
      <c r="H67" s="288"/>
      <c r="I67"/>
      <c r="J67" s="329"/>
      <c r="M67" s="145"/>
      <c r="N67" s="145"/>
    </row>
    <row r="68" spans="1:14" ht="15.75" x14ac:dyDescent="0.25">
      <c r="A68" s="2">
        <v>28</v>
      </c>
      <c r="B68" s="3" t="s">
        <v>64</v>
      </c>
      <c r="C68" s="90"/>
      <c r="D68" s="1227" t="s">
        <v>44</v>
      </c>
      <c r="E68" s="145"/>
      <c r="F68" s="26">
        <v>28</v>
      </c>
      <c r="G68" s="1069" t="s">
        <v>749</v>
      </c>
      <c r="H68" s="288"/>
      <c r="I68"/>
      <c r="J68" s="329"/>
      <c r="M68" s="145"/>
      <c r="N68" s="145"/>
    </row>
    <row r="69" spans="1:14" ht="15.75" x14ac:dyDescent="0.25">
      <c r="A69" s="2">
        <v>29</v>
      </c>
      <c r="B69" s="3" t="s">
        <v>65</v>
      </c>
      <c r="C69" s="90"/>
      <c r="D69" s="1227" t="s">
        <v>44</v>
      </c>
      <c r="E69" s="145"/>
      <c r="F69" s="26">
        <v>29</v>
      </c>
      <c r="G69" s="1069" t="s">
        <v>749</v>
      </c>
      <c r="H69" s="288"/>
      <c r="I69"/>
      <c r="J69" s="329"/>
      <c r="M69" s="145"/>
      <c r="N69" s="145"/>
    </row>
    <row r="70" spans="1:14" ht="15.75" x14ac:dyDescent="0.25">
      <c r="A70" s="2">
        <v>30</v>
      </c>
      <c r="B70" s="3" t="s">
        <v>66</v>
      </c>
      <c r="C70" s="90"/>
      <c r="D70" s="1227" t="s">
        <v>44</v>
      </c>
      <c r="E70" s="145"/>
      <c r="F70" s="26">
        <v>30</v>
      </c>
      <c r="G70" s="1069" t="s">
        <v>749</v>
      </c>
      <c r="H70" s="288"/>
      <c r="I70"/>
      <c r="J70" s="329"/>
      <c r="M70" s="145"/>
      <c r="N70" s="145"/>
    </row>
    <row r="71" spans="1:14" ht="15.75" x14ac:dyDescent="0.25">
      <c r="A71" s="2">
        <v>31</v>
      </c>
      <c r="B71" s="3" t="s">
        <v>67</v>
      </c>
      <c r="C71" s="90"/>
      <c r="D71" s="1227" t="s">
        <v>44</v>
      </c>
      <c r="E71" s="145"/>
      <c r="F71" s="26">
        <v>31</v>
      </c>
      <c r="G71" s="1069" t="s">
        <v>749</v>
      </c>
      <c r="H71" s="288"/>
      <c r="I71"/>
      <c r="J71" s="329"/>
      <c r="M71" s="145"/>
      <c r="N71" s="145"/>
    </row>
    <row r="72" spans="1:14" ht="15.75" x14ac:dyDescent="0.25">
      <c r="A72" s="2">
        <v>32</v>
      </c>
      <c r="B72" s="3" t="s">
        <v>68</v>
      </c>
      <c r="C72" s="90"/>
      <c r="D72" s="1227" t="s">
        <v>44</v>
      </c>
      <c r="E72" s="145"/>
      <c r="F72" s="26">
        <v>32</v>
      </c>
      <c r="G72" s="1069" t="s">
        <v>749</v>
      </c>
      <c r="H72" s="288"/>
      <c r="I72"/>
      <c r="J72" s="329"/>
      <c r="M72" s="145"/>
      <c r="N72" s="145"/>
    </row>
    <row r="73" spans="1:14" ht="15.75" x14ac:dyDescent="0.25">
      <c r="A73" s="2">
        <v>35</v>
      </c>
      <c r="B73" s="3" t="s">
        <v>72</v>
      </c>
      <c r="C73" s="90"/>
      <c r="D73" s="1227" t="s">
        <v>43</v>
      </c>
      <c r="E73" s="145"/>
      <c r="F73" s="26">
        <v>35</v>
      </c>
      <c r="G73" s="1069" t="s">
        <v>749</v>
      </c>
      <c r="H73" s="288"/>
      <c r="I73"/>
      <c r="J73" s="329"/>
      <c r="M73" s="145"/>
      <c r="N73" s="145"/>
    </row>
    <row r="74" spans="1:14" ht="15.75" x14ac:dyDescent="0.25">
      <c r="A74" s="2">
        <v>36</v>
      </c>
      <c r="B74" s="3" t="s">
        <v>73</v>
      </c>
      <c r="C74" s="90"/>
      <c r="D74" s="1227" t="s">
        <v>44</v>
      </c>
      <c r="E74" s="145"/>
      <c r="F74" s="26">
        <v>36</v>
      </c>
      <c r="G74" s="1069" t="s">
        <v>749</v>
      </c>
      <c r="H74" s="288"/>
      <c r="I74"/>
      <c r="J74" s="329"/>
      <c r="M74" s="145"/>
      <c r="N74" s="145"/>
    </row>
    <row r="75" spans="1:14" ht="15.75" x14ac:dyDescent="0.25">
      <c r="A75" s="2">
        <v>37</v>
      </c>
      <c r="B75" s="3" t="s">
        <v>69</v>
      </c>
      <c r="C75" s="21">
        <f>C15</f>
        <v>10162756.897260273</v>
      </c>
      <c r="D75" s="1228" t="s">
        <v>130</v>
      </c>
      <c r="E75" s="145"/>
      <c r="F75" s="26">
        <v>37</v>
      </c>
      <c r="G75" s="1069" t="s">
        <v>749</v>
      </c>
      <c r="H75" s="291"/>
      <c r="I75"/>
      <c r="J75" s="66"/>
      <c r="M75" s="145"/>
      <c r="N75" s="145"/>
    </row>
    <row r="76" spans="1:14" ht="15.75" x14ac:dyDescent="0.25">
      <c r="A76" s="2">
        <v>38</v>
      </c>
      <c r="B76" s="3" t="s">
        <v>70</v>
      </c>
      <c r="C76" s="21">
        <f>C18</f>
        <v>10161551.481372736</v>
      </c>
      <c r="D76" s="1294" t="s">
        <v>44</v>
      </c>
      <c r="E76" s="145"/>
      <c r="F76" s="26">
        <v>38</v>
      </c>
      <c r="G76" s="1069" t="s">
        <v>749</v>
      </c>
      <c r="H76" s="291"/>
      <c r="I76"/>
      <c r="J76" s="66"/>
      <c r="M76" s="145"/>
      <c r="N76" s="145"/>
    </row>
    <row r="77" spans="1:14" ht="15.75" x14ac:dyDescent="0.25">
      <c r="A77" s="2">
        <v>39</v>
      </c>
      <c r="B77" s="3" t="s">
        <v>71</v>
      </c>
      <c r="C77" s="19" t="s">
        <v>99</v>
      </c>
      <c r="D77" s="1227" t="s">
        <v>130</v>
      </c>
      <c r="E77" s="145"/>
      <c r="F77" s="26">
        <v>39</v>
      </c>
      <c r="G77" s="1069" t="s">
        <v>749</v>
      </c>
      <c r="H77" s="288"/>
      <c r="I77"/>
      <c r="J77" s="329"/>
      <c r="M77" s="145"/>
      <c r="N77" s="145"/>
    </row>
    <row r="78" spans="1:14" ht="15.75" x14ac:dyDescent="0.25">
      <c r="A78" s="2">
        <v>73</v>
      </c>
      <c r="B78" s="3" t="s">
        <v>81</v>
      </c>
      <c r="C78" s="19" t="b">
        <v>0</v>
      </c>
      <c r="D78" s="1227" t="s">
        <v>130</v>
      </c>
      <c r="E78" s="145"/>
      <c r="F78" s="26">
        <v>73</v>
      </c>
      <c r="G78" s="645" t="b">
        <v>0</v>
      </c>
      <c r="H78" s="279" t="s">
        <v>130</v>
      </c>
      <c r="I78"/>
      <c r="J78" s="329">
        <v>12</v>
      </c>
      <c r="M78" s="145"/>
      <c r="N78" s="145"/>
    </row>
    <row r="79" spans="1:14" ht="15.75" x14ac:dyDescent="0.25">
      <c r="A79" s="2">
        <v>74</v>
      </c>
      <c r="B79" s="3" t="s">
        <v>78</v>
      </c>
      <c r="C79" s="95"/>
      <c r="D79" s="1232" t="s">
        <v>44</v>
      </c>
      <c r="E79" s="145"/>
      <c r="F79" s="26">
        <v>74</v>
      </c>
      <c r="G79" s="90"/>
      <c r="H79" s="62" t="s">
        <v>44</v>
      </c>
      <c r="I79"/>
      <c r="J79" s="62"/>
      <c r="M79" s="145"/>
      <c r="N79" s="145"/>
    </row>
    <row r="80" spans="1:14" ht="15.75" x14ac:dyDescent="0.25">
      <c r="A80" s="2">
        <v>75</v>
      </c>
      <c r="B80" s="3" t="s">
        <v>19</v>
      </c>
      <c r="C80" s="19" t="s">
        <v>113</v>
      </c>
      <c r="D80" s="1227" t="s">
        <v>44</v>
      </c>
      <c r="E80" s="145"/>
      <c r="F80" s="26">
        <v>75</v>
      </c>
      <c r="G80" s="906" t="s">
        <v>113</v>
      </c>
      <c r="H80" s="279" t="s">
        <v>44</v>
      </c>
      <c r="I80"/>
      <c r="J80" s="329"/>
      <c r="M80" s="145"/>
      <c r="N80" s="145"/>
    </row>
    <row r="81" spans="1:14" ht="15.75" x14ac:dyDescent="0.25">
      <c r="A81" s="2">
        <v>76</v>
      </c>
      <c r="B81" s="9" t="s">
        <v>30</v>
      </c>
      <c r="C81" s="90"/>
      <c r="D81" s="1227" t="s">
        <v>44</v>
      </c>
      <c r="E81" s="145"/>
      <c r="F81" s="26">
        <v>76</v>
      </c>
      <c r="G81" s="90"/>
      <c r="H81" s="279" t="s">
        <v>44</v>
      </c>
      <c r="I81"/>
      <c r="J81" s="329"/>
      <c r="M81" s="145"/>
      <c r="N81" s="145"/>
    </row>
    <row r="82" spans="1:14" ht="15.75" x14ac:dyDescent="0.25">
      <c r="A82" s="2">
        <v>77</v>
      </c>
      <c r="B82" s="9" t="s">
        <v>31</v>
      </c>
      <c r="C82" s="90"/>
      <c r="D82" s="1227" t="s">
        <v>44</v>
      </c>
      <c r="E82" s="145"/>
      <c r="F82" s="26">
        <v>77</v>
      </c>
      <c r="G82" s="90"/>
      <c r="H82" s="279" t="s">
        <v>44</v>
      </c>
      <c r="I82"/>
      <c r="J82" s="329"/>
      <c r="M82" s="145"/>
      <c r="N82" s="145"/>
    </row>
    <row r="83" spans="1:14" ht="15.75" x14ac:dyDescent="0.25">
      <c r="A83" s="2">
        <v>78</v>
      </c>
      <c r="B83" s="9" t="s">
        <v>77</v>
      </c>
      <c r="C83" s="19" t="s">
        <v>92</v>
      </c>
      <c r="D83" s="1227" t="s">
        <v>44</v>
      </c>
      <c r="E83" s="145"/>
      <c r="F83" s="26">
        <v>78</v>
      </c>
      <c r="G83" s="131" t="s">
        <v>157</v>
      </c>
      <c r="H83" s="279" t="s">
        <v>44</v>
      </c>
      <c r="I83"/>
      <c r="J83" s="329"/>
      <c r="M83" s="145"/>
      <c r="N83" s="145"/>
    </row>
    <row r="84" spans="1:14" ht="15.75" x14ac:dyDescent="0.25">
      <c r="A84" s="2">
        <v>79</v>
      </c>
      <c r="B84" s="9" t="s">
        <v>76</v>
      </c>
      <c r="C84" s="19" t="s">
        <v>118</v>
      </c>
      <c r="D84" s="1227" t="s">
        <v>44</v>
      </c>
      <c r="E84" s="145"/>
      <c r="F84" s="26">
        <v>79</v>
      </c>
      <c r="G84" s="131" t="s">
        <v>118</v>
      </c>
      <c r="H84" s="279" t="s">
        <v>44</v>
      </c>
      <c r="I84"/>
      <c r="J84" s="329" t="s">
        <v>573</v>
      </c>
      <c r="M84" s="145"/>
      <c r="N84" s="145"/>
    </row>
    <row r="85" spans="1:14" ht="15.75" x14ac:dyDescent="0.25">
      <c r="A85" s="2">
        <v>83</v>
      </c>
      <c r="B85" s="9" t="s">
        <v>20</v>
      </c>
      <c r="C85" s="21">
        <v>10000000</v>
      </c>
      <c r="D85" s="1228" t="s">
        <v>44</v>
      </c>
      <c r="E85" s="145"/>
      <c r="F85" s="26">
        <v>83</v>
      </c>
      <c r="G85" s="132">
        <f>G89/(G88/100)</f>
        <v>9914000</v>
      </c>
      <c r="H85" s="66" t="s">
        <v>44</v>
      </c>
      <c r="I85"/>
      <c r="J85" s="66"/>
      <c r="M85" s="145"/>
      <c r="N85" s="145"/>
    </row>
    <row r="86" spans="1:14" ht="15.75" x14ac:dyDescent="0.25">
      <c r="A86" s="2">
        <v>85</v>
      </c>
      <c r="B86" s="3" t="s">
        <v>21</v>
      </c>
      <c r="C86" s="19" t="s">
        <v>99</v>
      </c>
      <c r="D86" s="1227" t="s">
        <v>43</v>
      </c>
      <c r="E86" s="145"/>
      <c r="F86" s="26">
        <v>85</v>
      </c>
      <c r="G86" s="131" t="s">
        <v>99</v>
      </c>
      <c r="H86" s="279" t="s">
        <v>43</v>
      </c>
      <c r="I86"/>
      <c r="J86" s="329" t="s">
        <v>346</v>
      </c>
      <c r="M86" s="145"/>
      <c r="N86" s="145"/>
    </row>
    <row r="87" spans="1:14" ht="15.75" x14ac:dyDescent="0.25">
      <c r="A87" s="2">
        <v>86</v>
      </c>
      <c r="B87" s="3" t="s">
        <v>22</v>
      </c>
      <c r="C87" s="19" t="s">
        <v>99</v>
      </c>
      <c r="D87" s="1227" t="s">
        <v>44</v>
      </c>
      <c r="E87" s="145"/>
      <c r="F87" s="26">
        <v>86</v>
      </c>
      <c r="G87" s="131" t="s">
        <v>99</v>
      </c>
      <c r="H87" s="279" t="s">
        <v>44</v>
      </c>
      <c r="I87"/>
      <c r="J87" s="329" t="s">
        <v>44</v>
      </c>
      <c r="M87" s="145"/>
      <c r="N87" s="145"/>
    </row>
    <row r="88" spans="1:14" ht="15.75" x14ac:dyDescent="0.25">
      <c r="A88" s="2">
        <v>87</v>
      </c>
      <c r="B88" s="3" t="s">
        <v>23</v>
      </c>
      <c r="C88" s="186">
        <f>(C14/C13)*100</f>
        <v>102.13826027397259</v>
      </c>
      <c r="D88" s="1233" t="s">
        <v>44</v>
      </c>
      <c r="E88" s="354" t="s">
        <v>309</v>
      </c>
      <c r="F88" s="26">
        <v>87</v>
      </c>
      <c r="G88" s="133">
        <v>102.535</v>
      </c>
      <c r="H88" s="163" t="s">
        <v>44</v>
      </c>
      <c r="I88"/>
      <c r="J88" s="163" t="s">
        <v>271</v>
      </c>
      <c r="M88" s="145"/>
      <c r="N88" s="145"/>
    </row>
    <row r="89" spans="1:14" ht="15.75" x14ac:dyDescent="0.25">
      <c r="A89" s="2">
        <v>88</v>
      </c>
      <c r="B89" s="3" t="s">
        <v>24</v>
      </c>
      <c r="C89" s="21">
        <f>C14</f>
        <v>10213826.02739726</v>
      </c>
      <c r="D89" s="1228" t="s">
        <v>44</v>
      </c>
      <c r="E89" s="354" t="s">
        <v>309</v>
      </c>
      <c r="F89" s="26">
        <v>88</v>
      </c>
      <c r="G89" s="132">
        <f>10165319.9</f>
        <v>10165319.9</v>
      </c>
      <c r="H89" s="66" t="s">
        <v>44</v>
      </c>
      <c r="I89" s="342" t="s">
        <v>309</v>
      </c>
      <c r="J89" s="66"/>
      <c r="M89" s="145"/>
      <c r="N89" s="145"/>
    </row>
    <row r="90" spans="1:14" ht="15.75" x14ac:dyDescent="0.25">
      <c r="A90" s="2">
        <v>89</v>
      </c>
      <c r="B90" s="3" t="s">
        <v>25</v>
      </c>
      <c r="C90" s="96">
        <v>0.5</v>
      </c>
      <c r="D90" s="67" t="s">
        <v>44</v>
      </c>
      <c r="E90" s="145"/>
      <c r="F90" s="26">
        <v>89</v>
      </c>
      <c r="G90" s="134">
        <v>0.5</v>
      </c>
      <c r="H90" s="67" t="s">
        <v>44</v>
      </c>
      <c r="I90"/>
      <c r="J90" s="468">
        <v>18</v>
      </c>
      <c r="M90" s="145"/>
      <c r="N90" s="145"/>
    </row>
    <row r="91" spans="1:14" ht="15.75" x14ac:dyDescent="0.25">
      <c r="A91" s="2">
        <v>90</v>
      </c>
      <c r="B91" s="3" t="s">
        <v>26</v>
      </c>
      <c r="C91" s="19" t="s">
        <v>114</v>
      </c>
      <c r="D91" s="1227" t="s">
        <v>43</v>
      </c>
      <c r="E91" s="145"/>
      <c r="F91" s="26">
        <v>90</v>
      </c>
      <c r="G91" s="131" t="s">
        <v>114</v>
      </c>
      <c r="H91" s="279" t="s">
        <v>43</v>
      </c>
      <c r="I91"/>
      <c r="J91" s="329" t="s">
        <v>347</v>
      </c>
      <c r="M91" s="145"/>
      <c r="N91" s="145"/>
    </row>
    <row r="92" spans="1:14" ht="15.75" x14ac:dyDescent="0.25">
      <c r="A92" s="2">
        <v>91</v>
      </c>
      <c r="B92" s="3" t="s">
        <v>27</v>
      </c>
      <c r="C92" s="97" t="s">
        <v>121</v>
      </c>
      <c r="D92" s="1295" t="s">
        <v>130</v>
      </c>
      <c r="E92" s="354" t="s">
        <v>309</v>
      </c>
      <c r="F92" s="26">
        <v>91</v>
      </c>
      <c r="G92" s="135" t="s">
        <v>158</v>
      </c>
      <c r="H92" s="68" t="s">
        <v>44</v>
      </c>
      <c r="I92"/>
      <c r="J92" s="68"/>
      <c r="M92" s="145"/>
      <c r="N92" s="145"/>
    </row>
    <row r="93" spans="1:14" ht="15.75" x14ac:dyDescent="0.25">
      <c r="A93" s="2">
        <v>92</v>
      </c>
      <c r="B93" s="3" t="s">
        <v>28</v>
      </c>
      <c r="C93" s="19" t="s">
        <v>115</v>
      </c>
      <c r="D93" s="1227" t="s">
        <v>44</v>
      </c>
      <c r="E93" s="145"/>
      <c r="F93" s="26">
        <v>92</v>
      </c>
      <c r="G93" s="131" t="s">
        <v>115</v>
      </c>
      <c r="H93" s="279" t="s">
        <v>44</v>
      </c>
      <c r="I93"/>
      <c r="J93" s="329" t="s">
        <v>560</v>
      </c>
      <c r="M93" s="145"/>
      <c r="N93" s="145"/>
    </row>
    <row r="94" spans="1:14" ht="15.75" x14ac:dyDescent="0.25">
      <c r="A94" s="2">
        <v>93</v>
      </c>
      <c r="B94" s="3" t="s">
        <v>75</v>
      </c>
      <c r="C94" s="25" t="s">
        <v>119</v>
      </c>
      <c r="D94" s="1227" t="s">
        <v>44</v>
      </c>
      <c r="E94" s="145"/>
      <c r="F94" s="26">
        <v>93</v>
      </c>
      <c r="G94" s="86" t="s">
        <v>119</v>
      </c>
      <c r="H94" s="279" t="s">
        <v>44</v>
      </c>
      <c r="I94"/>
      <c r="J94" s="329"/>
      <c r="M94" s="145"/>
      <c r="N94" s="145"/>
    </row>
    <row r="95" spans="1:14" ht="15.75" x14ac:dyDescent="0.25">
      <c r="A95" s="2">
        <v>94</v>
      </c>
      <c r="B95" s="3" t="s">
        <v>74</v>
      </c>
      <c r="C95" s="19" t="s">
        <v>116</v>
      </c>
      <c r="D95" s="1227" t="s">
        <v>44</v>
      </c>
      <c r="E95" s="145"/>
      <c r="F95" s="26">
        <v>94</v>
      </c>
      <c r="G95" s="131" t="s">
        <v>116</v>
      </c>
      <c r="H95" s="279" t="s">
        <v>44</v>
      </c>
      <c r="I95"/>
      <c r="J95" s="329" t="s">
        <v>550</v>
      </c>
      <c r="M95" s="145"/>
      <c r="N95" s="145"/>
    </row>
    <row r="96" spans="1:14" ht="15.75" x14ac:dyDescent="0.25">
      <c r="A96" s="2">
        <v>95</v>
      </c>
      <c r="B96" s="9" t="s">
        <v>38</v>
      </c>
      <c r="C96" s="19" t="b">
        <v>1</v>
      </c>
      <c r="D96" s="1227" t="s">
        <v>44</v>
      </c>
      <c r="E96" s="354" t="s">
        <v>309</v>
      </c>
      <c r="F96" s="26">
        <v>95</v>
      </c>
      <c r="G96" s="147" t="b">
        <v>1</v>
      </c>
      <c r="H96" s="279" t="s">
        <v>44</v>
      </c>
      <c r="I96"/>
      <c r="J96" s="329" t="s">
        <v>106</v>
      </c>
      <c r="M96" s="145"/>
      <c r="N96" s="145"/>
    </row>
    <row r="97" spans="1:11" ht="15.75" x14ac:dyDescent="0.25">
      <c r="A97" s="18">
        <v>96</v>
      </c>
      <c r="B97" s="10" t="s">
        <v>36</v>
      </c>
      <c r="C97" s="90"/>
      <c r="D97" s="1227" t="s">
        <v>44</v>
      </c>
      <c r="E97" s="12"/>
      <c r="F97" s="26">
        <v>96</v>
      </c>
      <c r="G97" s="90"/>
      <c r="H97" s="279" t="s">
        <v>44</v>
      </c>
      <c r="I97"/>
      <c r="J97" s="329"/>
    </row>
    <row r="98" spans="1:11" ht="15.75" x14ac:dyDescent="0.25">
      <c r="A98" s="18">
        <v>97</v>
      </c>
      <c r="B98" s="10" t="s">
        <v>32</v>
      </c>
      <c r="C98" s="90"/>
      <c r="D98" s="1227" t="s">
        <v>44</v>
      </c>
      <c r="E98" s="12"/>
      <c r="F98" s="26">
        <v>97</v>
      </c>
      <c r="G98" s="1069" t="s">
        <v>749</v>
      </c>
      <c r="H98" s="288"/>
      <c r="I98"/>
      <c r="J98" s="329"/>
    </row>
    <row r="99" spans="1:11" ht="15.75" x14ac:dyDescent="0.25">
      <c r="A99" s="18">
        <v>98</v>
      </c>
      <c r="B99" s="10" t="s">
        <v>39</v>
      </c>
      <c r="C99" s="19" t="s">
        <v>47</v>
      </c>
      <c r="D99" s="1227" t="s">
        <v>130</v>
      </c>
      <c r="E99" s="77"/>
      <c r="F99" s="26">
        <v>98</v>
      </c>
      <c r="G99" s="1070" t="s">
        <v>45</v>
      </c>
      <c r="H99" s="279" t="s">
        <v>130</v>
      </c>
      <c r="I99"/>
      <c r="J99" s="329"/>
    </row>
    <row r="100" spans="1:11" ht="15.75" x14ac:dyDescent="0.25">
      <c r="A100" s="18">
        <v>99</v>
      </c>
      <c r="B100" s="10" t="s">
        <v>29</v>
      </c>
      <c r="C100" s="19" t="s">
        <v>117</v>
      </c>
      <c r="D100" s="1227" t="s">
        <v>130</v>
      </c>
      <c r="E100" s="73"/>
      <c r="F100" s="26">
        <v>99</v>
      </c>
      <c r="G100" s="1069" t="s">
        <v>749</v>
      </c>
      <c r="H100" s="288"/>
      <c r="I100"/>
      <c r="J100" s="26"/>
    </row>
    <row r="101" spans="1:11" ht="15.75" x14ac:dyDescent="0.25">
      <c r="A101" s="12" t="s">
        <v>122</v>
      </c>
      <c r="C101" s="16">
        <v>49</v>
      </c>
      <c r="D101" s="80"/>
      <c r="E101" s="12"/>
      <c r="F101" s="12"/>
      <c r="G101" s="16">
        <v>23</v>
      </c>
      <c r="H101" s="80"/>
      <c r="I101" s="184"/>
      <c r="J101"/>
    </row>
    <row r="102" spans="1:11" x14ac:dyDescent="0.25">
      <c r="C102" s="11"/>
      <c r="D102" s="245"/>
      <c r="H102" s="7"/>
      <c r="I102" s="268"/>
      <c r="J102"/>
    </row>
    <row r="103" spans="1:11" ht="15.75" x14ac:dyDescent="0.25">
      <c r="A103" s="912">
        <v>1.1000000000000001</v>
      </c>
      <c r="B103" s="1791" t="s">
        <v>162</v>
      </c>
      <c r="C103" s="1791"/>
      <c r="D103" s="1791"/>
      <c r="E103" s="1791"/>
      <c r="F103" s="1397">
        <v>2.1</v>
      </c>
      <c r="G103" s="1792" t="s">
        <v>497</v>
      </c>
      <c r="H103" s="1792"/>
      <c r="I103" s="1792"/>
      <c r="J103" s="1792"/>
      <c r="K103" s="725"/>
    </row>
    <row r="104" spans="1:11" ht="15.75" x14ac:dyDescent="0.25">
      <c r="A104" s="912">
        <v>1.2</v>
      </c>
      <c r="B104" s="1577" t="s">
        <v>345</v>
      </c>
      <c r="C104" s="1577"/>
      <c r="D104" s="1577"/>
      <c r="E104" s="1577"/>
      <c r="F104" s="1375">
        <v>2.2999999999999998</v>
      </c>
      <c r="G104" s="1761" t="s">
        <v>488</v>
      </c>
      <c r="H104" s="1761"/>
      <c r="I104" s="1761"/>
      <c r="J104" s="1761"/>
      <c r="K104" s="673"/>
    </row>
    <row r="105" spans="1:11" ht="15.75" x14ac:dyDescent="0.25">
      <c r="A105" s="912">
        <v>1.7</v>
      </c>
      <c r="B105" s="1577" t="s">
        <v>469</v>
      </c>
      <c r="C105" s="1577"/>
      <c r="D105" s="1577"/>
      <c r="E105" s="1577"/>
      <c r="F105" s="1666">
        <v>2.88</v>
      </c>
      <c r="G105" s="1565" t="s">
        <v>487</v>
      </c>
      <c r="H105" s="1565"/>
      <c r="I105" s="1565"/>
      <c r="J105" s="1565"/>
    </row>
    <row r="106" spans="1:11" ht="15.75" x14ac:dyDescent="0.25">
      <c r="A106" s="912">
        <v>1.8</v>
      </c>
      <c r="B106" s="1577" t="s">
        <v>470</v>
      </c>
      <c r="C106" s="1577"/>
      <c r="D106" s="1577"/>
      <c r="E106" s="1577"/>
      <c r="F106" s="1666"/>
      <c r="G106" s="1565"/>
      <c r="H106" s="1565"/>
      <c r="I106" s="1565"/>
      <c r="J106" s="1565"/>
    </row>
    <row r="107" spans="1:11" ht="15.75" x14ac:dyDescent="0.25">
      <c r="A107" s="1270">
        <v>1.1000000000000001</v>
      </c>
      <c r="B107" s="1577" t="s">
        <v>471</v>
      </c>
      <c r="C107" s="1577"/>
      <c r="D107" s="1577"/>
      <c r="E107" s="1577"/>
      <c r="F107" s="145"/>
    </row>
    <row r="108" spans="1:11" ht="15.75" x14ac:dyDescent="0.25">
      <c r="A108" s="912">
        <v>1.1299999999999999</v>
      </c>
      <c r="B108" s="1577" t="s">
        <v>472</v>
      </c>
      <c r="C108" s="1577"/>
      <c r="D108" s="1577"/>
      <c r="E108" s="1577"/>
      <c r="F108" s="145"/>
    </row>
    <row r="109" spans="1:11" ht="15.75" x14ac:dyDescent="0.25">
      <c r="A109" s="1675">
        <v>1.17</v>
      </c>
      <c r="B109" s="1674" t="s">
        <v>806</v>
      </c>
      <c r="C109" s="1674"/>
      <c r="D109" s="1674"/>
      <c r="E109" s="1674"/>
      <c r="F109" s="1092"/>
      <c r="G109" s="1092"/>
    </row>
    <row r="110" spans="1:11" ht="15.75" x14ac:dyDescent="0.25">
      <c r="A110" s="1676"/>
      <c r="B110" s="1674"/>
      <c r="C110" s="1674"/>
      <c r="D110" s="1674"/>
      <c r="E110" s="1674"/>
      <c r="F110" s="1092"/>
      <c r="G110" s="1092"/>
    </row>
    <row r="111" spans="1:11" ht="15.75" x14ac:dyDescent="0.25">
      <c r="A111" s="912">
        <v>2.1</v>
      </c>
      <c r="B111" s="1577" t="s">
        <v>474</v>
      </c>
      <c r="C111" s="1577"/>
      <c r="D111" s="1577"/>
      <c r="E111" s="1577"/>
      <c r="F111" s="1273"/>
      <c r="G111" s="1273"/>
    </row>
    <row r="112" spans="1:11" ht="15.75" x14ac:dyDescent="0.25">
      <c r="A112" s="1688">
        <v>2.8</v>
      </c>
      <c r="B112" s="1638" t="s">
        <v>827</v>
      </c>
      <c r="C112" s="1638"/>
      <c r="D112" s="1638"/>
      <c r="E112" s="1638"/>
      <c r="F112" s="1092"/>
      <c r="G112" s="1092"/>
    </row>
    <row r="113" spans="1:7" ht="15.75" x14ac:dyDescent="0.25">
      <c r="A113" s="1688"/>
      <c r="B113" s="1638"/>
      <c r="C113" s="1638"/>
      <c r="D113" s="1638"/>
      <c r="E113" s="1638"/>
      <c r="F113" s="1092"/>
      <c r="G113" s="1092"/>
    </row>
    <row r="114" spans="1:7" ht="15.75" x14ac:dyDescent="0.25">
      <c r="A114" s="1694">
        <v>2.16</v>
      </c>
      <c r="B114" s="1674" t="s">
        <v>829</v>
      </c>
      <c r="C114" s="1674"/>
      <c r="D114" s="1674"/>
      <c r="E114" s="1674"/>
      <c r="F114" s="1092"/>
      <c r="G114" s="1273"/>
    </row>
    <row r="115" spans="1:7" ht="15.75" x14ac:dyDescent="0.25">
      <c r="A115" s="1694"/>
      <c r="B115" s="1674"/>
      <c r="C115" s="1674"/>
      <c r="D115" s="1674"/>
      <c r="E115" s="1674"/>
      <c r="F115" s="1092"/>
      <c r="G115" s="1273"/>
    </row>
    <row r="116" spans="1:7" ht="15.75" x14ac:dyDescent="0.25">
      <c r="A116" s="1688">
        <v>2.17</v>
      </c>
      <c r="B116" s="1674" t="s">
        <v>829</v>
      </c>
      <c r="C116" s="1674"/>
      <c r="D116" s="1674"/>
      <c r="E116" s="1674"/>
      <c r="F116" s="1092"/>
      <c r="G116" s="1273"/>
    </row>
    <row r="117" spans="1:7" ht="15.75" x14ac:dyDescent="0.25">
      <c r="A117" s="1688"/>
      <c r="B117" s="1674"/>
      <c r="C117" s="1674"/>
      <c r="D117" s="1674"/>
      <c r="E117" s="1674"/>
      <c r="F117" s="1092"/>
      <c r="G117" s="1273"/>
    </row>
    <row r="118" spans="1:7" ht="15.75" x14ac:dyDescent="0.25">
      <c r="A118" s="912">
        <v>2.1800000000000002</v>
      </c>
      <c r="B118" s="1577" t="s">
        <v>784</v>
      </c>
      <c r="C118" s="1577"/>
      <c r="D118" s="1577"/>
      <c r="E118" s="1577"/>
      <c r="F118" s="1273"/>
      <c r="G118" s="1273"/>
    </row>
    <row r="119" spans="1:7" ht="15.75" x14ac:dyDescent="0.25">
      <c r="A119" s="1270">
        <v>2.2000000000000002</v>
      </c>
      <c r="B119" s="1577" t="s">
        <v>284</v>
      </c>
      <c r="C119" s="1577"/>
      <c r="D119" s="1577"/>
      <c r="E119" s="1577"/>
      <c r="F119" s="1092"/>
      <c r="G119" s="1273"/>
    </row>
    <row r="120" spans="1:7" ht="15.75" x14ac:dyDescent="0.25">
      <c r="A120" s="1688">
        <v>2.2200000000000002</v>
      </c>
      <c r="B120" s="1674" t="s">
        <v>830</v>
      </c>
      <c r="C120" s="1674"/>
      <c r="D120" s="1674"/>
      <c r="E120" s="1674"/>
      <c r="F120" s="1092"/>
      <c r="G120" s="1092"/>
    </row>
    <row r="121" spans="1:7" ht="15.75" x14ac:dyDescent="0.25">
      <c r="A121" s="1688"/>
      <c r="B121" s="1674"/>
      <c r="C121" s="1674"/>
      <c r="D121" s="1674"/>
      <c r="E121" s="1674"/>
      <c r="F121" s="1092"/>
      <c r="G121" s="1092"/>
    </row>
    <row r="122" spans="1:7" ht="15.75" x14ac:dyDescent="0.25">
      <c r="A122" s="912">
        <v>2.87</v>
      </c>
      <c r="B122" s="1577" t="s">
        <v>475</v>
      </c>
      <c r="C122" s="1577"/>
      <c r="D122" s="1577"/>
      <c r="E122" s="1577"/>
      <c r="F122" s="1273"/>
      <c r="G122" s="1273"/>
    </row>
    <row r="123" spans="1:7" ht="15.75" x14ac:dyDescent="0.25">
      <c r="A123" s="912">
        <v>2.88</v>
      </c>
      <c r="B123" s="1758" t="s">
        <v>802</v>
      </c>
      <c r="C123" s="1758"/>
      <c r="D123" s="1758"/>
      <c r="E123" s="1758"/>
      <c r="F123" s="1273"/>
      <c r="G123" s="1273"/>
    </row>
    <row r="124" spans="1:7" ht="15.75" x14ac:dyDescent="0.25">
      <c r="A124" s="1271">
        <v>2.91</v>
      </c>
      <c r="B124" s="1557" t="s">
        <v>755</v>
      </c>
      <c r="C124" s="1557"/>
      <c r="D124" s="1557"/>
      <c r="E124" s="1557"/>
      <c r="F124" s="1092"/>
      <c r="G124" s="1273"/>
    </row>
    <row r="125" spans="1:7" ht="15.75" customHeight="1" x14ac:dyDescent="0.25">
      <c r="A125" s="1794">
        <v>2.95</v>
      </c>
      <c r="B125" s="1793" t="s">
        <v>476</v>
      </c>
      <c r="C125" s="1793"/>
      <c r="D125" s="1793"/>
      <c r="E125" s="1793"/>
      <c r="F125" s="1084"/>
      <c r="G125" s="1084"/>
    </row>
    <row r="126" spans="1:7" ht="15.75" customHeight="1" x14ac:dyDescent="0.25">
      <c r="A126" s="1794"/>
      <c r="B126" s="1793"/>
      <c r="C126" s="1793"/>
      <c r="D126" s="1793"/>
      <c r="E126" s="1793"/>
      <c r="F126" s="1273"/>
      <c r="G126" s="1273"/>
    </row>
  </sheetData>
  <mergeCells count="31">
    <mergeCell ref="B124:E124"/>
    <mergeCell ref="B125:E126"/>
    <mergeCell ref="A125:A126"/>
    <mergeCell ref="A120:A121"/>
    <mergeCell ref="B109:E110"/>
    <mergeCell ref="B120:E121"/>
    <mergeCell ref="B119:E119"/>
    <mergeCell ref="B116:E117"/>
    <mergeCell ref="B111:E111"/>
    <mergeCell ref="A109:A110"/>
    <mergeCell ref="B118:E118"/>
    <mergeCell ref="B122:E122"/>
    <mergeCell ref="B123:E123"/>
    <mergeCell ref="A116:A117"/>
    <mergeCell ref="B114:E115"/>
    <mergeCell ref="A114:A115"/>
    <mergeCell ref="F20:J20"/>
    <mergeCell ref="B112:E113"/>
    <mergeCell ref="A112:A113"/>
    <mergeCell ref="B106:E106"/>
    <mergeCell ref="B107:E107"/>
    <mergeCell ref="B108:E108"/>
    <mergeCell ref="A21:C21"/>
    <mergeCell ref="F21:H21"/>
    <mergeCell ref="B103:E103"/>
    <mergeCell ref="B104:E104"/>
    <mergeCell ref="B105:E105"/>
    <mergeCell ref="G105:J106"/>
    <mergeCell ref="F105:F106"/>
    <mergeCell ref="G104:J104"/>
    <mergeCell ref="G103:J103"/>
  </mergeCells>
  <pageMargins left="0.23622047244094491" right="0.23622047244094491" top="0.19685039370078741" bottom="0.15748031496062992" header="0.11811023622047245" footer="0.11811023622047245"/>
  <pageSetup paperSize="9" scale="6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O131"/>
  <sheetViews>
    <sheetView zoomScale="75" zoomScaleNormal="75" workbookViewId="0"/>
  </sheetViews>
  <sheetFormatPr defaultRowHeight="15" x14ac:dyDescent="0.25"/>
  <cols>
    <col min="1" max="1" width="8.28515625" customWidth="1"/>
    <col min="2" max="2" width="54.5703125" customWidth="1"/>
    <col min="3" max="3" width="56.140625" bestFit="1" customWidth="1"/>
    <col min="4" max="4" width="3.140625" style="7" bestFit="1" customWidth="1"/>
    <col min="5" max="5" width="8.85546875" style="7" bestFit="1" customWidth="1"/>
    <col min="6" max="6" width="8.140625" customWidth="1"/>
    <col min="7" max="7" width="56" customWidth="1"/>
    <col min="8" max="8" width="3.140625" style="7" bestFit="1" customWidth="1"/>
    <col min="9" max="9" width="7.7109375" bestFit="1" customWidth="1"/>
    <col min="11" max="11" width="56.7109375" customWidth="1"/>
    <col min="12" max="12" width="3.140625" bestFit="1" customWidth="1"/>
    <col min="13" max="13" width="8.85546875" style="268" bestFit="1" customWidth="1"/>
    <col min="14" max="14" width="19.7109375" customWidth="1"/>
  </cols>
  <sheetData>
    <row r="1" spans="1:13" ht="18" x14ac:dyDescent="0.25">
      <c r="A1" s="37" t="s">
        <v>348</v>
      </c>
      <c r="F1" s="8"/>
      <c r="G1" s="8"/>
      <c r="H1" s="268"/>
    </row>
    <row r="2" spans="1:13" x14ac:dyDescent="0.25">
      <c r="F2" s="8"/>
      <c r="G2" s="8"/>
      <c r="H2" s="268"/>
    </row>
    <row r="3" spans="1:13" s="12" customFormat="1" ht="15.75" x14ac:dyDescent="0.25">
      <c r="A3" s="36" t="s">
        <v>131</v>
      </c>
      <c r="D3" s="223"/>
      <c r="E3" s="223"/>
      <c r="F3" s="41"/>
      <c r="G3" s="104"/>
      <c r="H3" s="236"/>
      <c r="M3" s="236"/>
    </row>
    <row r="4" spans="1:13" s="12" customFormat="1" ht="15.75" x14ac:dyDescent="0.25">
      <c r="A4" s="26">
        <v>1</v>
      </c>
      <c r="B4" s="34" t="s">
        <v>127</v>
      </c>
      <c r="C4" s="25" t="s">
        <v>128</v>
      </c>
      <c r="D4" s="236"/>
      <c r="E4" s="236"/>
      <c r="F4" s="41"/>
      <c r="G4" s="104"/>
      <c r="H4" s="236"/>
      <c r="M4" s="236"/>
    </row>
    <row r="5" spans="1:13" ht="15.75" x14ac:dyDescent="0.25">
      <c r="A5" s="26">
        <v>2</v>
      </c>
      <c r="B5" s="34" t="s">
        <v>90</v>
      </c>
      <c r="C5" s="365" t="s">
        <v>94</v>
      </c>
      <c r="D5" s="184"/>
      <c r="E5" s="184"/>
      <c r="F5" s="361"/>
      <c r="G5" s="105"/>
      <c r="H5" s="283"/>
    </row>
    <row r="6" spans="1:13" ht="15.75" x14ac:dyDescent="0.25">
      <c r="A6" s="26">
        <v>3</v>
      </c>
      <c r="B6" s="34" t="s">
        <v>91</v>
      </c>
      <c r="C6" s="365" t="s">
        <v>96</v>
      </c>
      <c r="D6" s="184"/>
      <c r="E6" s="184"/>
      <c r="F6" s="361"/>
      <c r="G6" s="105"/>
      <c r="H6" s="283"/>
    </row>
    <row r="7" spans="1:13" ht="15.75" x14ac:dyDescent="0.25">
      <c r="A7" s="26">
        <v>4</v>
      </c>
      <c r="B7" s="34" t="s">
        <v>101</v>
      </c>
      <c r="C7" s="1369">
        <v>43941</v>
      </c>
      <c r="D7" s="237"/>
      <c r="E7" s="237"/>
      <c r="F7" s="106"/>
      <c r="G7" s="107"/>
      <c r="H7" s="284"/>
      <c r="I7" s="12"/>
    </row>
    <row r="8" spans="1:13" ht="15.75" x14ac:dyDescent="0.25">
      <c r="A8" s="26">
        <v>5</v>
      </c>
      <c r="B8" s="34" t="s">
        <v>123</v>
      </c>
      <c r="C8" s="28">
        <v>0.45520833333333338</v>
      </c>
      <c r="D8" s="238"/>
      <c r="E8" s="238"/>
      <c r="F8" s="106"/>
      <c r="G8" s="107"/>
      <c r="H8" s="284"/>
      <c r="I8" s="12"/>
    </row>
    <row r="9" spans="1:13" ht="15.75" x14ac:dyDescent="0.25">
      <c r="A9" s="26">
        <v>6</v>
      </c>
      <c r="B9" s="34" t="s">
        <v>124</v>
      </c>
      <c r="C9" s="27" t="s">
        <v>125</v>
      </c>
      <c r="D9" s="237"/>
      <c r="E9" s="237"/>
      <c r="F9" s="106"/>
      <c r="G9" s="107"/>
      <c r="H9" s="284"/>
      <c r="I9" s="12"/>
    </row>
    <row r="10" spans="1:13" ht="15.75" x14ac:dyDescent="0.25">
      <c r="A10" s="26">
        <v>7</v>
      </c>
      <c r="B10" s="34" t="s">
        <v>102</v>
      </c>
      <c r="C10" s="1369">
        <v>43942</v>
      </c>
      <c r="D10" s="237"/>
      <c r="E10" s="237"/>
      <c r="F10" s="106"/>
      <c r="G10" s="107"/>
      <c r="H10" s="284"/>
      <c r="I10" s="12"/>
    </row>
    <row r="11" spans="1:13" ht="15.75" x14ac:dyDescent="0.25">
      <c r="A11" s="26">
        <v>8</v>
      </c>
      <c r="B11" s="34" t="s">
        <v>103</v>
      </c>
      <c r="C11" s="1369">
        <v>43949</v>
      </c>
      <c r="D11" s="237"/>
      <c r="E11" s="237"/>
      <c r="F11" s="106"/>
      <c r="G11" s="107"/>
      <c r="H11" s="284"/>
      <c r="I11" s="12"/>
    </row>
    <row r="12" spans="1:13" ht="15.75" x14ac:dyDescent="0.25">
      <c r="A12" s="26">
        <v>9</v>
      </c>
      <c r="B12" s="34" t="s">
        <v>85</v>
      </c>
      <c r="C12" s="365" t="s">
        <v>98</v>
      </c>
      <c r="D12" s="184"/>
      <c r="E12" s="184"/>
      <c r="F12" s="361"/>
      <c r="G12" s="108"/>
      <c r="H12" s="285"/>
      <c r="I12" s="12"/>
    </row>
    <row r="13" spans="1:13" ht="15.75" x14ac:dyDescent="0.25">
      <c r="A13" s="26">
        <v>10</v>
      </c>
      <c r="B13" s="34" t="s">
        <v>86</v>
      </c>
      <c r="C13" s="366">
        <v>10000000</v>
      </c>
      <c r="D13" s="239"/>
      <c r="E13" s="239"/>
      <c r="F13" s="109"/>
      <c r="G13" s="107"/>
      <c r="H13" s="284"/>
      <c r="I13" s="12"/>
    </row>
    <row r="14" spans="1:13" ht="15.75" x14ac:dyDescent="0.25">
      <c r="A14" s="26">
        <v>11</v>
      </c>
      <c r="B14" s="34" t="s">
        <v>87</v>
      </c>
      <c r="C14" s="366">
        <v>10213826.02739726</v>
      </c>
      <c r="D14" s="239"/>
      <c r="E14" s="239"/>
      <c r="F14" s="109"/>
      <c r="G14" s="105"/>
      <c r="H14" s="283"/>
      <c r="I14" s="12"/>
    </row>
    <row r="15" spans="1:13" ht="15.75" x14ac:dyDescent="0.25">
      <c r="A15" s="26">
        <v>12</v>
      </c>
      <c r="B15" s="34" t="s">
        <v>83</v>
      </c>
      <c r="C15" s="1315">
        <v>10162756.897260273</v>
      </c>
      <c r="D15" s="239"/>
      <c r="E15" s="239"/>
      <c r="F15" s="109"/>
      <c r="G15" s="112"/>
      <c r="H15" s="286"/>
      <c r="I15" s="12"/>
    </row>
    <row r="16" spans="1:13" ht="15.75" x14ac:dyDescent="0.25">
      <c r="A16" s="26">
        <v>13</v>
      </c>
      <c r="B16" s="34" t="s">
        <v>88</v>
      </c>
      <c r="C16" s="365" t="s">
        <v>99</v>
      </c>
      <c r="D16" s="184"/>
      <c r="E16" s="184"/>
      <c r="F16" s="361"/>
      <c r="G16" s="107"/>
      <c r="H16" s="284"/>
      <c r="I16" s="12"/>
    </row>
    <row r="17" spans="1:15" ht="15.75" x14ac:dyDescent="0.25">
      <c r="A17" s="26">
        <v>14</v>
      </c>
      <c r="B17" s="34" t="s">
        <v>82</v>
      </c>
      <c r="C17" s="24">
        <v>-6.1000000000000004E-3</v>
      </c>
      <c r="D17" s="240"/>
      <c r="E17" s="240"/>
      <c r="F17" s="38"/>
      <c r="G17" s="113"/>
      <c r="H17" s="287"/>
      <c r="I17" s="12"/>
    </row>
    <row r="18" spans="1:15" ht="15.75" x14ac:dyDescent="0.25">
      <c r="A18" s="26">
        <v>15</v>
      </c>
      <c r="B18" s="34" t="s">
        <v>84</v>
      </c>
      <c r="C18" s="366">
        <f>C15*(1+((C17*(C11-C10))/(360)))</f>
        <v>10161551.481372736</v>
      </c>
      <c r="D18" s="239"/>
      <c r="E18" s="239"/>
      <c r="F18" s="42"/>
      <c r="G18" s="107"/>
      <c r="H18" s="284"/>
      <c r="I18" s="12"/>
      <c r="J18" s="1456">
        <v>15</v>
      </c>
      <c r="K18" s="1464">
        <f>C14*(1+((C17*2)/(360)))</f>
        <v>10213479.892181886</v>
      </c>
    </row>
    <row r="19" spans="1:15" ht="15.75" x14ac:dyDescent="0.25">
      <c r="A19" s="26">
        <v>16</v>
      </c>
      <c r="B19" s="34" t="s">
        <v>350</v>
      </c>
      <c r="C19" s="366" t="s">
        <v>280</v>
      </c>
      <c r="D19" s="239"/>
      <c r="E19" s="239"/>
      <c r="F19" s="361"/>
      <c r="G19" s="105"/>
      <c r="H19" s="283"/>
      <c r="I19" s="12"/>
    </row>
    <row r="20" spans="1:15" ht="15.75" x14ac:dyDescent="0.25">
      <c r="A20" s="40"/>
      <c r="B20" s="41"/>
      <c r="C20" s="42"/>
      <c r="D20" s="1790" t="s">
        <v>909</v>
      </c>
      <c r="E20" s="1790"/>
      <c r="F20" s="1790"/>
      <c r="G20" s="1790"/>
      <c r="H20" s="1790"/>
      <c r="I20" s="1790"/>
      <c r="J20" s="1802" t="s">
        <v>911</v>
      </c>
      <c r="K20" s="1802"/>
      <c r="L20" s="1802"/>
      <c r="M20" s="1802"/>
      <c r="N20" s="1802"/>
      <c r="O20" s="734"/>
    </row>
    <row r="21" spans="1:15" ht="32.25" customHeight="1" x14ac:dyDescent="0.25">
      <c r="A21" s="1527" t="s">
        <v>133</v>
      </c>
      <c r="B21" s="1527"/>
      <c r="C21" s="1527"/>
      <c r="D21" s="1527"/>
      <c r="E21" s="80"/>
      <c r="F21" s="1527" t="s">
        <v>133</v>
      </c>
      <c r="G21" s="1527"/>
      <c r="H21" s="1527"/>
      <c r="I21" s="12"/>
      <c r="J21" s="1527" t="s">
        <v>133</v>
      </c>
      <c r="K21" s="1527"/>
      <c r="L21" s="1527"/>
      <c r="M21" s="656"/>
      <c r="N21" s="743" t="s">
        <v>341</v>
      </c>
      <c r="O21" s="12"/>
    </row>
    <row r="22" spans="1:15" ht="15.75" x14ac:dyDescent="0.25">
      <c r="A22" s="2">
        <v>1</v>
      </c>
      <c r="B22" s="3" t="s">
        <v>0</v>
      </c>
      <c r="C22" s="1347" t="s">
        <v>815</v>
      </c>
      <c r="D22" s="1229" t="s">
        <v>130</v>
      </c>
      <c r="E22" s="352" t="s">
        <v>309</v>
      </c>
      <c r="F22" s="103">
        <v>1</v>
      </c>
      <c r="G22" s="1323" t="s">
        <v>910</v>
      </c>
      <c r="H22" s="26" t="s">
        <v>130</v>
      </c>
      <c r="I22" s="356" t="s">
        <v>309</v>
      </c>
      <c r="J22" s="103">
        <v>1</v>
      </c>
      <c r="K22" s="1323" t="s">
        <v>910</v>
      </c>
      <c r="L22" s="1012" t="s">
        <v>130</v>
      </c>
      <c r="M22" s="356" t="s">
        <v>309</v>
      </c>
      <c r="N22" s="753"/>
    </row>
    <row r="23" spans="1:15" ht="15.75" x14ac:dyDescent="0.25">
      <c r="A23" s="2">
        <v>2</v>
      </c>
      <c r="B23" s="3" t="s">
        <v>1</v>
      </c>
      <c r="C23" s="365" t="s">
        <v>93</v>
      </c>
      <c r="D23" s="1229" t="s">
        <v>130</v>
      </c>
      <c r="E23" s="353" t="s">
        <v>309</v>
      </c>
      <c r="F23" s="26">
        <v>2</v>
      </c>
      <c r="G23" s="123" t="s">
        <v>93</v>
      </c>
      <c r="H23" s="26" t="s">
        <v>130</v>
      </c>
      <c r="I23" s="73"/>
      <c r="J23" s="753">
        <v>2</v>
      </c>
      <c r="K23" s="25" t="s">
        <v>93</v>
      </c>
      <c r="L23" s="1013" t="s">
        <v>130</v>
      </c>
      <c r="M23" s="73"/>
      <c r="N23" s="752"/>
    </row>
    <row r="24" spans="1:15" ht="15.75" x14ac:dyDescent="0.25">
      <c r="A24" s="2">
        <v>3</v>
      </c>
      <c r="B24" s="3" t="s">
        <v>40</v>
      </c>
      <c r="C24" s="365" t="s">
        <v>93</v>
      </c>
      <c r="D24" s="1229" t="s">
        <v>130</v>
      </c>
      <c r="E24" s="353"/>
      <c r="F24" s="26">
        <v>3</v>
      </c>
      <c r="G24" s="123" t="s">
        <v>93</v>
      </c>
      <c r="H24" s="26" t="s">
        <v>130</v>
      </c>
      <c r="I24" s="73"/>
      <c r="J24" s="753">
        <v>3</v>
      </c>
      <c r="K24" s="25" t="s">
        <v>93</v>
      </c>
      <c r="L24" s="1013" t="s">
        <v>130</v>
      </c>
      <c r="M24" s="73"/>
      <c r="N24" s="752"/>
    </row>
    <row r="25" spans="1:15" ht="15.75" x14ac:dyDescent="0.25">
      <c r="A25" s="2">
        <v>4</v>
      </c>
      <c r="B25" s="3" t="s">
        <v>12</v>
      </c>
      <c r="C25" s="365" t="s">
        <v>106</v>
      </c>
      <c r="D25" s="57" t="s">
        <v>130</v>
      </c>
      <c r="E25" s="353"/>
      <c r="F25" s="26">
        <v>4</v>
      </c>
      <c r="G25" s="48" t="s">
        <v>750</v>
      </c>
      <c r="H25" s="290"/>
      <c r="I25" s="12"/>
      <c r="J25" s="753">
        <v>4</v>
      </c>
      <c r="K25" s="46"/>
      <c r="L25" s="1013" t="s">
        <v>43</v>
      </c>
      <c r="M25" s="12"/>
      <c r="N25" s="762"/>
    </row>
    <row r="26" spans="1:15" ht="15.75" x14ac:dyDescent="0.25">
      <c r="A26" s="4">
        <v>5</v>
      </c>
      <c r="B26" s="5" t="s">
        <v>2</v>
      </c>
      <c r="C26" s="365" t="s">
        <v>107</v>
      </c>
      <c r="D26" s="58" t="s">
        <v>130</v>
      </c>
      <c r="E26" s="353"/>
      <c r="F26" s="26">
        <v>5</v>
      </c>
      <c r="G26" s="48" t="s">
        <v>750</v>
      </c>
      <c r="H26" s="289"/>
      <c r="I26" s="12"/>
      <c r="J26" s="753">
        <v>5</v>
      </c>
      <c r="K26" s="46"/>
      <c r="L26" s="1013" t="s">
        <v>43</v>
      </c>
      <c r="M26" s="12"/>
      <c r="N26" s="764"/>
    </row>
    <row r="27" spans="1:15" ht="15.75" x14ac:dyDescent="0.25">
      <c r="A27" s="2">
        <v>6</v>
      </c>
      <c r="B27" s="3" t="s">
        <v>534</v>
      </c>
      <c r="C27" s="90"/>
      <c r="D27" s="57" t="s">
        <v>44</v>
      </c>
      <c r="E27" s="354"/>
      <c r="F27" s="26">
        <v>6</v>
      </c>
      <c r="G27" s="48" t="s">
        <v>750</v>
      </c>
      <c r="H27" s="290"/>
      <c r="I27" s="12"/>
      <c r="J27" s="753">
        <v>6</v>
      </c>
      <c r="K27" s="46"/>
      <c r="L27" s="1013" t="s">
        <v>43</v>
      </c>
      <c r="M27" s="12"/>
      <c r="N27" s="762"/>
    </row>
    <row r="28" spans="1:15" ht="15.75" x14ac:dyDescent="0.25">
      <c r="A28" s="2">
        <v>7</v>
      </c>
      <c r="B28" s="3" t="s">
        <v>535</v>
      </c>
      <c r="C28" s="90"/>
      <c r="D28" s="57" t="s">
        <v>43</v>
      </c>
      <c r="E28" s="354" t="s">
        <v>309</v>
      </c>
      <c r="F28" s="26">
        <v>7</v>
      </c>
      <c r="G28" s="48" t="s">
        <v>750</v>
      </c>
      <c r="H28" s="290"/>
      <c r="I28" s="12"/>
      <c r="J28" s="753">
        <v>7</v>
      </c>
      <c r="K28" s="46"/>
      <c r="L28" s="1013" t="s">
        <v>43</v>
      </c>
      <c r="M28" s="12"/>
      <c r="N28" s="758"/>
    </row>
    <row r="29" spans="1:15" ht="15.75" x14ac:dyDescent="0.25">
      <c r="A29" s="2">
        <v>8</v>
      </c>
      <c r="B29" s="3" t="s">
        <v>536</v>
      </c>
      <c r="C29" s="90"/>
      <c r="D29" s="57" t="s">
        <v>43</v>
      </c>
      <c r="E29" s="354" t="s">
        <v>309</v>
      </c>
      <c r="F29" s="26">
        <v>8</v>
      </c>
      <c r="G29" s="48" t="s">
        <v>750</v>
      </c>
      <c r="H29" s="290"/>
      <c r="I29" s="12"/>
      <c r="J29" s="753">
        <v>8</v>
      </c>
      <c r="K29" s="46"/>
      <c r="L29" s="1013" t="s">
        <v>43</v>
      </c>
      <c r="M29" s="12"/>
      <c r="N29" s="762"/>
    </row>
    <row r="30" spans="1:15" ht="15.75" x14ac:dyDescent="0.25">
      <c r="A30" s="2">
        <v>9</v>
      </c>
      <c r="B30" s="3" t="s">
        <v>5</v>
      </c>
      <c r="C30" s="365" t="s">
        <v>109</v>
      </c>
      <c r="D30" s="1229" t="s">
        <v>130</v>
      </c>
      <c r="E30" s="354"/>
      <c r="F30" s="26">
        <v>9</v>
      </c>
      <c r="G30" s="48" t="s">
        <v>750</v>
      </c>
      <c r="H30" s="288"/>
      <c r="I30" s="12"/>
      <c r="J30" s="753">
        <v>9</v>
      </c>
      <c r="K30" s="46"/>
      <c r="L30" s="1013" t="s">
        <v>43</v>
      </c>
      <c r="M30" s="12"/>
      <c r="N30" s="752"/>
    </row>
    <row r="31" spans="1:15" ht="15.75" x14ac:dyDescent="0.25">
      <c r="A31" s="2">
        <v>10</v>
      </c>
      <c r="B31" s="3" t="s">
        <v>6</v>
      </c>
      <c r="C31" s="365" t="s">
        <v>93</v>
      </c>
      <c r="D31" s="59" t="s">
        <v>130</v>
      </c>
      <c r="E31" s="354" t="s">
        <v>309</v>
      </c>
      <c r="F31" s="26">
        <v>10</v>
      </c>
      <c r="G31" s="48" t="s">
        <v>750</v>
      </c>
      <c r="H31" s="291"/>
      <c r="I31" s="12"/>
      <c r="J31" s="753">
        <v>10</v>
      </c>
      <c r="K31" s="46"/>
      <c r="L31" s="1013" t="s">
        <v>43</v>
      </c>
      <c r="M31" s="12"/>
      <c r="N31" s="756" t="s">
        <v>342</v>
      </c>
    </row>
    <row r="32" spans="1:15" ht="15.75" x14ac:dyDescent="0.25">
      <c r="A32" s="2">
        <v>11</v>
      </c>
      <c r="B32" s="3" t="s">
        <v>7</v>
      </c>
      <c r="C32" s="365" t="s">
        <v>97</v>
      </c>
      <c r="D32" s="59" t="s">
        <v>130</v>
      </c>
      <c r="E32" s="354"/>
      <c r="F32" s="26">
        <v>11</v>
      </c>
      <c r="G32" s="1069" t="s">
        <v>97</v>
      </c>
      <c r="H32" s="59" t="s">
        <v>130</v>
      </c>
      <c r="I32" s="73"/>
      <c r="J32" s="753">
        <v>11</v>
      </c>
      <c r="K32" s="742" t="s">
        <v>97</v>
      </c>
      <c r="L32" s="1013" t="s">
        <v>130</v>
      </c>
      <c r="M32" s="73"/>
      <c r="N32" s="756"/>
    </row>
    <row r="33" spans="1:14" ht="15.75" x14ac:dyDescent="0.25">
      <c r="A33" s="2">
        <v>12</v>
      </c>
      <c r="B33" s="3" t="s">
        <v>46</v>
      </c>
      <c r="C33" s="365" t="s">
        <v>108</v>
      </c>
      <c r="D33" s="59" t="s">
        <v>130</v>
      </c>
      <c r="E33" s="354"/>
      <c r="F33" s="26">
        <v>12</v>
      </c>
      <c r="G33" s="48" t="s">
        <v>750</v>
      </c>
      <c r="H33" s="291"/>
      <c r="I33" s="12"/>
      <c r="J33" s="753">
        <v>12</v>
      </c>
      <c r="K33" s="46"/>
      <c r="L33" s="1013" t="s">
        <v>43</v>
      </c>
      <c r="M33" s="12"/>
      <c r="N33" s="756"/>
    </row>
    <row r="34" spans="1:14" ht="15.75" x14ac:dyDescent="0.25">
      <c r="A34" s="2">
        <v>13</v>
      </c>
      <c r="B34" s="3" t="s">
        <v>8</v>
      </c>
      <c r="C34" s="365" t="str">
        <f>C23</f>
        <v>MP6I5ZYZBEU3UXPYFY54</v>
      </c>
      <c r="D34" s="1296" t="s">
        <v>43</v>
      </c>
      <c r="E34" s="354" t="s">
        <v>309</v>
      </c>
      <c r="F34" s="26">
        <v>13</v>
      </c>
      <c r="G34" s="48" t="s">
        <v>750</v>
      </c>
      <c r="H34" s="288"/>
      <c r="I34" s="12"/>
      <c r="J34" s="753">
        <v>13</v>
      </c>
      <c r="K34" s="46"/>
      <c r="L34" s="1013" t="s">
        <v>43</v>
      </c>
      <c r="M34" s="12"/>
      <c r="N34" s="752">
        <v>4</v>
      </c>
    </row>
    <row r="35" spans="1:14" ht="15.75" x14ac:dyDescent="0.25">
      <c r="A35" s="2">
        <v>14</v>
      </c>
      <c r="B35" s="3" t="s">
        <v>9</v>
      </c>
      <c r="C35" s="90"/>
      <c r="D35" s="60" t="s">
        <v>43</v>
      </c>
      <c r="E35" s="354"/>
      <c r="F35" s="26">
        <v>14</v>
      </c>
      <c r="G35" s="48" t="s">
        <v>750</v>
      </c>
      <c r="H35" s="292"/>
      <c r="I35" s="12"/>
      <c r="J35" s="753">
        <v>14</v>
      </c>
      <c r="K35" s="46"/>
      <c r="L35" s="1013" t="s">
        <v>43</v>
      </c>
      <c r="M35" s="12"/>
      <c r="N35" s="763"/>
    </row>
    <row r="36" spans="1:14" ht="15.75" x14ac:dyDescent="0.25">
      <c r="A36" s="2">
        <v>15</v>
      </c>
      <c r="B36" s="3" t="s">
        <v>10</v>
      </c>
      <c r="C36" s="90"/>
      <c r="D36" s="59" t="s">
        <v>43</v>
      </c>
      <c r="E36" s="354"/>
      <c r="F36" s="26">
        <v>15</v>
      </c>
      <c r="G36" s="48" t="s">
        <v>750</v>
      </c>
      <c r="H36" s="291"/>
      <c r="I36" s="12"/>
      <c r="J36" s="753">
        <v>15</v>
      </c>
      <c r="K36" s="46"/>
      <c r="L36" s="1013" t="s">
        <v>43</v>
      </c>
      <c r="M36" s="12"/>
      <c r="N36" s="757"/>
    </row>
    <row r="37" spans="1:14" ht="15.75" x14ac:dyDescent="0.25">
      <c r="A37" s="2">
        <v>16</v>
      </c>
      <c r="B37" s="3" t="s">
        <v>41</v>
      </c>
      <c r="C37" s="90"/>
      <c r="D37" s="59" t="s">
        <v>44</v>
      </c>
      <c r="E37" s="354"/>
      <c r="F37" s="26">
        <v>16</v>
      </c>
      <c r="G37" s="48" t="s">
        <v>750</v>
      </c>
      <c r="H37" s="291"/>
      <c r="I37" s="12"/>
      <c r="J37" s="753">
        <v>16</v>
      </c>
      <c r="K37" s="46"/>
      <c r="L37" s="1013" t="s">
        <v>43</v>
      </c>
      <c r="M37" s="12"/>
      <c r="N37" s="756"/>
    </row>
    <row r="38" spans="1:14" ht="15.75" x14ac:dyDescent="0.25">
      <c r="A38" s="2">
        <v>17</v>
      </c>
      <c r="B38" s="3" t="s">
        <v>11</v>
      </c>
      <c r="C38" s="365" t="str">
        <f>C24</f>
        <v>MP6I5ZYZBEU3UXPYFY54</v>
      </c>
      <c r="D38" s="1229" t="s">
        <v>43</v>
      </c>
      <c r="E38" s="354" t="s">
        <v>309</v>
      </c>
      <c r="F38" s="26">
        <v>17</v>
      </c>
      <c r="G38" s="48" t="s">
        <v>750</v>
      </c>
      <c r="H38" s="288"/>
      <c r="I38" s="12"/>
      <c r="J38" s="753">
        <v>17</v>
      </c>
      <c r="K38" s="46"/>
      <c r="L38" s="1013" t="s">
        <v>43</v>
      </c>
      <c r="M38" s="12"/>
      <c r="N38" s="752">
        <v>6</v>
      </c>
    </row>
    <row r="39" spans="1:14" ht="15.75" x14ac:dyDescent="0.25">
      <c r="A39" s="2">
        <v>18</v>
      </c>
      <c r="B39" s="3" t="s">
        <v>156</v>
      </c>
      <c r="C39" s="91"/>
      <c r="D39" s="1229" t="s">
        <v>43</v>
      </c>
      <c r="E39" s="354"/>
      <c r="F39" s="2">
        <v>18</v>
      </c>
      <c r="G39" s="48" t="s">
        <v>750</v>
      </c>
      <c r="H39" s="288"/>
      <c r="I39" s="12"/>
      <c r="J39" s="2">
        <v>18</v>
      </c>
      <c r="K39" s="46"/>
      <c r="L39" s="1013" t="s">
        <v>43</v>
      </c>
      <c r="M39" s="12"/>
      <c r="N39" s="752"/>
    </row>
    <row r="40" spans="1:14" ht="15.75" x14ac:dyDescent="0.25">
      <c r="A40" s="35" t="s">
        <v>134</v>
      </c>
      <c r="B40" s="1"/>
      <c r="C40" s="365"/>
      <c r="D40" s="114"/>
      <c r="E40" s="145"/>
      <c r="F40" s="36" t="s">
        <v>134</v>
      </c>
      <c r="G40" s="223"/>
      <c r="H40" s="114"/>
      <c r="I40" s="12"/>
      <c r="J40" s="36" t="s">
        <v>134</v>
      </c>
      <c r="K40" s="12"/>
      <c r="L40" s="114"/>
      <c r="M40" s="12"/>
      <c r="N40" s="249"/>
    </row>
    <row r="41" spans="1:14" ht="15.75" x14ac:dyDescent="0.25">
      <c r="A41" s="2">
        <v>1</v>
      </c>
      <c r="B41" s="3" t="s">
        <v>49</v>
      </c>
      <c r="C41" s="365" t="s">
        <v>120</v>
      </c>
      <c r="D41" s="1227" t="s">
        <v>130</v>
      </c>
      <c r="E41" s="354" t="s">
        <v>309</v>
      </c>
      <c r="F41" s="26">
        <v>1</v>
      </c>
      <c r="G41" s="1069" t="s">
        <v>120</v>
      </c>
      <c r="H41" s="329" t="s">
        <v>130</v>
      </c>
      <c r="I41" s="73"/>
      <c r="J41" s="753">
        <v>1</v>
      </c>
      <c r="K41" s="742" t="s">
        <v>120</v>
      </c>
      <c r="L41" s="1011" t="s">
        <v>130</v>
      </c>
      <c r="M41" s="73"/>
      <c r="N41" s="752">
        <v>14</v>
      </c>
    </row>
    <row r="42" spans="1:14" ht="15.75" x14ac:dyDescent="0.25">
      <c r="A42" s="2">
        <v>2</v>
      </c>
      <c r="B42" s="3" t="s">
        <v>15</v>
      </c>
      <c r="C42" s="90"/>
      <c r="D42" s="1227" t="s">
        <v>44</v>
      </c>
      <c r="E42" s="145"/>
      <c r="F42" s="26">
        <v>2</v>
      </c>
      <c r="G42" s="48" t="s">
        <v>750</v>
      </c>
      <c r="H42" s="288"/>
      <c r="I42" s="12"/>
      <c r="J42" s="753">
        <v>2</v>
      </c>
      <c r="K42" s="46"/>
      <c r="L42" s="1011" t="s">
        <v>43</v>
      </c>
      <c r="M42" s="12"/>
      <c r="N42" s="752"/>
    </row>
    <row r="43" spans="1:14" ht="15.75" x14ac:dyDescent="0.25">
      <c r="A43" s="2">
        <v>3</v>
      </c>
      <c r="B43" s="3" t="s">
        <v>79</v>
      </c>
      <c r="C43" s="1370" t="s">
        <v>779</v>
      </c>
      <c r="D43" s="153" t="s">
        <v>130</v>
      </c>
      <c r="E43" s="145"/>
      <c r="F43" s="26">
        <v>3</v>
      </c>
      <c r="G43" s="1396" t="s">
        <v>839</v>
      </c>
      <c r="H43" s="153" t="s">
        <v>130</v>
      </c>
      <c r="I43" s="356" t="s">
        <v>309</v>
      </c>
      <c r="J43" s="753">
        <v>3</v>
      </c>
      <c r="K43" s="1396" t="s">
        <v>839</v>
      </c>
      <c r="L43" s="1014" t="s">
        <v>130</v>
      </c>
      <c r="M43" s="356" t="s">
        <v>309</v>
      </c>
      <c r="N43" s="761">
        <v>25</v>
      </c>
    </row>
    <row r="44" spans="1:14" ht="15.75" x14ac:dyDescent="0.25">
      <c r="A44" s="2">
        <v>4</v>
      </c>
      <c r="B44" s="3" t="s">
        <v>34</v>
      </c>
      <c r="C44" s="365" t="s">
        <v>110</v>
      </c>
      <c r="D44" s="1227" t="s">
        <v>130</v>
      </c>
      <c r="E44" s="145"/>
      <c r="F44" s="26">
        <v>4</v>
      </c>
      <c r="G44" s="48" t="s">
        <v>750</v>
      </c>
      <c r="H44" s="288"/>
      <c r="I44" s="12"/>
      <c r="J44" s="753">
        <v>4</v>
      </c>
      <c r="K44" s="46"/>
      <c r="L44" s="1011" t="s">
        <v>43</v>
      </c>
      <c r="M44" s="12"/>
      <c r="N44" s="752"/>
    </row>
    <row r="45" spans="1:14" ht="15.75" x14ac:dyDescent="0.25">
      <c r="A45" s="2">
        <v>5</v>
      </c>
      <c r="B45" s="3" t="s">
        <v>16</v>
      </c>
      <c r="C45" s="365" t="b">
        <v>0</v>
      </c>
      <c r="D45" s="1227" t="s">
        <v>130</v>
      </c>
      <c r="E45" s="145"/>
      <c r="F45" s="26">
        <v>5</v>
      </c>
      <c r="G45" s="48" t="s">
        <v>750</v>
      </c>
      <c r="H45" s="288"/>
      <c r="I45" s="12"/>
      <c r="J45" s="753">
        <v>5</v>
      </c>
      <c r="K45" s="46"/>
      <c r="L45" s="1011" t="s">
        <v>43</v>
      </c>
      <c r="M45" s="12"/>
      <c r="N45" s="752"/>
    </row>
    <row r="46" spans="1:14" ht="15.75" x14ac:dyDescent="0.25">
      <c r="A46" s="2">
        <v>6</v>
      </c>
      <c r="B46" s="3" t="s">
        <v>50</v>
      </c>
      <c r="C46" s="90"/>
      <c r="D46" s="1227" t="s">
        <v>44</v>
      </c>
      <c r="E46" s="145"/>
      <c r="F46" s="26">
        <v>6</v>
      </c>
      <c r="G46" s="48" t="s">
        <v>750</v>
      </c>
      <c r="H46" s="288"/>
      <c r="I46" s="12"/>
      <c r="J46" s="753">
        <v>6</v>
      </c>
      <c r="K46" s="46"/>
      <c r="L46" s="1011" t="s">
        <v>43</v>
      </c>
      <c r="M46" s="12"/>
      <c r="N46" s="752"/>
    </row>
    <row r="47" spans="1:14" ht="15.75" x14ac:dyDescent="0.25">
      <c r="A47" s="2">
        <v>7</v>
      </c>
      <c r="B47" s="3" t="s">
        <v>13</v>
      </c>
      <c r="C47" s="90"/>
      <c r="D47" s="1227" t="s">
        <v>44</v>
      </c>
      <c r="E47" s="145"/>
      <c r="F47" s="26">
        <v>7</v>
      </c>
      <c r="G47" s="48" t="s">
        <v>750</v>
      </c>
      <c r="H47" s="288"/>
      <c r="I47" s="12"/>
      <c r="J47" s="753">
        <v>7</v>
      </c>
      <c r="K47" s="46"/>
      <c r="L47" s="1011" t="s">
        <v>43</v>
      </c>
      <c r="M47" s="12"/>
      <c r="N47" s="752"/>
    </row>
    <row r="48" spans="1:14" ht="15.75" x14ac:dyDescent="0.25">
      <c r="A48" s="2">
        <v>8</v>
      </c>
      <c r="B48" s="3" t="s">
        <v>14</v>
      </c>
      <c r="C48" s="393" t="s">
        <v>173</v>
      </c>
      <c r="D48" s="1231" t="s">
        <v>130</v>
      </c>
      <c r="E48" s="354" t="s">
        <v>309</v>
      </c>
      <c r="F48" s="26">
        <v>8</v>
      </c>
      <c r="G48" s="48" t="s">
        <v>750</v>
      </c>
      <c r="H48" s="293"/>
      <c r="I48" s="12"/>
      <c r="J48" s="753">
        <v>8</v>
      </c>
      <c r="K48" s="48" t="s">
        <v>748</v>
      </c>
      <c r="L48" s="1015"/>
      <c r="M48" s="12"/>
      <c r="N48" s="760" t="s">
        <v>355</v>
      </c>
    </row>
    <row r="49" spans="1:14" ht="15.75" x14ac:dyDescent="0.25">
      <c r="A49" s="2">
        <v>9</v>
      </c>
      <c r="B49" s="3" t="s">
        <v>51</v>
      </c>
      <c r="C49" s="365" t="s">
        <v>104</v>
      </c>
      <c r="D49" s="1296" t="s">
        <v>130</v>
      </c>
      <c r="E49" s="145"/>
      <c r="F49" s="26">
        <v>9</v>
      </c>
      <c r="G49" s="48" t="s">
        <v>750</v>
      </c>
      <c r="H49" s="288"/>
      <c r="I49" s="12"/>
      <c r="J49" s="753">
        <v>9</v>
      </c>
      <c r="K49" s="46"/>
      <c r="L49" s="1011" t="s">
        <v>43</v>
      </c>
      <c r="M49" s="12"/>
      <c r="N49" s="752"/>
    </row>
    <row r="50" spans="1:14" ht="15.75" x14ac:dyDescent="0.25">
      <c r="A50" s="2">
        <v>10</v>
      </c>
      <c r="B50" s="3" t="s">
        <v>35</v>
      </c>
      <c r="C50" s="90"/>
      <c r="D50" s="1296" t="s">
        <v>44</v>
      </c>
      <c r="E50" s="145"/>
      <c r="F50" s="26">
        <v>10</v>
      </c>
      <c r="G50" s="48" t="s">
        <v>750</v>
      </c>
      <c r="H50" s="288"/>
      <c r="I50" s="12"/>
      <c r="J50" s="753">
        <v>10</v>
      </c>
      <c r="K50" s="46"/>
      <c r="L50" s="1011" t="s">
        <v>43</v>
      </c>
      <c r="M50" s="12"/>
      <c r="N50" s="752"/>
    </row>
    <row r="51" spans="1:14" ht="15.75" x14ac:dyDescent="0.25">
      <c r="A51" s="2">
        <v>11</v>
      </c>
      <c r="B51" s="3" t="s">
        <v>52</v>
      </c>
      <c r="C51" s="365">
        <v>2011</v>
      </c>
      <c r="D51" s="1296" t="s">
        <v>44</v>
      </c>
      <c r="E51" s="145"/>
      <c r="F51" s="26">
        <v>11</v>
      </c>
      <c r="G51" s="48" t="s">
        <v>750</v>
      </c>
      <c r="H51" s="288"/>
      <c r="I51" s="12"/>
      <c r="J51" s="753">
        <v>11</v>
      </c>
      <c r="K51" s="46"/>
      <c r="L51" s="1011" t="s">
        <v>43</v>
      </c>
      <c r="M51" s="12"/>
      <c r="N51" s="752"/>
    </row>
    <row r="52" spans="1:14" ht="15.75" x14ac:dyDescent="0.25">
      <c r="A52" s="2">
        <v>12</v>
      </c>
      <c r="B52" s="3" t="s">
        <v>53</v>
      </c>
      <c r="C52" s="1347" t="s">
        <v>778</v>
      </c>
      <c r="D52" s="63" t="s">
        <v>130</v>
      </c>
      <c r="E52" s="145"/>
      <c r="F52" s="26">
        <v>12</v>
      </c>
      <c r="G52" s="48" t="s">
        <v>750</v>
      </c>
      <c r="H52" s="294"/>
      <c r="I52" s="12"/>
      <c r="J52" s="753">
        <v>12</v>
      </c>
      <c r="K52" s="48" t="s">
        <v>748</v>
      </c>
      <c r="L52" s="1011"/>
      <c r="M52" s="12"/>
      <c r="N52" s="63"/>
    </row>
    <row r="53" spans="1:14" ht="15.75" x14ac:dyDescent="0.25">
      <c r="A53" s="2">
        <v>13</v>
      </c>
      <c r="B53" s="3" t="s">
        <v>54</v>
      </c>
      <c r="C53" s="1370" t="s">
        <v>780</v>
      </c>
      <c r="D53" s="1297" t="s">
        <v>130</v>
      </c>
      <c r="E53" s="145"/>
      <c r="F53" s="26">
        <v>13</v>
      </c>
      <c r="G53" s="48" t="s">
        <v>750</v>
      </c>
      <c r="H53" s="295"/>
      <c r="I53" s="12"/>
      <c r="J53" s="753">
        <v>13</v>
      </c>
      <c r="K53" s="46"/>
      <c r="L53" s="1011" t="s">
        <v>43</v>
      </c>
      <c r="M53" s="12"/>
      <c r="N53" s="754"/>
    </row>
    <row r="54" spans="1:14" ht="15.75" x14ac:dyDescent="0.25">
      <c r="A54" s="2">
        <v>14</v>
      </c>
      <c r="B54" s="3" t="s">
        <v>37</v>
      </c>
      <c r="C54" s="1370" t="s">
        <v>781</v>
      </c>
      <c r="D54" s="1232" t="s">
        <v>44</v>
      </c>
      <c r="E54" s="145"/>
      <c r="F54" s="26">
        <v>14</v>
      </c>
      <c r="G54" s="48" t="s">
        <v>750</v>
      </c>
      <c r="H54" s="295"/>
      <c r="I54" s="12"/>
      <c r="J54" s="753">
        <v>14</v>
      </c>
      <c r="K54" s="46"/>
      <c r="L54" s="1011" t="s">
        <v>43</v>
      </c>
      <c r="M54" s="12"/>
      <c r="N54" s="754"/>
    </row>
    <row r="55" spans="1:14" ht="15.75" x14ac:dyDescent="0.25">
      <c r="A55" s="2">
        <v>15</v>
      </c>
      <c r="B55" s="3" t="s">
        <v>55</v>
      </c>
      <c r="C55" s="48" t="s">
        <v>747</v>
      </c>
      <c r="D55" s="288"/>
      <c r="E55" s="145"/>
      <c r="F55" s="26">
        <v>15</v>
      </c>
      <c r="G55" s="1396" t="s">
        <v>839</v>
      </c>
      <c r="H55" s="329" t="s">
        <v>130</v>
      </c>
      <c r="I55" s="358"/>
      <c r="J55" s="753">
        <v>15</v>
      </c>
      <c r="K55" s="1396" t="s">
        <v>822</v>
      </c>
      <c r="L55" s="1011"/>
      <c r="M55" s="358" t="s">
        <v>309</v>
      </c>
      <c r="N55" s="752"/>
    </row>
    <row r="56" spans="1:14" ht="15.75" x14ac:dyDescent="0.25">
      <c r="A56" s="2">
        <v>16</v>
      </c>
      <c r="B56" s="3" t="s">
        <v>56</v>
      </c>
      <c r="C56" s="1010"/>
      <c r="D56" s="1296" t="s">
        <v>44</v>
      </c>
      <c r="E56" s="354" t="s">
        <v>309</v>
      </c>
      <c r="F56" s="26">
        <v>16</v>
      </c>
      <c r="G56" s="48" t="s">
        <v>750</v>
      </c>
      <c r="H56" s="288"/>
      <c r="I56" s="12"/>
      <c r="J56" s="753">
        <v>16</v>
      </c>
      <c r="K56" s="46"/>
      <c r="L56" s="1011" t="s">
        <v>43</v>
      </c>
      <c r="M56" s="12"/>
      <c r="N56" s="752">
        <v>26</v>
      </c>
    </row>
    <row r="57" spans="1:14" ht="15.75" x14ac:dyDescent="0.25">
      <c r="A57" s="2">
        <v>17</v>
      </c>
      <c r="B57" s="3" t="s">
        <v>57</v>
      </c>
      <c r="C57" s="101"/>
      <c r="D57" s="1298" t="s">
        <v>44</v>
      </c>
      <c r="E57" s="354" t="s">
        <v>309</v>
      </c>
      <c r="F57" s="26">
        <v>17</v>
      </c>
      <c r="G57" s="48" t="s">
        <v>750</v>
      </c>
      <c r="H57" s="296"/>
      <c r="I57" s="12"/>
      <c r="J57" s="753">
        <v>17</v>
      </c>
      <c r="K57" s="46"/>
      <c r="L57" s="1011" t="s">
        <v>43</v>
      </c>
      <c r="M57" s="12"/>
      <c r="N57" s="759">
        <v>27</v>
      </c>
    </row>
    <row r="58" spans="1:14" ht="15.75" x14ac:dyDescent="0.25">
      <c r="A58" s="2">
        <v>18</v>
      </c>
      <c r="B58" s="3" t="s">
        <v>129</v>
      </c>
      <c r="C58" s="365" t="s">
        <v>105</v>
      </c>
      <c r="D58" s="1227" t="s">
        <v>130</v>
      </c>
      <c r="E58" s="354" t="s">
        <v>309</v>
      </c>
      <c r="F58" s="26">
        <v>18</v>
      </c>
      <c r="G58" s="48" t="s">
        <v>750</v>
      </c>
      <c r="H58" s="288"/>
      <c r="I58" s="12"/>
      <c r="J58" s="753">
        <v>18</v>
      </c>
      <c r="K58" s="46"/>
      <c r="L58" s="1011" t="s">
        <v>43</v>
      </c>
      <c r="M58" s="12"/>
      <c r="N58" s="752">
        <v>15</v>
      </c>
    </row>
    <row r="59" spans="1:14" ht="15.75" x14ac:dyDescent="0.25">
      <c r="A59" s="2">
        <v>19</v>
      </c>
      <c r="B59" s="3" t="s">
        <v>17</v>
      </c>
      <c r="C59" s="365" t="b">
        <v>0</v>
      </c>
      <c r="D59" s="1227" t="s">
        <v>130</v>
      </c>
      <c r="E59" s="145"/>
      <c r="F59" s="26">
        <v>19</v>
      </c>
      <c r="G59" s="48" t="s">
        <v>750</v>
      </c>
      <c r="H59" s="288"/>
      <c r="I59" s="12"/>
      <c r="J59" s="753">
        <v>19</v>
      </c>
      <c r="K59" s="46"/>
      <c r="L59" s="1011" t="s">
        <v>43</v>
      </c>
      <c r="M59" s="12"/>
      <c r="N59" s="752"/>
    </row>
    <row r="60" spans="1:14" ht="15.75" x14ac:dyDescent="0.25">
      <c r="A60" s="2">
        <v>20</v>
      </c>
      <c r="B60" s="3" t="s">
        <v>18</v>
      </c>
      <c r="C60" s="365" t="s">
        <v>111</v>
      </c>
      <c r="D60" s="1227" t="s">
        <v>130</v>
      </c>
      <c r="E60" s="354" t="s">
        <v>309</v>
      </c>
      <c r="F60" s="26">
        <v>20</v>
      </c>
      <c r="G60" s="48" t="s">
        <v>750</v>
      </c>
      <c r="H60" s="288"/>
      <c r="I60" s="12"/>
      <c r="J60" s="753">
        <v>20</v>
      </c>
      <c r="K60" s="46"/>
      <c r="L60" s="1017" t="s">
        <v>43</v>
      </c>
      <c r="M60" s="12"/>
      <c r="N60" s="752" t="s">
        <v>106</v>
      </c>
    </row>
    <row r="61" spans="1:14" ht="15.75" x14ac:dyDescent="0.25">
      <c r="A61" s="2">
        <v>21</v>
      </c>
      <c r="B61" s="3" t="s">
        <v>58</v>
      </c>
      <c r="C61" s="365" t="b">
        <v>0</v>
      </c>
      <c r="D61" s="1227" t="s">
        <v>130</v>
      </c>
      <c r="E61" s="145"/>
      <c r="F61" s="26">
        <v>21</v>
      </c>
      <c r="G61" s="48" t="s">
        <v>750</v>
      </c>
      <c r="H61" s="288"/>
      <c r="I61" s="12"/>
      <c r="J61" s="753">
        <v>21</v>
      </c>
      <c r="K61" s="46"/>
      <c r="L61" s="1011" t="s">
        <v>43</v>
      </c>
      <c r="M61" s="12"/>
      <c r="N61" s="752"/>
    </row>
    <row r="62" spans="1:14" ht="15.75" x14ac:dyDescent="0.25">
      <c r="A62" s="2">
        <v>22</v>
      </c>
      <c r="B62" s="3" t="s">
        <v>785</v>
      </c>
      <c r="C62" s="93" t="s">
        <v>205</v>
      </c>
      <c r="D62" s="1296" t="s">
        <v>130</v>
      </c>
      <c r="E62" s="354" t="s">
        <v>309</v>
      </c>
      <c r="F62" s="26">
        <v>22</v>
      </c>
      <c r="G62" s="48" t="s">
        <v>750</v>
      </c>
      <c r="H62" s="288"/>
      <c r="I62" s="12"/>
      <c r="J62" s="753">
        <v>22</v>
      </c>
      <c r="K62" s="46"/>
      <c r="L62" s="1011" t="s">
        <v>43</v>
      </c>
      <c r="M62" s="12"/>
      <c r="N62" s="752"/>
    </row>
    <row r="63" spans="1:14" ht="15.75" x14ac:dyDescent="0.25">
      <c r="A63" s="2">
        <v>23</v>
      </c>
      <c r="B63" s="3" t="s">
        <v>59</v>
      </c>
      <c r="C63" s="94">
        <v>-6.1000000000000004E-3</v>
      </c>
      <c r="D63" s="65" t="s">
        <v>44</v>
      </c>
      <c r="E63" s="145"/>
      <c r="F63" s="26">
        <v>23</v>
      </c>
      <c r="G63" s="48" t="s">
        <v>750</v>
      </c>
      <c r="H63" s="297"/>
      <c r="I63" s="12"/>
      <c r="J63" s="753">
        <v>23</v>
      </c>
      <c r="K63" s="46"/>
      <c r="L63" s="1011" t="s">
        <v>43</v>
      </c>
      <c r="M63" s="12"/>
      <c r="N63" s="758">
        <v>21</v>
      </c>
    </row>
    <row r="64" spans="1:14" ht="15.75" x14ac:dyDescent="0.25">
      <c r="A64" s="2">
        <v>24</v>
      </c>
      <c r="B64" s="3" t="s">
        <v>60</v>
      </c>
      <c r="C64" s="365" t="s">
        <v>112</v>
      </c>
      <c r="D64" s="1227" t="s">
        <v>44</v>
      </c>
      <c r="E64" s="145"/>
      <c r="F64" s="26">
        <v>24</v>
      </c>
      <c r="G64" s="48" t="s">
        <v>750</v>
      </c>
      <c r="H64" s="288"/>
      <c r="I64" s="12"/>
      <c r="J64" s="753">
        <v>24</v>
      </c>
      <c r="K64" s="46"/>
      <c r="L64" s="1017" t="s">
        <v>43</v>
      </c>
      <c r="M64" s="12"/>
      <c r="N64" s="752"/>
    </row>
    <row r="65" spans="1:14" ht="15.75" x14ac:dyDescent="0.25">
      <c r="A65" s="2">
        <v>25</v>
      </c>
      <c r="B65" s="3" t="s">
        <v>61</v>
      </c>
      <c r="C65" s="90"/>
      <c r="D65" s="1227" t="s">
        <v>44</v>
      </c>
      <c r="E65" s="145"/>
      <c r="F65" s="26">
        <v>25</v>
      </c>
      <c r="G65" s="48" t="s">
        <v>750</v>
      </c>
      <c r="H65" s="288"/>
      <c r="I65" s="12"/>
      <c r="J65" s="753">
        <v>25</v>
      </c>
      <c r="K65" s="46"/>
      <c r="L65" s="1017" t="s">
        <v>43</v>
      </c>
      <c r="M65" s="12"/>
      <c r="N65" s="752"/>
    </row>
    <row r="66" spans="1:14" ht="15.75" x14ac:dyDescent="0.25">
      <c r="A66" s="2">
        <v>26</v>
      </c>
      <c r="B66" s="3" t="s">
        <v>62</v>
      </c>
      <c r="C66" s="90"/>
      <c r="D66" s="1227" t="s">
        <v>44</v>
      </c>
      <c r="E66" s="145"/>
      <c r="F66" s="26">
        <v>26</v>
      </c>
      <c r="G66" s="48" t="s">
        <v>750</v>
      </c>
      <c r="H66" s="288"/>
      <c r="I66" s="12"/>
      <c r="J66" s="753">
        <v>26</v>
      </c>
      <c r="K66" s="46"/>
      <c r="L66" s="1017" t="s">
        <v>43</v>
      </c>
      <c r="M66" s="12"/>
      <c r="N66" s="752"/>
    </row>
    <row r="67" spans="1:14" ht="15.75" x14ac:dyDescent="0.25">
      <c r="A67" s="2">
        <v>27</v>
      </c>
      <c r="B67" s="3" t="s">
        <v>63</v>
      </c>
      <c r="C67" s="90"/>
      <c r="D67" s="1227" t="s">
        <v>44</v>
      </c>
      <c r="E67" s="145"/>
      <c r="F67" s="26">
        <v>27</v>
      </c>
      <c r="G67" s="48" t="s">
        <v>750</v>
      </c>
      <c r="H67" s="288"/>
      <c r="I67" s="12"/>
      <c r="J67" s="753">
        <v>27</v>
      </c>
      <c r="K67" s="46"/>
      <c r="L67" s="1017" t="s">
        <v>43</v>
      </c>
      <c r="M67" s="12"/>
      <c r="N67" s="752"/>
    </row>
    <row r="68" spans="1:14" ht="15.75" x14ac:dyDescent="0.25">
      <c r="A68" s="2">
        <v>28</v>
      </c>
      <c r="B68" s="3" t="s">
        <v>64</v>
      </c>
      <c r="C68" s="90"/>
      <c r="D68" s="1227" t="s">
        <v>44</v>
      </c>
      <c r="E68" s="145"/>
      <c r="F68" s="26">
        <v>28</v>
      </c>
      <c r="G68" s="48" t="s">
        <v>750</v>
      </c>
      <c r="H68" s="288"/>
      <c r="I68" s="12"/>
      <c r="J68" s="753">
        <v>28</v>
      </c>
      <c r="K68" s="46"/>
      <c r="L68" s="1011" t="s">
        <v>43</v>
      </c>
      <c r="M68" s="12"/>
      <c r="N68" s="752"/>
    </row>
    <row r="69" spans="1:14" ht="15.75" x14ac:dyDescent="0.25">
      <c r="A69" s="2">
        <v>29</v>
      </c>
      <c r="B69" s="3" t="s">
        <v>65</v>
      </c>
      <c r="C69" s="90"/>
      <c r="D69" s="1227" t="s">
        <v>44</v>
      </c>
      <c r="E69" s="145"/>
      <c r="F69" s="26">
        <v>29</v>
      </c>
      <c r="G69" s="48" t="s">
        <v>750</v>
      </c>
      <c r="H69" s="288"/>
      <c r="I69" s="12"/>
      <c r="J69" s="753">
        <v>29</v>
      </c>
      <c r="K69" s="46"/>
      <c r="L69" s="1011" t="s">
        <v>43</v>
      </c>
      <c r="M69" s="12"/>
      <c r="N69" s="752"/>
    </row>
    <row r="70" spans="1:14" ht="15.75" x14ac:dyDescent="0.25">
      <c r="A70" s="2">
        <v>30</v>
      </c>
      <c r="B70" s="3" t="s">
        <v>66</v>
      </c>
      <c r="C70" s="90"/>
      <c r="D70" s="1227" t="s">
        <v>44</v>
      </c>
      <c r="E70" s="145"/>
      <c r="F70" s="26">
        <v>30</v>
      </c>
      <c r="G70" s="48" t="s">
        <v>750</v>
      </c>
      <c r="H70" s="288"/>
      <c r="I70" s="12"/>
      <c r="J70" s="753">
        <v>30</v>
      </c>
      <c r="K70" s="46"/>
      <c r="L70" s="1011" t="s">
        <v>43</v>
      </c>
      <c r="M70" s="12"/>
      <c r="N70" s="752"/>
    </row>
    <row r="71" spans="1:14" ht="15.75" x14ac:dyDescent="0.25">
      <c r="A71" s="2">
        <v>31</v>
      </c>
      <c r="B71" s="3" t="s">
        <v>67</v>
      </c>
      <c r="C71" s="90"/>
      <c r="D71" s="1227" t="s">
        <v>44</v>
      </c>
      <c r="E71" s="145"/>
      <c r="F71" s="26">
        <v>31</v>
      </c>
      <c r="G71" s="48" t="s">
        <v>750</v>
      </c>
      <c r="H71" s="288"/>
      <c r="I71" s="12"/>
      <c r="J71" s="753">
        <v>31</v>
      </c>
      <c r="K71" s="46"/>
      <c r="L71" s="1011" t="s">
        <v>43</v>
      </c>
      <c r="M71" s="12"/>
      <c r="N71" s="752"/>
    </row>
    <row r="72" spans="1:14" ht="15.75" x14ac:dyDescent="0.25">
      <c r="A72" s="2">
        <v>32</v>
      </c>
      <c r="B72" s="3" t="s">
        <v>68</v>
      </c>
      <c r="C72" s="90"/>
      <c r="D72" s="1227" t="s">
        <v>44</v>
      </c>
      <c r="E72" s="145"/>
      <c r="F72" s="26">
        <v>32</v>
      </c>
      <c r="G72" s="48" t="s">
        <v>750</v>
      </c>
      <c r="H72" s="288"/>
      <c r="I72" s="12"/>
      <c r="J72" s="753">
        <v>32</v>
      </c>
      <c r="K72" s="46"/>
      <c r="L72" s="1017" t="s">
        <v>43</v>
      </c>
      <c r="M72" s="12"/>
      <c r="N72" s="752"/>
    </row>
    <row r="73" spans="1:14" ht="15.75" x14ac:dyDescent="0.25">
      <c r="A73" s="2">
        <v>35</v>
      </c>
      <c r="B73" s="3" t="s">
        <v>72</v>
      </c>
      <c r="C73" s="90"/>
      <c r="D73" s="1227" t="s">
        <v>43</v>
      </c>
      <c r="E73" s="145"/>
      <c r="F73" s="26">
        <v>35</v>
      </c>
      <c r="G73" s="48" t="s">
        <v>750</v>
      </c>
      <c r="H73" s="288"/>
      <c r="I73" s="12"/>
      <c r="J73" s="753">
        <v>35</v>
      </c>
      <c r="K73" s="46"/>
      <c r="L73" s="1017" t="s">
        <v>43</v>
      </c>
      <c r="M73" s="12"/>
      <c r="N73" s="752"/>
    </row>
    <row r="74" spans="1:14" ht="15.75" x14ac:dyDescent="0.25">
      <c r="A74" s="2">
        <v>36</v>
      </c>
      <c r="B74" s="3" t="s">
        <v>73</v>
      </c>
      <c r="C74" s="90"/>
      <c r="D74" s="1227" t="s">
        <v>44</v>
      </c>
      <c r="E74" s="145"/>
      <c r="F74" s="26">
        <v>36</v>
      </c>
      <c r="G74" s="48" t="s">
        <v>750</v>
      </c>
      <c r="H74" s="288"/>
      <c r="I74" s="12"/>
      <c r="J74" s="753">
        <v>36</v>
      </c>
      <c r="K74" s="46"/>
      <c r="L74" s="1017" t="s">
        <v>44</v>
      </c>
      <c r="M74" s="12"/>
      <c r="N74" s="752"/>
    </row>
    <row r="75" spans="1:14" ht="15.75" x14ac:dyDescent="0.25">
      <c r="A75" s="2">
        <v>37</v>
      </c>
      <c r="B75" s="3" t="s">
        <v>69</v>
      </c>
      <c r="C75" s="366">
        <f>C15</f>
        <v>10162756.897260273</v>
      </c>
      <c r="D75" s="1228" t="s">
        <v>130</v>
      </c>
      <c r="E75" s="145"/>
      <c r="F75" s="26">
        <v>37</v>
      </c>
      <c r="G75" s="48" t="s">
        <v>750</v>
      </c>
      <c r="H75" s="291"/>
      <c r="I75" s="12"/>
      <c r="J75" s="753">
        <v>37</v>
      </c>
      <c r="K75" s="46"/>
      <c r="L75" s="1017" t="s">
        <v>43</v>
      </c>
      <c r="M75" s="12"/>
      <c r="N75" s="756"/>
    </row>
    <row r="76" spans="1:14" ht="15.75" x14ac:dyDescent="0.25">
      <c r="A76" s="2">
        <v>38</v>
      </c>
      <c r="B76" s="3" t="s">
        <v>70</v>
      </c>
      <c r="C76" s="1315">
        <v>10162756.897260273</v>
      </c>
      <c r="D76" s="1294" t="s">
        <v>44</v>
      </c>
      <c r="E76" s="145"/>
      <c r="F76" s="26">
        <v>38</v>
      </c>
      <c r="G76" s="48" t="s">
        <v>750</v>
      </c>
      <c r="H76" s="291"/>
      <c r="I76" s="12"/>
      <c r="J76" s="753">
        <v>38</v>
      </c>
      <c r="K76" s="1394">
        <f>K18</f>
        <v>10213479.892181886</v>
      </c>
      <c r="L76" s="1017" t="s">
        <v>43</v>
      </c>
      <c r="M76" s="12"/>
      <c r="N76" s="756"/>
    </row>
    <row r="77" spans="1:14" ht="15.75" x14ac:dyDescent="0.25">
      <c r="A77" s="2">
        <v>39</v>
      </c>
      <c r="B77" s="3" t="s">
        <v>71</v>
      </c>
      <c r="C77" s="365" t="s">
        <v>99</v>
      </c>
      <c r="D77" s="1227" t="s">
        <v>130</v>
      </c>
      <c r="E77" s="145"/>
      <c r="F77" s="26">
        <v>39</v>
      </c>
      <c r="G77" s="48" t="s">
        <v>750</v>
      </c>
      <c r="H77" s="288"/>
      <c r="I77" s="12"/>
      <c r="J77" s="753">
        <v>39</v>
      </c>
      <c r="K77" s="46"/>
      <c r="L77" s="1017" t="s">
        <v>43</v>
      </c>
      <c r="M77" s="12"/>
      <c r="N77" s="752"/>
    </row>
    <row r="78" spans="1:14" ht="15.75" x14ac:dyDescent="0.25">
      <c r="A78" s="2">
        <v>73</v>
      </c>
      <c r="B78" s="3" t="s">
        <v>81</v>
      </c>
      <c r="C78" s="365" t="b">
        <v>0</v>
      </c>
      <c r="D78" s="1227" t="s">
        <v>130</v>
      </c>
      <c r="E78" s="145"/>
      <c r="F78" s="26">
        <v>73</v>
      </c>
      <c r="G78" s="48" t="s">
        <v>750</v>
      </c>
      <c r="H78" s="288"/>
      <c r="I78" s="12"/>
      <c r="J78" s="753">
        <v>73</v>
      </c>
      <c r="K78" s="46"/>
      <c r="L78" s="1017" t="s">
        <v>43</v>
      </c>
      <c r="M78" s="12"/>
      <c r="N78" s="752">
        <v>12</v>
      </c>
    </row>
    <row r="79" spans="1:14" ht="15.75" x14ac:dyDescent="0.25">
      <c r="A79" s="2">
        <v>74</v>
      </c>
      <c r="B79" s="3" t="s">
        <v>78</v>
      </c>
      <c r="C79" s="95"/>
      <c r="D79" s="1232" t="s">
        <v>44</v>
      </c>
      <c r="E79" s="145"/>
      <c r="F79" s="26">
        <v>74</v>
      </c>
      <c r="G79" s="48" t="s">
        <v>750</v>
      </c>
      <c r="H79" s="295"/>
      <c r="I79" s="12"/>
      <c r="J79" s="753">
        <v>74</v>
      </c>
      <c r="K79" s="46"/>
      <c r="L79" s="1011" t="s">
        <v>43</v>
      </c>
      <c r="M79" s="12"/>
      <c r="N79" s="754"/>
    </row>
    <row r="80" spans="1:14" ht="15.75" x14ac:dyDescent="0.25">
      <c r="A80" s="2">
        <v>75</v>
      </c>
      <c r="B80" s="3" t="s">
        <v>19</v>
      </c>
      <c r="C80" s="365" t="s">
        <v>113</v>
      </c>
      <c r="D80" s="1227" t="s">
        <v>44</v>
      </c>
      <c r="E80" s="145"/>
      <c r="F80" s="26">
        <v>75</v>
      </c>
      <c r="G80" s="48" t="s">
        <v>750</v>
      </c>
      <c r="H80" s="1074"/>
      <c r="I80" s="223"/>
      <c r="J80" s="1074">
        <v>75</v>
      </c>
      <c r="K80" s="48" t="s">
        <v>748</v>
      </c>
      <c r="L80" s="1011"/>
      <c r="M80" s="12"/>
      <c r="N80" s="752"/>
    </row>
    <row r="81" spans="1:14" ht="15.75" x14ac:dyDescent="0.25">
      <c r="A81" s="2">
        <v>76</v>
      </c>
      <c r="B81" s="9" t="s">
        <v>30</v>
      </c>
      <c r="C81" s="90"/>
      <c r="D81" s="1227" t="s">
        <v>44</v>
      </c>
      <c r="E81" s="145"/>
      <c r="F81" s="26">
        <v>76</v>
      </c>
      <c r="G81" s="48" t="s">
        <v>750</v>
      </c>
      <c r="H81" s="1074"/>
      <c r="I81" s="223"/>
      <c r="J81" s="1074">
        <v>76</v>
      </c>
      <c r="K81" s="48" t="s">
        <v>748</v>
      </c>
      <c r="L81" s="1011"/>
      <c r="M81" s="12"/>
      <c r="N81" s="752"/>
    </row>
    <row r="82" spans="1:14" ht="15.75" x14ac:dyDescent="0.25">
      <c r="A82" s="2">
        <v>77</v>
      </c>
      <c r="B82" s="9" t="s">
        <v>31</v>
      </c>
      <c r="C82" s="90"/>
      <c r="D82" s="1227" t="s">
        <v>44</v>
      </c>
      <c r="E82" s="145"/>
      <c r="F82" s="26">
        <v>77</v>
      </c>
      <c r="G82" s="48" t="s">
        <v>750</v>
      </c>
      <c r="H82" s="1074"/>
      <c r="I82" s="223"/>
      <c r="J82" s="1074">
        <v>77</v>
      </c>
      <c r="K82" s="48" t="s">
        <v>748</v>
      </c>
      <c r="L82" s="1011"/>
      <c r="M82" s="12"/>
      <c r="N82" s="752"/>
    </row>
    <row r="83" spans="1:14" ht="15.75" x14ac:dyDescent="0.25">
      <c r="A83" s="2">
        <v>78</v>
      </c>
      <c r="B83" s="9" t="s">
        <v>77</v>
      </c>
      <c r="C83" s="365" t="s">
        <v>92</v>
      </c>
      <c r="D83" s="1227" t="s">
        <v>44</v>
      </c>
      <c r="E83" s="145"/>
      <c r="F83" s="26">
        <v>78</v>
      </c>
      <c r="G83" s="48" t="s">
        <v>750</v>
      </c>
      <c r="H83" s="1074"/>
      <c r="I83" s="223"/>
      <c r="J83" s="1074">
        <v>78</v>
      </c>
      <c r="K83" s="48" t="s">
        <v>748</v>
      </c>
      <c r="L83" s="1016"/>
      <c r="M83" s="12"/>
      <c r="N83" s="752"/>
    </row>
    <row r="84" spans="1:14" ht="15.75" x14ac:dyDescent="0.25">
      <c r="A84" s="2">
        <v>79</v>
      </c>
      <c r="B84" s="9" t="s">
        <v>76</v>
      </c>
      <c r="C84" s="365" t="s">
        <v>118</v>
      </c>
      <c r="D84" s="1227" t="s">
        <v>44</v>
      </c>
      <c r="E84" s="145"/>
      <c r="F84" s="26">
        <v>79</v>
      </c>
      <c r="G84" s="48" t="s">
        <v>750</v>
      </c>
      <c r="H84" s="1074"/>
      <c r="I84" s="223"/>
      <c r="J84" s="1074">
        <v>79</v>
      </c>
      <c r="K84" s="48" t="s">
        <v>748</v>
      </c>
      <c r="L84" s="1016"/>
      <c r="M84" s="12"/>
      <c r="N84" s="752" t="s">
        <v>573</v>
      </c>
    </row>
    <row r="85" spans="1:14" ht="15.75" x14ac:dyDescent="0.25">
      <c r="A85" s="2">
        <v>83</v>
      </c>
      <c r="B85" s="9" t="s">
        <v>20</v>
      </c>
      <c r="C85" s="366">
        <v>10000000</v>
      </c>
      <c r="D85" s="1228" t="s">
        <v>44</v>
      </c>
      <c r="E85" s="145"/>
      <c r="F85" s="26">
        <v>83</v>
      </c>
      <c r="G85" s="48" t="s">
        <v>750</v>
      </c>
      <c r="H85" s="1076"/>
      <c r="I85" s="223"/>
      <c r="J85" s="1074">
        <v>83</v>
      </c>
      <c r="K85" s="48" t="s">
        <v>748</v>
      </c>
      <c r="L85" s="1017"/>
      <c r="M85" s="12"/>
      <c r="N85" s="756"/>
    </row>
    <row r="86" spans="1:14" ht="15.75" x14ac:dyDescent="0.25">
      <c r="A86" s="2">
        <v>85</v>
      </c>
      <c r="B86" s="3" t="s">
        <v>21</v>
      </c>
      <c r="C86" s="365" t="s">
        <v>99</v>
      </c>
      <c r="D86" s="1227" t="s">
        <v>43</v>
      </c>
      <c r="E86" s="145"/>
      <c r="F86" s="26">
        <v>85</v>
      </c>
      <c r="G86" s="48" t="s">
        <v>750</v>
      </c>
      <c r="H86" s="1074"/>
      <c r="I86" s="223"/>
      <c r="J86" s="1074">
        <v>85</v>
      </c>
      <c r="K86" s="48" t="s">
        <v>748</v>
      </c>
      <c r="L86" s="1011"/>
      <c r="M86" s="12"/>
      <c r="N86" s="752" t="s">
        <v>346</v>
      </c>
    </row>
    <row r="87" spans="1:14" ht="15.75" x14ac:dyDescent="0.25">
      <c r="A87" s="2">
        <v>86</v>
      </c>
      <c r="B87" s="3" t="s">
        <v>22</v>
      </c>
      <c r="C87" s="365" t="s">
        <v>99</v>
      </c>
      <c r="D87" s="1227" t="s">
        <v>44</v>
      </c>
      <c r="E87" s="145"/>
      <c r="F87" s="26">
        <v>86</v>
      </c>
      <c r="G87" s="48" t="s">
        <v>750</v>
      </c>
      <c r="H87" s="1074"/>
      <c r="I87" s="223"/>
      <c r="J87" s="1074">
        <v>86</v>
      </c>
      <c r="K87" s="48" t="s">
        <v>748</v>
      </c>
      <c r="L87" s="1011"/>
      <c r="M87" s="12"/>
      <c r="N87" s="752" t="s">
        <v>44</v>
      </c>
    </row>
    <row r="88" spans="1:14" ht="15.75" x14ac:dyDescent="0.25">
      <c r="A88" s="2">
        <v>87</v>
      </c>
      <c r="B88" s="3" t="s">
        <v>23</v>
      </c>
      <c r="C88" s="367">
        <f>(C14/C13)*100</f>
        <v>102.13826027397259</v>
      </c>
      <c r="D88" s="1233" t="s">
        <v>44</v>
      </c>
      <c r="E88" s="354" t="s">
        <v>309</v>
      </c>
      <c r="F88" s="26">
        <v>87</v>
      </c>
      <c r="G88" s="48" t="s">
        <v>750</v>
      </c>
      <c r="H88" s="1075"/>
      <c r="I88" s="223"/>
      <c r="J88" s="1074">
        <v>87</v>
      </c>
      <c r="K88" s="48" t="s">
        <v>748</v>
      </c>
      <c r="L88" s="1011"/>
      <c r="M88" s="12"/>
      <c r="N88" s="755" t="s">
        <v>271</v>
      </c>
    </row>
    <row r="89" spans="1:14" ht="15.75" x14ac:dyDescent="0.25">
      <c r="A89" s="2">
        <v>88</v>
      </c>
      <c r="B89" s="3" t="s">
        <v>24</v>
      </c>
      <c r="C89" s="366">
        <f>C14</f>
        <v>10213826.02739726</v>
      </c>
      <c r="D89" s="1228" t="s">
        <v>44</v>
      </c>
      <c r="E89" s="354" t="s">
        <v>309</v>
      </c>
      <c r="F89" s="26">
        <v>88</v>
      </c>
      <c r="G89" s="48" t="s">
        <v>750</v>
      </c>
      <c r="H89" s="1076"/>
      <c r="I89" s="223"/>
      <c r="J89" s="1074">
        <v>88</v>
      </c>
      <c r="K89" s="48" t="s">
        <v>748</v>
      </c>
      <c r="L89" s="1011"/>
      <c r="M89" s="12"/>
      <c r="N89" s="756"/>
    </row>
    <row r="90" spans="1:14" ht="15.75" x14ac:dyDescent="0.25">
      <c r="A90" s="2">
        <v>89</v>
      </c>
      <c r="B90" s="3" t="s">
        <v>25</v>
      </c>
      <c r="C90" s="96">
        <v>0.5</v>
      </c>
      <c r="D90" s="67" t="s">
        <v>44</v>
      </c>
      <c r="E90" s="145"/>
      <c r="F90" s="26">
        <v>89</v>
      </c>
      <c r="G90" s="48" t="s">
        <v>750</v>
      </c>
      <c r="H90" s="67"/>
      <c r="I90" s="223"/>
      <c r="J90" s="1074">
        <v>89</v>
      </c>
      <c r="K90" s="48" t="s">
        <v>748</v>
      </c>
      <c r="L90" s="1017"/>
      <c r="M90" s="12"/>
      <c r="N90" s="758">
        <v>18</v>
      </c>
    </row>
    <row r="91" spans="1:14" ht="15.75" x14ac:dyDescent="0.25">
      <c r="A91" s="2">
        <v>90</v>
      </c>
      <c r="B91" s="3" t="s">
        <v>26</v>
      </c>
      <c r="C91" s="365" t="s">
        <v>114</v>
      </c>
      <c r="D91" s="1227" t="s">
        <v>43</v>
      </c>
      <c r="E91" s="145"/>
      <c r="F91" s="26">
        <v>90</v>
      </c>
      <c r="G91" s="48" t="s">
        <v>750</v>
      </c>
      <c r="H91" s="1074"/>
      <c r="I91" s="223"/>
      <c r="J91" s="1074">
        <v>90</v>
      </c>
      <c r="K91" s="48" t="s">
        <v>748</v>
      </c>
      <c r="L91" s="1011"/>
      <c r="M91" s="12"/>
      <c r="N91" s="752" t="s">
        <v>347</v>
      </c>
    </row>
    <row r="92" spans="1:14" ht="15.75" x14ac:dyDescent="0.25">
      <c r="A92" s="2">
        <v>91</v>
      </c>
      <c r="B92" s="3" t="s">
        <v>27</v>
      </c>
      <c r="C92" s="97" t="s">
        <v>121</v>
      </c>
      <c r="D92" s="1295" t="s">
        <v>130</v>
      </c>
      <c r="E92" s="354" t="s">
        <v>309</v>
      </c>
      <c r="F92" s="26">
        <v>91</v>
      </c>
      <c r="G92" s="48" t="s">
        <v>750</v>
      </c>
      <c r="H92" s="1073"/>
      <c r="I92" s="223"/>
      <c r="J92" s="1074">
        <v>91</v>
      </c>
      <c r="K92" s="48" t="s">
        <v>748</v>
      </c>
      <c r="L92" s="1017"/>
      <c r="M92" s="12"/>
      <c r="N92" s="751"/>
    </row>
    <row r="93" spans="1:14" ht="15.75" x14ac:dyDescent="0.25">
      <c r="A93" s="2">
        <v>92</v>
      </c>
      <c r="B93" s="3" t="s">
        <v>28</v>
      </c>
      <c r="C93" s="365" t="s">
        <v>115</v>
      </c>
      <c r="D93" s="1227" t="s">
        <v>44</v>
      </c>
      <c r="E93" s="145"/>
      <c r="F93" s="26">
        <v>92</v>
      </c>
      <c r="G93" s="48" t="s">
        <v>750</v>
      </c>
      <c r="H93" s="1074"/>
      <c r="I93" s="223"/>
      <c r="J93" s="1074">
        <v>92</v>
      </c>
      <c r="K93" s="48" t="s">
        <v>748</v>
      </c>
      <c r="L93" s="1017"/>
      <c r="M93" s="12"/>
      <c r="N93" s="752" t="s">
        <v>560</v>
      </c>
    </row>
    <row r="94" spans="1:14" ht="15.75" x14ac:dyDescent="0.25">
      <c r="A94" s="2">
        <v>93</v>
      </c>
      <c r="B94" s="3" t="s">
        <v>75</v>
      </c>
      <c r="C94" s="25" t="s">
        <v>119</v>
      </c>
      <c r="D94" s="1227" t="s">
        <v>44</v>
      </c>
      <c r="E94" s="145"/>
      <c r="F94" s="26">
        <v>93</v>
      </c>
      <c r="G94" s="48" t="s">
        <v>750</v>
      </c>
      <c r="H94" s="1074"/>
      <c r="I94" s="223"/>
      <c r="J94" s="1074">
        <v>93</v>
      </c>
      <c r="K94" s="48" t="s">
        <v>748</v>
      </c>
      <c r="L94" s="1017"/>
      <c r="M94" s="12"/>
      <c r="N94" s="752"/>
    </row>
    <row r="95" spans="1:14" ht="15.75" x14ac:dyDescent="0.25">
      <c r="A95" s="2">
        <v>94</v>
      </c>
      <c r="B95" s="3" t="s">
        <v>74</v>
      </c>
      <c r="C95" s="365" t="s">
        <v>116</v>
      </c>
      <c r="D95" s="1227" t="s">
        <v>44</v>
      </c>
      <c r="E95" s="145"/>
      <c r="F95" s="26">
        <v>94</v>
      </c>
      <c r="G95" s="48" t="s">
        <v>750</v>
      </c>
      <c r="H95" s="1074"/>
      <c r="I95" s="223"/>
      <c r="J95" s="1074">
        <v>94</v>
      </c>
      <c r="K95" s="48" t="s">
        <v>748</v>
      </c>
      <c r="L95" s="1011"/>
      <c r="M95" s="12"/>
      <c r="N95" s="752"/>
    </row>
    <row r="96" spans="1:14" ht="15.75" x14ac:dyDescent="0.25">
      <c r="A96" s="2">
        <v>95</v>
      </c>
      <c r="B96" s="9" t="s">
        <v>38</v>
      </c>
      <c r="C96" s="365" t="b">
        <v>1</v>
      </c>
      <c r="D96" s="1227" t="s">
        <v>44</v>
      </c>
      <c r="E96" s="354" t="s">
        <v>309</v>
      </c>
      <c r="F96" s="26">
        <v>95</v>
      </c>
      <c r="G96" s="48" t="s">
        <v>750</v>
      </c>
      <c r="H96" s="1074"/>
      <c r="I96" s="223"/>
      <c r="J96" s="1074">
        <v>95</v>
      </c>
      <c r="K96" s="48" t="s">
        <v>748</v>
      </c>
      <c r="L96" s="1011"/>
      <c r="M96" s="12"/>
      <c r="N96" s="752" t="s">
        <v>106</v>
      </c>
    </row>
    <row r="97" spans="1:15" ht="15.75" x14ac:dyDescent="0.25">
      <c r="A97" s="18">
        <v>96</v>
      </c>
      <c r="B97" s="10" t="s">
        <v>36</v>
      </c>
      <c r="C97" s="90"/>
      <c r="D97" s="1227" t="s">
        <v>44</v>
      </c>
      <c r="E97" s="12"/>
      <c r="F97" s="26">
        <v>96</v>
      </c>
      <c r="G97" s="48" t="s">
        <v>750</v>
      </c>
      <c r="H97" s="1074"/>
      <c r="I97" s="223"/>
      <c r="J97" s="1074">
        <v>96</v>
      </c>
      <c r="K97" s="48" t="s">
        <v>748</v>
      </c>
      <c r="L97" s="1017"/>
      <c r="M97" s="12"/>
      <c r="N97" s="752"/>
    </row>
    <row r="98" spans="1:15" ht="15.75" x14ac:dyDescent="0.25">
      <c r="A98" s="18">
        <v>97</v>
      </c>
      <c r="B98" s="10" t="s">
        <v>32</v>
      </c>
      <c r="C98" s="90"/>
      <c r="D98" s="1227" t="s">
        <v>44</v>
      </c>
      <c r="E98" s="12"/>
      <c r="F98" s="26">
        <v>97</v>
      </c>
      <c r="G98" s="48" t="s">
        <v>750</v>
      </c>
      <c r="H98" s="1074"/>
      <c r="I98" s="223"/>
      <c r="J98" s="1074">
        <v>97</v>
      </c>
      <c r="K98" s="48" t="s">
        <v>748</v>
      </c>
      <c r="L98" s="1017"/>
      <c r="M98" s="12"/>
      <c r="N98" s="752"/>
    </row>
    <row r="99" spans="1:15" ht="15.75" x14ac:dyDescent="0.25">
      <c r="A99" s="18">
        <v>98</v>
      </c>
      <c r="B99" s="10" t="s">
        <v>39</v>
      </c>
      <c r="C99" s="365" t="s">
        <v>47</v>
      </c>
      <c r="D99" s="1227" t="s">
        <v>130</v>
      </c>
      <c r="E99" s="77"/>
      <c r="F99" s="26">
        <v>98</v>
      </c>
      <c r="G99" s="1070" t="s">
        <v>48</v>
      </c>
      <c r="H99" s="1074" t="s">
        <v>130</v>
      </c>
      <c r="I99" s="357" t="s">
        <v>309</v>
      </c>
      <c r="J99" s="1074">
        <v>98</v>
      </c>
      <c r="K99" s="1070" t="s">
        <v>42</v>
      </c>
      <c r="L99" s="1011" t="s">
        <v>130</v>
      </c>
      <c r="M99" s="342" t="s">
        <v>309</v>
      </c>
      <c r="N99" s="752"/>
    </row>
    <row r="100" spans="1:15" ht="15.75" x14ac:dyDescent="0.25">
      <c r="A100" s="18">
        <v>99</v>
      </c>
      <c r="B100" s="10" t="s">
        <v>29</v>
      </c>
      <c r="C100" s="365" t="s">
        <v>117</v>
      </c>
      <c r="D100" s="1227" t="s">
        <v>130</v>
      </c>
      <c r="E100" s="73"/>
      <c r="F100" s="26">
        <v>99</v>
      </c>
      <c r="G100" s="48" t="s">
        <v>750</v>
      </c>
      <c r="H100" s="288"/>
      <c r="I100" s="12"/>
      <c r="J100" s="753">
        <v>99</v>
      </c>
      <c r="K100" s="46"/>
      <c r="L100" s="1011" t="s">
        <v>130</v>
      </c>
      <c r="M100" s="12"/>
      <c r="N100" s="753"/>
    </row>
    <row r="101" spans="1:15" ht="15.75" x14ac:dyDescent="0.25">
      <c r="A101" s="12" t="s">
        <v>122</v>
      </c>
      <c r="C101" s="16">
        <v>49</v>
      </c>
      <c r="D101" s="80"/>
      <c r="E101" s="80"/>
      <c r="F101" s="12"/>
      <c r="G101" s="16">
        <v>8</v>
      </c>
      <c r="H101" s="80"/>
      <c r="I101" s="12"/>
      <c r="J101" s="12"/>
      <c r="K101" s="16">
        <v>9</v>
      </c>
      <c r="L101" s="80"/>
      <c r="M101" s="184"/>
      <c r="N101" s="80"/>
      <c r="O101" s="12"/>
    </row>
    <row r="102" spans="1:15" x14ac:dyDescent="0.25">
      <c r="C102" s="11"/>
      <c r="D102" s="245"/>
      <c r="E102" s="245"/>
      <c r="L102" s="7"/>
      <c r="N102" s="7"/>
    </row>
    <row r="103" spans="1:15" ht="15.75" x14ac:dyDescent="0.25">
      <c r="A103" s="912">
        <v>1.1000000000000001</v>
      </c>
      <c r="B103" s="1791" t="s">
        <v>162</v>
      </c>
      <c r="C103" s="1791"/>
      <c r="D103" s="1791"/>
      <c r="E103" s="1791"/>
      <c r="F103" s="1400">
        <v>1.1000000000000001</v>
      </c>
      <c r="G103" s="1801" t="s">
        <v>912</v>
      </c>
      <c r="H103" s="1801"/>
      <c r="I103" s="1801"/>
      <c r="J103" s="1267">
        <v>1.1000000000000001</v>
      </c>
      <c r="K103" s="1798" t="s">
        <v>912</v>
      </c>
      <c r="L103" s="1799"/>
      <c r="M103" s="673"/>
      <c r="N103" s="673"/>
      <c r="O103" s="673"/>
    </row>
    <row r="104" spans="1:15" ht="15.75" x14ac:dyDescent="0.25">
      <c r="A104" s="1280">
        <v>1.2</v>
      </c>
      <c r="B104" s="1636" t="s">
        <v>345</v>
      </c>
      <c r="C104" s="1636"/>
      <c r="D104" s="1636"/>
      <c r="E104" s="1636"/>
      <c r="F104" s="1639">
        <v>2.2999999999999998</v>
      </c>
      <c r="G104" s="1803" t="s">
        <v>913</v>
      </c>
      <c r="H104" s="1803"/>
      <c r="I104" s="1803"/>
      <c r="J104" s="1637">
        <v>2.2999999999999998</v>
      </c>
      <c r="K104" s="1803" t="s">
        <v>914</v>
      </c>
      <c r="L104" s="1803"/>
      <c r="M104" s="673"/>
      <c r="N104" s="673"/>
      <c r="O104" s="673"/>
    </row>
    <row r="105" spans="1:15" ht="15.75" customHeight="1" x14ac:dyDescent="0.25">
      <c r="A105" s="1280">
        <v>1.7</v>
      </c>
      <c r="B105" s="1636" t="s">
        <v>469</v>
      </c>
      <c r="C105" s="1636"/>
      <c r="D105" s="1636"/>
      <c r="E105" s="1636"/>
      <c r="F105" s="1641"/>
      <c r="G105" s="1803"/>
      <c r="H105" s="1803"/>
      <c r="I105" s="1803"/>
      <c r="J105" s="1637"/>
      <c r="K105" s="1803"/>
      <c r="L105" s="1803"/>
      <c r="N105" s="268"/>
      <c r="O105" s="268"/>
    </row>
    <row r="106" spans="1:15" ht="15.75" customHeight="1" x14ac:dyDescent="0.25">
      <c r="A106" s="1280">
        <v>1.8</v>
      </c>
      <c r="B106" s="1636" t="s">
        <v>470</v>
      </c>
      <c r="C106" s="1636"/>
      <c r="D106" s="1636"/>
      <c r="E106" s="1636"/>
      <c r="F106" s="1401">
        <v>2.99</v>
      </c>
      <c r="G106" s="1795" t="s">
        <v>633</v>
      </c>
      <c r="H106" s="1795"/>
      <c r="I106" s="1795"/>
      <c r="J106" s="1279">
        <v>2.15</v>
      </c>
      <c r="K106" s="1796" t="s">
        <v>916</v>
      </c>
      <c r="L106" s="1797"/>
      <c r="M106" s="725"/>
      <c r="N106" s="725"/>
      <c r="O106" s="725"/>
    </row>
    <row r="107" spans="1:15" ht="15.75" customHeight="1" x14ac:dyDescent="0.25">
      <c r="A107" s="1291">
        <v>1.1000000000000001</v>
      </c>
      <c r="B107" s="1636" t="s">
        <v>471</v>
      </c>
      <c r="C107" s="1636"/>
      <c r="D107" s="1636"/>
      <c r="E107" s="1636"/>
      <c r="F107" s="408"/>
      <c r="G107" s="7"/>
      <c r="I107" s="7"/>
      <c r="J107" s="1737">
        <v>2.99</v>
      </c>
      <c r="K107" s="1795" t="s">
        <v>915</v>
      </c>
      <c r="L107" s="1795"/>
      <c r="M107" s="859"/>
      <c r="N107" s="859"/>
      <c r="O107" s="7"/>
    </row>
    <row r="108" spans="1:15" ht="15.75" x14ac:dyDescent="0.25">
      <c r="A108" s="1280">
        <v>1.1299999999999999</v>
      </c>
      <c r="B108" s="1636" t="s">
        <v>472</v>
      </c>
      <c r="C108" s="1636"/>
      <c r="D108" s="1636"/>
      <c r="E108" s="1636"/>
      <c r="F108" s="408"/>
      <c r="G108" s="7"/>
      <c r="I108" s="7"/>
      <c r="J108" s="1737"/>
      <c r="K108" s="1795"/>
      <c r="L108" s="1795"/>
      <c r="N108" s="7"/>
      <c r="O108" s="7"/>
    </row>
    <row r="109" spans="1:15" ht="15.75" customHeight="1" x14ac:dyDescent="0.25">
      <c r="A109" s="1694">
        <v>1.17</v>
      </c>
      <c r="B109" s="1789" t="s">
        <v>806</v>
      </c>
      <c r="C109" s="1789"/>
      <c r="D109" s="1789"/>
      <c r="E109" s="1789"/>
      <c r="F109" s="647"/>
      <c r="G109" s="647"/>
      <c r="I109" s="7"/>
      <c r="J109" s="7"/>
      <c r="K109" s="7"/>
      <c r="L109" s="7"/>
      <c r="N109" s="7"/>
      <c r="O109" s="7"/>
    </row>
    <row r="110" spans="1:15" ht="15.75" customHeight="1" x14ac:dyDescent="0.25">
      <c r="A110" s="1694"/>
      <c r="B110" s="1789"/>
      <c r="C110" s="1789"/>
      <c r="D110" s="1789"/>
      <c r="E110" s="1789"/>
      <c r="F110" s="647"/>
      <c r="G110" s="647"/>
      <c r="I110" s="7"/>
      <c r="J110" s="7"/>
      <c r="K110" s="7"/>
      <c r="L110" s="7"/>
      <c r="N110" s="7"/>
      <c r="O110" s="7"/>
    </row>
    <row r="111" spans="1:15" ht="15.75" x14ac:dyDescent="0.25">
      <c r="A111" s="1280">
        <v>2.1</v>
      </c>
      <c r="B111" s="1636" t="s">
        <v>474</v>
      </c>
      <c r="C111" s="1636"/>
      <c r="D111" s="1636"/>
      <c r="E111" s="1636"/>
      <c r="F111" s="408"/>
      <c r="G111" s="7"/>
      <c r="I111" s="7"/>
      <c r="J111" s="7"/>
      <c r="K111" s="7"/>
      <c r="L111" s="7"/>
      <c r="N111" s="7"/>
      <c r="O111" s="7"/>
    </row>
    <row r="112" spans="1:15" ht="15.75" x14ac:dyDescent="0.25">
      <c r="A112" s="1694">
        <v>2.8</v>
      </c>
      <c r="B112" s="1638" t="s">
        <v>827</v>
      </c>
      <c r="C112" s="1638"/>
      <c r="D112" s="1638"/>
      <c r="E112" s="1638"/>
      <c r="F112" s="951"/>
      <c r="G112" s="951"/>
      <c r="I112" s="7"/>
      <c r="J112" s="7"/>
      <c r="K112" s="7"/>
      <c r="L112" s="7"/>
      <c r="N112" s="7"/>
      <c r="O112" s="7"/>
    </row>
    <row r="113" spans="1:15" ht="15.75" x14ac:dyDescent="0.25">
      <c r="A113" s="1694"/>
      <c r="B113" s="1638"/>
      <c r="C113" s="1638"/>
      <c r="D113" s="1638"/>
      <c r="E113" s="1638"/>
      <c r="F113" s="951"/>
      <c r="G113" s="951"/>
      <c r="I113" s="7"/>
      <c r="J113" s="7"/>
      <c r="K113" s="7"/>
      <c r="L113" s="7"/>
      <c r="N113" s="7"/>
      <c r="O113" s="7"/>
    </row>
    <row r="114" spans="1:15" ht="15.75" customHeight="1" x14ac:dyDescent="0.25">
      <c r="A114" s="1694">
        <v>2.16</v>
      </c>
      <c r="B114" s="1638" t="s">
        <v>829</v>
      </c>
      <c r="C114" s="1638"/>
      <c r="D114" s="1638"/>
      <c r="E114" s="1638"/>
      <c r="F114" s="408"/>
      <c r="G114" s="7"/>
      <c r="I114" s="7"/>
      <c r="J114" s="7"/>
      <c r="K114" s="7"/>
      <c r="L114" s="7"/>
      <c r="N114" s="7"/>
      <c r="O114" s="7"/>
    </row>
    <row r="115" spans="1:15" ht="15.75" customHeight="1" x14ac:dyDescent="0.25">
      <c r="A115" s="1694"/>
      <c r="B115" s="1638"/>
      <c r="C115" s="1638"/>
      <c r="D115" s="1638"/>
      <c r="E115" s="1638"/>
      <c r="F115" s="408"/>
      <c r="G115" s="7"/>
      <c r="I115" s="7"/>
      <c r="J115" s="7"/>
      <c r="K115" s="7"/>
      <c r="L115" s="7"/>
      <c r="N115" s="7"/>
      <c r="O115" s="7"/>
    </row>
    <row r="116" spans="1:15" ht="15.75" customHeight="1" x14ac:dyDescent="0.25">
      <c r="A116" s="1800">
        <v>2.17</v>
      </c>
      <c r="B116" s="1674" t="s">
        <v>829</v>
      </c>
      <c r="C116" s="1674"/>
      <c r="D116" s="1674"/>
      <c r="E116" s="1674"/>
      <c r="F116" s="145"/>
    </row>
    <row r="117" spans="1:15" ht="15.75" customHeight="1" x14ac:dyDescent="0.25">
      <c r="A117" s="1800"/>
      <c r="B117" s="1674"/>
      <c r="C117" s="1674"/>
      <c r="D117" s="1674"/>
      <c r="E117" s="1674"/>
      <c r="F117" s="145"/>
    </row>
    <row r="118" spans="1:15" ht="15.75" customHeight="1" x14ac:dyDescent="0.25">
      <c r="A118" s="912">
        <v>2.1800000000000002</v>
      </c>
      <c r="B118" s="1577" t="s">
        <v>784</v>
      </c>
      <c r="C118" s="1577"/>
      <c r="D118" s="1577"/>
      <c r="E118" s="1577"/>
      <c r="F118" s="145"/>
    </row>
    <row r="119" spans="1:15" ht="15.75" x14ac:dyDescent="0.25">
      <c r="A119" s="1270">
        <v>2.2000000000000002</v>
      </c>
      <c r="B119" s="1577" t="s">
        <v>284</v>
      </c>
      <c r="C119" s="1577"/>
      <c r="D119" s="1577"/>
      <c r="E119" s="1577"/>
      <c r="F119" s="145"/>
    </row>
    <row r="120" spans="1:15" ht="15.75" customHeight="1" x14ac:dyDescent="0.25">
      <c r="A120" s="1688">
        <v>2.2200000000000002</v>
      </c>
      <c r="B120" s="1674" t="s">
        <v>830</v>
      </c>
      <c r="C120" s="1674"/>
      <c r="D120" s="1674"/>
      <c r="E120" s="1674"/>
      <c r="F120" s="145"/>
    </row>
    <row r="121" spans="1:15" ht="15.75" customHeight="1" x14ac:dyDescent="0.25">
      <c r="A121" s="1688"/>
      <c r="B121" s="1674"/>
      <c r="C121" s="1674"/>
      <c r="D121" s="1674"/>
      <c r="E121" s="1674"/>
      <c r="F121" s="145"/>
    </row>
    <row r="122" spans="1:15" ht="15.75" x14ac:dyDescent="0.25">
      <c r="A122" s="912">
        <v>2.87</v>
      </c>
      <c r="B122" s="1577" t="s">
        <v>475</v>
      </c>
      <c r="C122" s="1577"/>
      <c r="D122" s="1577"/>
      <c r="E122" s="1577"/>
      <c r="F122" s="145"/>
    </row>
    <row r="123" spans="1:15" ht="15.75" x14ac:dyDescent="0.25">
      <c r="A123" s="912">
        <v>2.88</v>
      </c>
      <c r="B123" s="1758" t="s">
        <v>486</v>
      </c>
      <c r="C123" s="1758"/>
      <c r="D123" s="1758"/>
      <c r="E123" s="1758"/>
      <c r="F123" s="145"/>
    </row>
    <row r="124" spans="1:15" ht="15.75" x14ac:dyDescent="0.25">
      <c r="A124" s="1271">
        <v>2.91</v>
      </c>
      <c r="B124" s="1557" t="s">
        <v>755</v>
      </c>
      <c r="C124" s="1557"/>
      <c r="D124" s="1557"/>
      <c r="E124" s="1557"/>
      <c r="F124" s="951"/>
    </row>
    <row r="125" spans="1:15" ht="15.75" customHeight="1" x14ac:dyDescent="0.25">
      <c r="A125" s="1688">
        <v>2.95</v>
      </c>
      <c r="B125" s="1793" t="s">
        <v>476</v>
      </c>
      <c r="C125" s="1793"/>
      <c r="D125" s="1793"/>
      <c r="E125" s="1793"/>
      <c r="F125" s="1381"/>
      <c r="G125" s="1381"/>
    </row>
    <row r="126" spans="1:15" x14ac:dyDescent="0.25">
      <c r="A126" s="1688"/>
      <c r="B126" s="1793"/>
      <c r="C126" s="1793"/>
      <c r="D126" s="1793"/>
      <c r="E126" s="1793"/>
    </row>
    <row r="130" ht="15.75" customHeight="1" x14ac:dyDescent="0.25"/>
    <row r="131" ht="15" customHeight="1" x14ac:dyDescent="0.25"/>
  </sheetData>
  <mergeCells count="39">
    <mergeCell ref="B125:E126"/>
    <mergeCell ref="K104:L105"/>
    <mergeCell ref="J104:J105"/>
    <mergeCell ref="B122:E122"/>
    <mergeCell ref="B123:E123"/>
    <mergeCell ref="B104:E104"/>
    <mergeCell ref="B105:E105"/>
    <mergeCell ref="G106:I106"/>
    <mergeCell ref="B106:E106"/>
    <mergeCell ref="B107:E107"/>
    <mergeCell ref="B108:E108"/>
    <mergeCell ref="B111:E111"/>
    <mergeCell ref="B118:E118"/>
    <mergeCell ref="B109:E110"/>
    <mergeCell ref="B116:E117"/>
    <mergeCell ref="G104:I105"/>
    <mergeCell ref="G103:I103"/>
    <mergeCell ref="J20:N20"/>
    <mergeCell ref="A21:D21"/>
    <mergeCell ref="F21:H21"/>
    <mergeCell ref="B103:E103"/>
    <mergeCell ref="J21:L21"/>
    <mergeCell ref="D20:I20"/>
    <mergeCell ref="A125:A126"/>
    <mergeCell ref="K107:L108"/>
    <mergeCell ref="J107:J108"/>
    <mergeCell ref="K106:L106"/>
    <mergeCell ref="K103:L103"/>
    <mergeCell ref="F104:F105"/>
    <mergeCell ref="A116:A117"/>
    <mergeCell ref="B119:E119"/>
    <mergeCell ref="B120:E121"/>
    <mergeCell ref="A120:A121"/>
    <mergeCell ref="B124:E124"/>
    <mergeCell ref="A109:A110"/>
    <mergeCell ref="B112:E113"/>
    <mergeCell ref="A112:A113"/>
    <mergeCell ref="B114:E115"/>
    <mergeCell ref="A114:A115"/>
  </mergeCells>
  <pageMargins left="0.23622047244094491" right="0.23622047244094491" top="0.19685039370078741" bottom="0.15748031496062992" header="0.11811023622047245" footer="0.11811023622047245"/>
  <pageSetup paperSize="9" scale="6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K139"/>
  <sheetViews>
    <sheetView zoomScale="75" zoomScaleNormal="75" workbookViewId="0">
      <selection activeCell="F37" sqref="F37"/>
    </sheetView>
  </sheetViews>
  <sheetFormatPr defaultRowHeight="15" x14ac:dyDescent="0.25"/>
  <cols>
    <col min="1" max="1" width="7.7109375" customWidth="1"/>
    <col min="2" max="2" width="54.5703125" customWidth="1"/>
    <col min="3" max="3" width="76" bestFit="1" customWidth="1"/>
    <col min="4" max="4" width="3.140625" style="398" bestFit="1" customWidth="1"/>
    <col min="5" max="5" width="13.5703125" customWidth="1"/>
    <col min="6" max="6" width="20.7109375" customWidth="1"/>
    <col min="7" max="7" width="9.5703125" customWidth="1"/>
    <col min="8" max="8" width="4.5703125" customWidth="1"/>
    <col min="9" max="9" width="7.7109375" customWidth="1"/>
    <col min="10" max="10" width="85.7109375" customWidth="1"/>
    <col min="11" max="12" width="3.5703125" customWidth="1"/>
    <col min="13" max="13" width="9.7109375" customWidth="1"/>
    <col min="14" max="14" width="65.28515625" customWidth="1"/>
    <col min="15" max="16" width="3.7109375" customWidth="1"/>
    <col min="17" max="17" width="9.140625" customWidth="1"/>
    <col min="18" max="18" width="65.28515625" customWidth="1"/>
    <col min="19" max="19" width="3.140625" bestFit="1" customWidth="1"/>
    <col min="20" max="20" width="3.140625" style="7" customWidth="1"/>
    <col min="21" max="21" width="4.5703125" customWidth="1"/>
    <col min="22" max="22" width="9.140625" customWidth="1"/>
    <col min="23" max="23" width="65.28515625" customWidth="1"/>
    <col min="24" max="24" width="7.140625" customWidth="1"/>
    <col min="25" max="25" width="10.140625" customWidth="1"/>
    <col min="26" max="26" width="67.7109375" customWidth="1"/>
    <col min="27" max="27" width="16.42578125" customWidth="1"/>
    <col min="28" max="28" width="15.5703125" customWidth="1"/>
    <col min="29" max="29" width="15.85546875" customWidth="1"/>
    <col min="30" max="30" width="20.85546875" bestFit="1" customWidth="1"/>
    <col min="31" max="31" width="28.85546875" bestFit="1" customWidth="1"/>
    <col min="32" max="32" width="1.85546875" customWidth="1"/>
    <col min="33" max="33" width="6.42578125" customWidth="1"/>
    <col min="34" max="34" width="18" bestFit="1" customWidth="1"/>
    <col min="35" max="35" width="41.140625" customWidth="1"/>
  </cols>
  <sheetData>
    <row r="1" spans="1:31" ht="18" x14ac:dyDescent="0.25">
      <c r="A1" s="37" t="s">
        <v>978</v>
      </c>
      <c r="J1" s="726"/>
      <c r="Y1" s="1836" t="s">
        <v>977</v>
      </c>
      <c r="Z1" s="1836"/>
      <c r="AA1" s="1836"/>
      <c r="AB1" s="1836"/>
      <c r="AC1" s="1836"/>
      <c r="AD1" s="1836"/>
      <c r="AE1" s="1836"/>
    </row>
    <row r="2" spans="1:31" ht="15" customHeight="1" x14ac:dyDescent="0.25">
      <c r="J2" s="726"/>
      <c r="Y2" s="1836"/>
      <c r="Z2" s="1836"/>
      <c r="AA2" s="1836"/>
      <c r="AB2" s="1836"/>
      <c r="AC2" s="1836"/>
      <c r="AD2" s="1836"/>
      <c r="AE2" s="1836"/>
    </row>
    <row r="3" spans="1:31" s="12" customFormat="1" ht="15.75" customHeight="1" x14ac:dyDescent="0.25">
      <c r="A3" s="1722" t="s">
        <v>383</v>
      </c>
      <c r="B3" s="1722"/>
      <c r="C3" s="1722"/>
      <c r="D3" s="69"/>
      <c r="E3" s="36" t="s">
        <v>385</v>
      </c>
      <c r="I3" s="1722" t="s">
        <v>946</v>
      </c>
      <c r="J3" s="1722"/>
      <c r="K3" s="1616"/>
      <c r="L3" s="1755" t="s">
        <v>385</v>
      </c>
      <c r="M3" s="1755"/>
      <c r="N3" s="1755"/>
      <c r="T3" s="223"/>
    </row>
    <row r="4" spans="1:31" s="12" customFormat="1" ht="15.75" customHeight="1" x14ac:dyDescent="0.25">
      <c r="A4" s="1482">
        <v>1</v>
      </c>
      <c r="B4" s="34" t="s">
        <v>127</v>
      </c>
      <c r="C4" s="25" t="s">
        <v>128</v>
      </c>
      <c r="D4" s="69"/>
      <c r="E4" s="36"/>
      <c r="I4" s="1482">
        <v>1</v>
      </c>
      <c r="J4" s="25" t="s">
        <v>128</v>
      </c>
      <c r="K4" s="104"/>
      <c r="L4" s="104"/>
      <c r="M4" s="36"/>
      <c r="T4" s="223"/>
    </row>
    <row r="5" spans="1:31" ht="15.75" customHeight="1" x14ac:dyDescent="0.25">
      <c r="A5" s="1482">
        <v>2</v>
      </c>
      <c r="B5" s="34" t="s">
        <v>90</v>
      </c>
      <c r="C5" s="1454" t="s">
        <v>94</v>
      </c>
      <c r="E5" s="1458" t="s">
        <v>95</v>
      </c>
      <c r="F5" s="1524" t="s">
        <v>93</v>
      </c>
      <c r="G5" s="1524"/>
      <c r="H5" s="1459"/>
      <c r="I5" s="1482">
        <v>2</v>
      </c>
      <c r="J5" s="1454" t="s">
        <v>96</v>
      </c>
      <c r="L5" s="1606" t="s">
        <v>95</v>
      </c>
      <c r="M5" s="1606"/>
      <c r="N5" s="1454" t="s">
        <v>97</v>
      </c>
      <c r="O5" s="598"/>
      <c r="P5" s="598"/>
    </row>
    <row r="6" spans="1:31" ht="15.75" customHeight="1" x14ac:dyDescent="0.25">
      <c r="A6" s="1482">
        <v>3</v>
      </c>
      <c r="B6" s="34" t="s">
        <v>91</v>
      </c>
      <c r="C6" s="1454" t="s">
        <v>96</v>
      </c>
      <c r="E6" s="1458" t="s">
        <v>95</v>
      </c>
      <c r="F6" s="1524" t="s">
        <v>97</v>
      </c>
      <c r="G6" s="1524"/>
      <c r="H6" s="1470"/>
      <c r="I6" s="1482">
        <v>3</v>
      </c>
      <c r="J6" s="1454" t="s">
        <v>94</v>
      </c>
      <c r="L6" s="1606" t="s">
        <v>95</v>
      </c>
      <c r="M6" s="1606"/>
      <c r="N6" s="1454" t="s">
        <v>93</v>
      </c>
      <c r="O6" s="598"/>
      <c r="P6" s="598"/>
    </row>
    <row r="7" spans="1:31" ht="15.75" customHeight="1" x14ac:dyDescent="0.25">
      <c r="A7" s="1482">
        <v>4</v>
      </c>
      <c r="B7" s="34" t="s">
        <v>101</v>
      </c>
      <c r="C7" s="1417">
        <v>43941</v>
      </c>
      <c r="E7" s="1418"/>
      <c r="F7" s="80"/>
      <c r="G7" s="80"/>
      <c r="H7" s="80"/>
      <c r="I7" s="1478">
        <v>4</v>
      </c>
      <c r="J7" s="1417">
        <v>43941</v>
      </c>
      <c r="M7" s="1418"/>
      <c r="N7" s="80"/>
      <c r="O7" s="1471"/>
      <c r="P7" s="1471"/>
    </row>
    <row r="8" spans="1:31" ht="15.75" customHeight="1" x14ac:dyDescent="0.25">
      <c r="A8" s="1482">
        <v>5</v>
      </c>
      <c r="B8" s="34" t="s">
        <v>123</v>
      </c>
      <c r="C8" s="1419">
        <v>0.45520833333333338</v>
      </c>
      <c r="E8" s="1418"/>
      <c r="F8" s="80"/>
      <c r="G8" s="80"/>
      <c r="H8" s="80"/>
      <c r="I8" s="1478">
        <v>5</v>
      </c>
      <c r="J8" s="1419">
        <v>0.47587962962962965</v>
      </c>
      <c r="M8" s="1418"/>
      <c r="N8" s="80"/>
      <c r="O8" s="1471"/>
      <c r="P8" s="1471"/>
    </row>
    <row r="9" spans="1:31" ht="15.75" customHeight="1" x14ac:dyDescent="0.25">
      <c r="A9" s="1528">
        <v>6</v>
      </c>
      <c r="B9" s="1530" t="s">
        <v>124</v>
      </c>
      <c r="C9" s="1812" t="s">
        <v>516</v>
      </c>
      <c r="E9" s="1475" t="s">
        <v>95</v>
      </c>
      <c r="F9" s="1695" t="s">
        <v>270</v>
      </c>
      <c r="G9" s="1695"/>
      <c r="H9" s="1471"/>
      <c r="I9" s="1810">
        <v>6</v>
      </c>
      <c r="J9" s="1812" t="s">
        <v>152</v>
      </c>
      <c r="L9" s="1814" t="s">
        <v>95</v>
      </c>
      <c r="M9" s="1814"/>
      <c r="N9" s="1460" t="s">
        <v>270</v>
      </c>
      <c r="O9" s="269"/>
      <c r="P9" s="269"/>
    </row>
    <row r="10" spans="1:31" ht="15.75" customHeight="1" x14ac:dyDescent="0.25">
      <c r="A10" s="1529"/>
      <c r="B10" s="1531"/>
      <c r="C10" s="1813"/>
      <c r="E10" s="1473" t="s">
        <v>232</v>
      </c>
      <c r="F10" s="1729" t="s">
        <v>217</v>
      </c>
      <c r="G10" s="1729"/>
      <c r="H10" s="234"/>
      <c r="I10" s="1811"/>
      <c r="J10" s="1813"/>
      <c r="L10" s="1815" t="s">
        <v>232</v>
      </c>
      <c r="M10" s="1815"/>
      <c r="N10" s="1467" t="s">
        <v>217</v>
      </c>
      <c r="O10" s="1432"/>
      <c r="P10" s="1432"/>
    </row>
    <row r="11" spans="1:31" ht="15.75" customHeight="1" x14ac:dyDescent="0.25">
      <c r="A11" s="1482">
        <v>7</v>
      </c>
      <c r="B11" s="34" t="s">
        <v>102</v>
      </c>
      <c r="C11" s="1417">
        <v>43942</v>
      </c>
      <c r="E11" s="1418"/>
      <c r="F11" s="80"/>
      <c r="G11" s="80"/>
      <c r="H11" s="80"/>
      <c r="I11" s="1478">
        <v>7</v>
      </c>
      <c r="J11" s="1417">
        <v>43942</v>
      </c>
      <c r="M11" s="1418"/>
      <c r="N11" s="80"/>
      <c r="O11" s="1471"/>
      <c r="P11" s="1471"/>
    </row>
    <row r="12" spans="1:31" ht="15.75" customHeight="1" x14ac:dyDescent="0.25">
      <c r="A12" s="1482">
        <v>8</v>
      </c>
      <c r="B12" s="34" t="s">
        <v>103</v>
      </c>
      <c r="C12" s="1417">
        <v>43949</v>
      </c>
      <c r="E12" s="1418"/>
      <c r="F12" s="80"/>
      <c r="G12" s="80"/>
      <c r="H12" s="80"/>
      <c r="I12" s="1478">
        <v>8</v>
      </c>
      <c r="J12" s="1417">
        <v>43972</v>
      </c>
      <c r="M12" s="1418"/>
      <c r="N12" s="80"/>
      <c r="O12" s="1471"/>
      <c r="P12" s="1471"/>
    </row>
    <row r="13" spans="1:31" ht="15.75" customHeight="1" x14ac:dyDescent="0.25">
      <c r="A13" s="1528">
        <v>9</v>
      </c>
      <c r="B13" s="1530" t="s">
        <v>85</v>
      </c>
      <c r="C13" s="1807" t="s">
        <v>98</v>
      </c>
      <c r="E13" s="1473" t="s">
        <v>184</v>
      </c>
      <c r="F13" s="1809" t="s">
        <v>157</v>
      </c>
      <c r="G13" s="1809"/>
      <c r="H13" s="345"/>
      <c r="I13" s="1810">
        <v>9</v>
      </c>
      <c r="J13" s="1807" t="s">
        <v>933</v>
      </c>
      <c r="L13" s="1815" t="s">
        <v>184</v>
      </c>
      <c r="M13" s="1815"/>
      <c r="N13" s="1454" t="s">
        <v>92</v>
      </c>
      <c r="O13" s="1433"/>
      <c r="P13" s="1433"/>
    </row>
    <row r="14" spans="1:31" ht="15.75" customHeight="1" x14ac:dyDescent="0.25">
      <c r="A14" s="1529"/>
      <c r="B14" s="1531"/>
      <c r="C14" s="1808"/>
      <c r="E14" s="1420" t="s">
        <v>185</v>
      </c>
      <c r="F14" s="1695" t="s">
        <v>119</v>
      </c>
      <c r="G14" s="1695"/>
      <c r="H14" s="1471"/>
      <c r="I14" s="1811"/>
      <c r="J14" s="1808"/>
      <c r="L14" s="1815" t="s">
        <v>185</v>
      </c>
      <c r="M14" s="1815"/>
      <c r="N14" s="1460" t="s">
        <v>119</v>
      </c>
      <c r="O14" s="269"/>
      <c r="P14" s="269"/>
    </row>
    <row r="15" spans="1:31" ht="15.75" customHeight="1" x14ac:dyDescent="0.25">
      <c r="A15" s="1482">
        <v>10</v>
      </c>
      <c r="B15" s="34" t="s">
        <v>86</v>
      </c>
      <c r="C15" s="144">
        <v>10000000</v>
      </c>
      <c r="E15" s="1421"/>
      <c r="F15" s="80"/>
      <c r="G15" s="80"/>
      <c r="H15" s="80"/>
      <c r="I15" s="1478">
        <v>10</v>
      </c>
      <c r="J15" s="144">
        <v>12000000</v>
      </c>
      <c r="M15" s="1421"/>
      <c r="N15" s="80"/>
      <c r="O15" s="1471"/>
      <c r="P15" s="1471"/>
    </row>
    <row r="16" spans="1:31" ht="15.75" customHeight="1" x14ac:dyDescent="0.25">
      <c r="A16" s="1482">
        <v>11</v>
      </c>
      <c r="B16" s="34" t="s">
        <v>87</v>
      </c>
      <c r="C16" s="144">
        <f>C116</f>
        <v>10214236.98630137</v>
      </c>
      <c r="E16" s="1472" t="s">
        <v>100</v>
      </c>
      <c r="F16" s="1820">
        <v>100.741</v>
      </c>
      <c r="G16" s="1820"/>
      <c r="H16" s="282"/>
      <c r="I16" s="1478">
        <v>11</v>
      </c>
      <c r="J16" s="144">
        <f>J116</f>
        <v>12159840</v>
      </c>
      <c r="L16" s="1821" t="s">
        <v>100</v>
      </c>
      <c r="M16" s="1821"/>
      <c r="N16" s="1476">
        <v>101.33199999999999</v>
      </c>
      <c r="O16" s="1434"/>
      <c r="P16" s="1821" t="s">
        <v>100</v>
      </c>
      <c r="Q16" s="1821"/>
      <c r="R16" s="1476">
        <v>100.732</v>
      </c>
      <c r="U16" s="1821" t="s">
        <v>100</v>
      </c>
      <c r="V16" s="1821"/>
      <c r="W16" s="1435">
        <v>101.31100000000001</v>
      </c>
    </row>
    <row r="17" spans="1:35" ht="15.75" customHeight="1" x14ac:dyDescent="0.25">
      <c r="A17" s="1482">
        <v>12</v>
      </c>
      <c r="B17" s="34" t="s">
        <v>83</v>
      </c>
      <c r="C17" s="144">
        <f>C102</f>
        <v>10214236.98630137</v>
      </c>
      <c r="E17" s="1422"/>
      <c r="F17" s="346"/>
      <c r="G17" s="346"/>
      <c r="H17" s="346"/>
      <c r="I17" s="1478">
        <v>12</v>
      </c>
      <c r="J17" s="144">
        <f>J102</f>
        <v>12159840</v>
      </c>
      <c r="M17" s="1422"/>
      <c r="N17" s="346"/>
      <c r="O17" s="346"/>
      <c r="P17" s="346"/>
    </row>
    <row r="18" spans="1:35" ht="15.75" customHeight="1" x14ac:dyDescent="0.25">
      <c r="A18" s="1482">
        <v>13</v>
      </c>
      <c r="B18" s="34" t="s">
        <v>88</v>
      </c>
      <c r="C18" s="1460" t="s">
        <v>99</v>
      </c>
      <c r="E18" s="410"/>
      <c r="F18" s="80"/>
      <c r="G18" s="80"/>
      <c r="H18" s="80"/>
      <c r="I18" s="1478">
        <v>13</v>
      </c>
      <c r="J18" s="1460" t="s">
        <v>99</v>
      </c>
      <c r="M18" s="410"/>
      <c r="N18" s="80"/>
      <c r="O18" s="1471"/>
      <c r="P18" s="1471"/>
    </row>
    <row r="19" spans="1:35" ht="15.75" customHeight="1" x14ac:dyDescent="0.25">
      <c r="A19" s="1482">
        <v>14</v>
      </c>
      <c r="B19" s="34" t="s">
        <v>82</v>
      </c>
      <c r="C19" s="1058">
        <v>-6.1000000000000004E-3</v>
      </c>
      <c r="E19" s="1423"/>
      <c r="F19" s="1471"/>
      <c r="G19" s="1471"/>
      <c r="H19" s="1471"/>
      <c r="I19" s="1478">
        <v>14</v>
      </c>
      <c r="J19" s="1058">
        <v>-5.7000000000000002E-3</v>
      </c>
      <c r="M19" s="1423"/>
      <c r="N19" s="1471"/>
      <c r="O19" s="1471"/>
      <c r="P19" s="1471"/>
    </row>
    <row r="20" spans="1:35" ht="15.75" customHeight="1" x14ac:dyDescent="0.25">
      <c r="A20" s="1482">
        <v>15</v>
      </c>
      <c r="B20" s="34" t="s">
        <v>84</v>
      </c>
      <c r="C20" s="144">
        <f>C103</f>
        <v>10213025.464303272</v>
      </c>
      <c r="E20" s="1424"/>
      <c r="F20" s="80"/>
      <c r="G20" s="80"/>
      <c r="H20" s="80"/>
      <c r="I20" s="1478">
        <v>15</v>
      </c>
      <c r="J20" s="144">
        <f>J103</f>
        <v>12154064.075999999</v>
      </c>
      <c r="M20" s="1424"/>
      <c r="N20" s="80"/>
      <c r="O20" s="1471"/>
      <c r="P20" s="1471"/>
    </row>
    <row r="21" spans="1:35" ht="15.75" customHeight="1" x14ac:dyDescent="0.25">
      <c r="A21" s="1482">
        <v>16</v>
      </c>
      <c r="B21" s="34" t="s">
        <v>350</v>
      </c>
      <c r="C21" s="1464" t="s">
        <v>280</v>
      </c>
      <c r="E21" s="1458" t="s">
        <v>95</v>
      </c>
      <c r="F21" s="1524" t="s">
        <v>153</v>
      </c>
      <c r="G21" s="1524"/>
      <c r="H21" s="1459"/>
      <c r="I21" s="1482">
        <v>16</v>
      </c>
      <c r="J21" s="1464" t="s">
        <v>280</v>
      </c>
      <c r="L21" s="1606" t="s">
        <v>95</v>
      </c>
      <c r="M21" s="1606"/>
      <c r="N21" s="1454" t="s">
        <v>153</v>
      </c>
      <c r="O21" s="598"/>
      <c r="P21" s="598"/>
    </row>
    <row r="22" spans="1:35" ht="15.75" x14ac:dyDescent="0.25">
      <c r="A22" s="1829"/>
      <c r="B22" s="1829"/>
      <c r="C22" s="281"/>
      <c r="D22" s="256"/>
      <c r="E22" s="1457"/>
      <c r="F22" s="1459"/>
      <c r="G22" s="1459"/>
      <c r="H22" s="1459"/>
      <c r="K22" s="72"/>
      <c r="L22" s="72"/>
      <c r="Y22" s="1829" t="s">
        <v>963</v>
      </c>
      <c r="Z22" s="1832"/>
      <c r="AA22" s="1494" t="s">
        <v>100</v>
      </c>
      <c r="AB22" s="1490" t="s">
        <v>956</v>
      </c>
      <c r="AC22" s="1490" t="s">
        <v>957</v>
      </c>
      <c r="AD22" s="1490" t="s">
        <v>966</v>
      </c>
      <c r="AE22" s="12"/>
      <c r="AF22" s="12"/>
      <c r="AG22" s="12"/>
      <c r="AH22" s="12"/>
    </row>
    <row r="23" spans="1:35" ht="15.75" x14ac:dyDescent="0.25">
      <c r="A23" s="40"/>
      <c r="B23" s="41"/>
      <c r="C23" s="281"/>
      <c r="D23" s="256"/>
      <c r="E23" s="1457"/>
      <c r="F23" s="1459"/>
      <c r="G23" s="1459"/>
      <c r="H23" s="1459"/>
      <c r="K23" s="72"/>
      <c r="L23" s="72"/>
      <c r="Y23" s="1606" t="s">
        <v>948</v>
      </c>
      <c r="Z23" s="1606"/>
      <c r="AA23" s="993"/>
      <c r="AB23" s="1496" t="s">
        <v>958</v>
      </c>
      <c r="AC23" s="1496" t="s">
        <v>99</v>
      </c>
      <c r="AD23" s="1507"/>
      <c r="AE23" s="12"/>
      <c r="AF23" s="12"/>
      <c r="AG23" s="12"/>
      <c r="AH23" s="12"/>
    </row>
    <row r="24" spans="1:35" ht="15.75" x14ac:dyDescent="0.25">
      <c r="A24" s="40"/>
      <c r="B24" s="41"/>
      <c r="C24" s="549"/>
      <c r="D24" s="256"/>
      <c r="E24" s="1457"/>
      <c r="F24" s="1830"/>
      <c r="G24" s="1830"/>
      <c r="H24" s="1459"/>
      <c r="K24" s="72"/>
      <c r="L24" s="72"/>
      <c r="Y24" s="1606" t="s">
        <v>955</v>
      </c>
      <c r="Z24" s="1606"/>
      <c r="AA24" s="1495"/>
      <c r="AB24" s="1491">
        <v>0</v>
      </c>
      <c r="AC24" s="1491">
        <v>1366000.23</v>
      </c>
      <c r="AD24" s="1491">
        <f>AB24-AC24</f>
        <v>-1366000.23</v>
      </c>
      <c r="AE24" s="12"/>
      <c r="AF24" s="12"/>
      <c r="AG24" s="12"/>
      <c r="AH24" s="12"/>
    </row>
    <row r="25" spans="1:35" ht="15.75" x14ac:dyDescent="0.25">
      <c r="A25" s="40"/>
      <c r="B25" s="41"/>
      <c r="C25" s="549"/>
      <c r="D25" s="256"/>
      <c r="E25" s="1457"/>
      <c r="F25" s="1657"/>
      <c r="G25" s="1657"/>
      <c r="H25" s="1459"/>
      <c r="J25" s="1499"/>
      <c r="K25" s="72"/>
      <c r="L25" s="72"/>
      <c r="P25" s="1816"/>
      <c r="Q25" s="1816"/>
      <c r="R25" s="282"/>
      <c r="S25" s="8"/>
      <c r="T25" s="268"/>
      <c r="U25" s="1816"/>
      <c r="V25" s="1816"/>
      <c r="W25" s="282"/>
      <c r="Y25" s="1821" t="s">
        <v>949</v>
      </c>
      <c r="Z25" s="1821"/>
      <c r="AA25" s="1435">
        <v>100.255</v>
      </c>
      <c r="AB25" s="1492"/>
      <c r="AC25" s="1493"/>
      <c r="AD25" s="1493"/>
      <c r="AE25" s="499" t="s">
        <v>951</v>
      </c>
      <c r="AF25" s="256"/>
      <c r="AG25" s="1458" t="s">
        <v>95</v>
      </c>
      <c r="AH25" s="232" t="s">
        <v>953</v>
      </c>
      <c r="AI25" s="598"/>
    </row>
    <row r="26" spans="1:35" ht="15.75" x14ac:dyDescent="0.25">
      <c r="A26" s="40"/>
      <c r="B26" s="41"/>
      <c r="C26" s="549"/>
      <c r="D26" s="256"/>
      <c r="E26" s="1457"/>
      <c r="F26" s="1459"/>
      <c r="G26" s="1459"/>
      <c r="H26" s="1459"/>
      <c r="J26" s="1499"/>
      <c r="K26" s="72"/>
      <c r="L26" s="72"/>
      <c r="P26" s="1619"/>
      <c r="Q26" s="1619"/>
      <c r="R26" s="282"/>
      <c r="S26" s="8"/>
      <c r="T26" s="268"/>
      <c r="U26" s="1619"/>
      <c r="V26" s="1619"/>
      <c r="W26" s="282"/>
      <c r="Y26" s="1606" t="s">
        <v>86</v>
      </c>
      <c r="Z26" s="1606"/>
      <c r="AA26" s="1435"/>
      <c r="AB26" s="1491">
        <v>1205000</v>
      </c>
      <c r="AC26" s="1491">
        <v>2010000</v>
      </c>
      <c r="AD26" s="1491">
        <f>AB26-AC26</f>
        <v>-805000</v>
      </c>
      <c r="AE26" s="1139"/>
      <c r="AF26" s="256"/>
      <c r="AG26" s="229"/>
      <c r="AH26" s="1489"/>
      <c r="AI26" s="1459"/>
    </row>
    <row r="27" spans="1:35" ht="15.75" x14ac:dyDescent="0.25">
      <c r="A27" s="40"/>
      <c r="B27" s="41"/>
      <c r="C27" s="549"/>
      <c r="D27" s="256"/>
      <c r="E27" s="1457"/>
      <c r="F27" s="1657"/>
      <c r="G27" s="1657"/>
      <c r="H27" s="1459"/>
      <c r="K27" s="72"/>
      <c r="L27" s="72"/>
      <c r="P27" s="1816"/>
      <c r="Q27" s="1816"/>
      <c r="R27" s="282"/>
      <c r="S27" s="8"/>
      <c r="T27" s="268"/>
      <c r="U27" s="1816"/>
      <c r="V27" s="1816"/>
      <c r="W27" s="282"/>
      <c r="Y27" s="1821" t="s">
        <v>950</v>
      </c>
      <c r="Z27" s="1821"/>
      <c r="AA27" s="1435">
        <v>100.456</v>
      </c>
      <c r="AB27" s="1492"/>
      <c r="AC27" s="1493"/>
      <c r="AD27" s="1493"/>
      <c r="AE27" s="499" t="s">
        <v>952</v>
      </c>
      <c r="AF27" s="256"/>
      <c r="AG27" s="1458" t="s">
        <v>95</v>
      </c>
      <c r="AH27" s="232" t="s">
        <v>954</v>
      </c>
      <c r="AI27" s="598"/>
    </row>
    <row r="28" spans="1:35" ht="15.75" x14ac:dyDescent="0.25">
      <c r="A28" s="40"/>
      <c r="B28" s="41"/>
      <c r="C28" s="549"/>
      <c r="D28" s="256"/>
      <c r="E28" s="1457"/>
      <c r="F28" s="1459"/>
      <c r="G28" s="1459"/>
      <c r="H28" s="1459"/>
      <c r="K28" s="72"/>
      <c r="L28" s="72"/>
      <c r="P28" s="1619"/>
      <c r="Q28" s="1619"/>
      <c r="R28" s="282"/>
      <c r="S28" s="8"/>
      <c r="T28" s="268"/>
      <c r="U28" s="1619"/>
      <c r="V28" s="1619"/>
      <c r="W28" s="282"/>
      <c r="Y28" s="1775" t="s">
        <v>86</v>
      </c>
      <c r="Z28" s="1775"/>
      <c r="AA28" s="1497"/>
      <c r="AB28" s="1491">
        <v>2120000</v>
      </c>
      <c r="AC28" s="1491">
        <v>0</v>
      </c>
      <c r="AD28" s="1491">
        <f>AB28-AC28</f>
        <v>2120000</v>
      </c>
      <c r="AE28" s="12"/>
      <c r="AF28" s="12"/>
      <c r="AG28" s="12"/>
      <c r="AH28" s="12"/>
    </row>
    <row r="29" spans="1:35" ht="15.75" x14ac:dyDescent="0.25">
      <c r="A29" s="40"/>
      <c r="B29" s="41"/>
      <c r="C29" s="281"/>
      <c r="D29" s="256"/>
      <c r="E29" s="1457"/>
      <c r="F29" s="1459"/>
      <c r="G29" s="1459"/>
      <c r="H29" s="1459"/>
      <c r="K29" s="72"/>
      <c r="L29" s="72"/>
      <c r="AA29" s="1500" t="s">
        <v>959</v>
      </c>
      <c r="AB29" s="1498">
        <f>(AB26*(AA25/100)+((1.75*292)/36500))+(AB28*(AA27/100)+((2*108)/36500))</f>
        <v>3337739.9699178082</v>
      </c>
      <c r="AC29" s="1498">
        <f>AC24+(AC26*(AA27/100)+((2*108)/36500))</f>
        <v>3385165.8359178086</v>
      </c>
      <c r="AD29" s="1508"/>
      <c r="AE29" s="12"/>
      <c r="AF29" s="12"/>
      <c r="AG29" s="12"/>
      <c r="AH29" s="12"/>
    </row>
    <row r="30" spans="1:35" ht="18" customHeight="1" x14ac:dyDescent="0.25">
      <c r="A30" s="40"/>
      <c r="B30" s="41"/>
      <c r="C30" s="281"/>
      <c r="D30" s="256"/>
      <c r="E30" s="1457"/>
      <c r="F30" s="1459"/>
      <c r="G30" s="1459"/>
      <c r="H30" s="1459"/>
      <c r="K30" s="72"/>
      <c r="L30" s="72"/>
      <c r="AA30" s="1500" t="s">
        <v>960</v>
      </c>
      <c r="AC30" s="1498">
        <f>AC29-AB29</f>
        <v>47425.866000000387</v>
      </c>
      <c r="AD30" s="1508"/>
      <c r="AE30" s="12"/>
      <c r="AF30" s="12"/>
      <c r="AG30" s="12"/>
      <c r="AH30" s="12"/>
    </row>
    <row r="31" spans="1:35" ht="15.75" customHeight="1" thickBot="1" x14ac:dyDescent="0.3">
      <c r="A31" s="40"/>
      <c r="B31" s="41"/>
      <c r="C31" s="281"/>
      <c r="D31" s="256"/>
      <c r="E31" s="1457"/>
      <c r="F31" s="1459"/>
      <c r="G31" s="1459"/>
      <c r="H31" s="1459"/>
      <c r="K31" s="72"/>
      <c r="L31" s="72"/>
      <c r="Y31" s="1804" t="s">
        <v>976</v>
      </c>
      <c r="Z31" s="1804"/>
      <c r="AA31" s="1804"/>
      <c r="AB31" s="12"/>
      <c r="AC31" s="12"/>
    </row>
    <row r="32" spans="1:35" ht="15.75" customHeight="1" thickBot="1" x14ac:dyDescent="0.3">
      <c r="A32" s="40"/>
      <c r="B32" s="41"/>
      <c r="C32" s="281"/>
      <c r="D32" s="256"/>
      <c r="E32" s="1457"/>
      <c r="F32" s="1459"/>
      <c r="G32" s="1459"/>
      <c r="H32" s="1459"/>
      <c r="K32" s="72"/>
      <c r="L32" s="72"/>
      <c r="Y32" s="1805" t="s">
        <v>942</v>
      </c>
      <c r="Z32" s="1806"/>
      <c r="AA32" s="1443">
        <v>43942</v>
      </c>
    </row>
    <row r="33" spans="1:29" ht="15.75" customHeight="1" x14ac:dyDescent="0.25">
      <c r="A33" s="40"/>
      <c r="B33" s="41"/>
      <c r="C33" s="281"/>
      <c r="D33" s="256"/>
      <c r="E33" s="1457"/>
      <c r="F33" s="1459"/>
      <c r="G33" s="1459"/>
      <c r="H33" s="1459"/>
      <c r="K33" s="72"/>
      <c r="L33" s="72"/>
      <c r="Y33" s="1817" t="s">
        <v>937</v>
      </c>
      <c r="Z33" s="1437" t="s">
        <v>84</v>
      </c>
      <c r="AA33" s="1441">
        <f>C102*(1+((C90*1)/360))</f>
        <v>10214063.911730213</v>
      </c>
    </row>
    <row r="34" spans="1:29" ht="15.75" customHeight="1" x14ac:dyDescent="0.25">
      <c r="A34" s="40"/>
      <c r="B34" s="41"/>
      <c r="C34" s="281"/>
      <c r="D34" s="256"/>
      <c r="E34" s="1457"/>
      <c r="F34" s="1459"/>
      <c r="G34" s="1459"/>
      <c r="H34" s="1459"/>
      <c r="K34" s="72"/>
      <c r="L34" s="72"/>
      <c r="Y34" s="1818"/>
      <c r="Z34" s="34" t="s">
        <v>938</v>
      </c>
      <c r="AA34" s="1442">
        <f>R116</f>
        <v>10213747.94520548</v>
      </c>
    </row>
    <row r="35" spans="1:29" ht="15.75" customHeight="1" thickBot="1" x14ac:dyDescent="0.3">
      <c r="A35" s="40"/>
      <c r="B35" s="41"/>
      <c r="C35" s="281"/>
      <c r="D35" s="256"/>
      <c r="E35" s="1457"/>
      <c r="F35" s="1459"/>
      <c r="G35" s="1459"/>
      <c r="H35" s="1459"/>
      <c r="K35" s="72"/>
      <c r="L35" s="72"/>
      <c r="Y35" s="1819"/>
      <c r="Z35" s="1440" t="s">
        <v>939</v>
      </c>
      <c r="AA35" s="1449">
        <f>AA34-AA33</f>
        <v>-315.96652473323047</v>
      </c>
    </row>
    <row r="36" spans="1:29" ht="15.75" customHeight="1" x14ac:dyDescent="0.25">
      <c r="A36" s="40"/>
      <c r="B36" s="41"/>
      <c r="C36" s="281"/>
      <c r="D36" s="256"/>
      <c r="E36" s="1457"/>
      <c r="F36" s="1459"/>
      <c r="G36" s="1459"/>
      <c r="H36" s="1459"/>
      <c r="K36" s="72"/>
      <c r="L36" s="72"/>
      <c r="Y36" s="1823" t="s">
        <v>941</v>
      </c>
      <c r="Z36" s="1450" t="s">
        <v>84</v>
      </c>
      <c r="AA36" s="1438">
        <f>J102*(1+((J90*1)/360))</f>
        <v>12159647.4692</v>
      </c>
    </row>
    <row r="37" spans="1:29" ht="15.75" customHeight="1" x14ac:dyDescent="0.25">
      <c r="A37" s="40"/>
      <c r="B37" s="41"/>
      <c r="C37" s="281"/>
      <c r="D37" s="256"/>
      <c r="E37" s="1457"/>
      <c r="F37" s="1459"/>
      <c r="G37" s="1459"/>
      <c r="H37" s="1459"/>
      <c r="K37" s="72"/>
      <c r="L37" s="72"/>
      <c r="Y37" s="1824"/>
      <c r="Z37" s="1448" t="s">
        <v>938</v>
      </c>
      <c r="AA37" s="1439">
        <f>W116</f>
        <v>12157320.000000002</v>
      </c>
    </row>
    <row r="38" spans="1:29" ht="15.75" customHeight="1" thickBot="1" x14ac:dyDescent="0.3">
      <c r="A38" s="40"/>
      <c r="B38" s="41"/>
      <c r="C38" s="281"/>
      <c r="D38" s="256"/>
      <c r="E38" s="1457"/>
      <c r="F38" s="1459"/>
      <c r="G38" s="1459"/>
      <c r="H38" s="1459"/>
      <c r="K38" s="72"/>
      <c r="L38" s="72"/>
      <c r="Y38" s="1825"/>
      <c r="Z38" s="1504" t="s">
        <v>939</v>
      </c>
      <c r="AA38" s="1449">
        <f>AA36-AA37</f>
        <v>2327.4691999983042</v>
      </c>
    </row>
    <row r="39" spans="1:29" ht="15.75" customHeight="1" x14ac:dyDescent="0.25">
      <c r="A39" s="40"/>
      <c r="B39" s="41"/>
      <c r="C39" s="281"/>
      <c r="D39" s="256"/>
      <c r="E39" s="1457"/>
      <c r="F39" s="1459"/>
      <c r="G39" s="1459"/>
      <c r="H39" s="1459"/>
      <c r="K39" s="72"/>
      <c r="L39" s="72"/>
      <c r="Y39" s="1823" t="s">
        <v>967</v>
      </c>
      <c r="Z39" s="1450" t="s">
        <v>971</v>
      </c>
      <c r="AA39" s="1441">
        <f>AA35+AA38</f>
        <v>2011.5026752650738</v>
      </c>
    </row>
    <row r="40" spans="1:29" ht="15.75" x14ac:dyDescent="0.25">
      <c r="A40" s="40"/>
      <c r="B40" s="41"/>
      <c r="C40" s="281"/>
      <c r="D40" s="256"/>
      <c r="E40" s="1457"/>
      <c r="F40" s="1459"/>
      <c r="G40" s="1459"/>
      <c r="H40" s="1459"/>
      <c r="K40" s="72"/>
      <c r="L40" s="72"/>
      <c r="Y40" s="1824"/>
      <c r="Z40" s="1512" t="s">
        <v>961</v>
      </c>
      <c r="AA40" s="1513">
        <v>0</v>
      </c>
    </row>
    <row r="41" spans="1:29" ht="15.75" x14ac:dyDescent="0.25">
      <c r="A41" s="40"/>
      <c r="B41" s="41"/>
      <c r="C41" s="281"/>
      <c r="D41" s="256"/>
      <c r="E41" s="1457"/>
      <c r="F41" s="1459"/>
      <c r="G41" s="1459"/>
      <c r="H41" s="1459"/>
      <c r="K41" s="72"/>
      <c r="L41" s="72"/>
      <c r="Y41" s="1824"/>
      <c r="Z41" s="1505" t="s">
        <v>962</v>
      </c>
      <c r="AA41" s="1506">
        <v>0</v>
      </c>
    </row>
    <row r="42" spans="1:29" ht="15.75" x14ac:dyDescent="0.25">
      <c r="A42" s="40"/>
      <c r="B42" s="41"/>
      <c r="C42" s="281"/>
      <c r="D42" s="256"/>
      <c r="E42" s="1457"/>
      <c r="F42" s="1459"/>
      <c r="G42" s="1459"/>
      <c r="H42" s="1459"/>
      <c r="K42" s="72"/>
      <c r="L42" s="72"/>
      <c r="Y42" s="1824"/>
      <c r="Z42" s="1448" t="s">
        <v>940</v>
      </c>
      <c r="AA42" s="1439">
        <f>AB29</f>
        <v>3337739.9699178082</v>
      </c>
    </row>
    <row r="43" spans="1:29" ht="16.5" thickBot="1" x14ac:dyDescent="0.3">
      <c r="A43" s="40"/>
      <c r="B43" s="41"/>
      <c r="C43" s="281"/>
      <c r="D43" s="256"/>
      <c r="E43" s="1457"/>
      <c r="F43" s="1459"/>
      <c r="G43" s="1459"/>
      <c r="H43" s="1459"/>
      <c r="K43" s="72"/>
      <c r="L43" s="72"/>
      <c r="Y43" s="1825"/>
      <c r="Z43" s="1504" t="s">
        <v>945</v>
      </c>
      <c r="AA43" s="1501">
        <f>AC29</f>
        <v>3385165.8359178086</v>
      </c>
    </row>
    <row r="44" spans="1:29" ht="16.5" thickBot="1" x14ac:dyDescent="0.3">
      <c r="A44" s="40"/>
      <c r="B44" s="41"/>
      <c r="C44" s="281"/>
      <c r="D44" s="256"/>
      <c r="E44" s="1457"/>
      <c r="F44" s="1459"/>
      <c r="G44" s="1459"/>
      <c r="H44" s="1459"/>
      <c r="K44" s="72"/>
      <c r="L44" s="72"/>
      <c r="Y44" s="1502" t="s">
        <v>970</v>
      </c>
      <c r="Z44" s="1503"/>
      <c r="AA44" s="1451">
        <f>AA35+AA38+AA40-AA42+AA43</f>
        <v>49437.368675265461</v>
      </c>
    </row>
    <row r="45" spans="1:29" ht="16.5" thickBot="1" x14ac:dyDescent="0.3">
      <c r="A45" s="40"/>
      <c r="B45" s="41"/>
      <c r="C45" s="281"/>
      <c r="D45" s="256"/>
      <c r="E45" s="1457"/>
      <c r="F45" s="1459"/>
      <c r="G45" s="1459"/>
      <c r="H45" s="1459"/>
      <c r="K45" s="72"/>
      <c r="L45" s="72"/>
      <c r="Y45" s="1509" t="s">
        <v>968</v>
      </c>
      <c r="Z45" s="1510" t="s">
        <v>969</v>
      </c>
      <c r="AA45" s="1511">
        <f>AA44</f>
        <v>49437.368675265461</v>
      </c>
      <c r="AC45" s="636"/>
    </row>
    <row r="46" spans="1:29" ht="15.75" x14ac:dyDescent="0.25">
      <c r="A46" s="40"/>
      <c r="B46" s="41"/>
      <c r="C46" s="281"/>
      <c r="D46" s="256"/>
      <c r="E46" s="1457"/>
      <c r="F46" s="1459"/>
      <c r="G46" s="1459"/>
      <c r="H46" s="1459"/>
      <c r="K46" s="72"/>
      <c r="L46" s="72"/>
      <c r="AA46" s="1500"/>
    </row>
    <row r="47" spans="1:29" ht="18" x14ac:dyDescent="0.25">
      <c r="A47" s="1582" t="s">
        <v>932</v>
      </c>
      <c r="B47" s="1582"/>
      <c r="C47" s="1582"/>
      <c r="D47" s="7"/>
      <c r="F47" s="1733"/>
      <c r="I47" s="1582" t="s">
        <v>931</v>
      </c>
      <c r="J47" s="1582"/>
      <c r="K47" s="56"/>
      <c r="L47" s="56"/>
      <c r="M47" s="56"/>
      <c r="N47" s="56"/>
      <c r="O47" s="56"/>
      <c r="P47" s="56"/>
      <c r="Q47" s="1822" t="s">
        <v>934</v>
      </c>
      <c r="R47" s="1822"/>
      <c r="S47" s="1822"/>
      <c r="T47" s="1474"/>
      <c r="U47" s="1426"/>
      <c r="V47" s="1822" t="s">
        <v>935</v>
      </c>
      <c r="W47" s="1822"/>
      <c r="Y47" s="1822" t="s">
        <v>943</v>
      </c>
      <c r="Z47" s="1822"/>
      <c r="AA47" s="12"/>
    </row>
    <row r="48" spans="1:29" ht="15.75" x14ac:dyDescent="0.25">
      <c r="A48" s="1716" t="s">
        <v>399</v>
      </c>
      <c r="B48" s="1716"/>
      <c r="C48" s="1716"/>
      <c r="D48" s="7"/>
      <c r="F48" s="1733"/>
      <c r="I48" s="1716" t="s">
        <v>398</v>
      </c>
      <c r="J48" s="1716"/>
      <c r="Q48" s="1527" t="s">
        <v>133</v>
      </c>
      <c r="R48" s="1527"/>
      <c r="S48" s="1527"/>
      <c r="T48" s="656"/>
      <c r="V48" s="1527" t="s">
        <v>133</v>
      </c>
      <c r="W48" s="1527"/>
      <c r="Y48" s="1527" t="s">
        <v>133</v>
      </c>
      <c r="Z48" s="1527"/>
    </row>
    <row r="49" spans="1:27" ht="15.75" x14ac:dyDescent="0.25">
      <c r="A49" s="1456">
        <v>1</v>
      </c>
      <c r="B49" s="3" t="s">
        <v>0</v>
      </c>
      <c r="C49" s="1306" t="s">
        <v>856</v>
      </c>
      <c r="D49" s="1478" t="s">
        <v>130</v>
      </c>
      <c r="E49" s="596"/>
      <c r="F49" s="40"/>
      <c r="I49" s="1456">
        <v>1</v>
      </c>
      <c r="J49" s="1306" t="s">
        <v>861</v>
      </c>
      <c r="Q49" s="103">
        <v>1</v>
      </c>
      <c r="R49" s="123" t="s">
        <v>838</v>
      </c>
      <c r="S49" s="1482" t="s">
        <v>130</v>
      </c>
      <c r="T49" s="249"/>
      <c r="V49" s="103">
        <v>1</v>
      </c>
      <c r="W49" s="123" t="s">
        <v>838</v>
      </c>
      <c r="Y49" s="103">
        <v>1</v>
      </c>
      <c r="Z49" s="123" t="s">
        <v>838</v>
      </c>
    </row>
    <row r="50" spans="1:27" ht="15.75" x14ac:dyDescent="0.25">
      <c r="A50" s="1456">
        <v>2</v>
      </c>
      <c r="B50" s="3" t="s">
        <v>1</v>
      </c>
      <c r="C50" s="1454" t="s">
        <v>93</v>
      </c>
      <c r="D50" s="1478" t="s">
        <v>130</v>
      </c>
      <c r="E50" s="355"/>
      <c r="F50" s="249"/>
      <c r="I50" s="1456">
        <v>2</v>
      </c>
      <c r="J50" s="1454" t="s">
        <v>93</v>
      </c>
      <c r="Q50" s="1482">
        <v>2</v>
      </c>
      <c r="R50" s="123" t="s">
        <v>93</v>
      </c>
      <c r="S50" s="1482" t="s">
        <v>130</v>
      </c>
      <c r="T50" s="249"/>
      <c r="V50" s="1482">
        <v>2</v>
      </c>
      <c r="W50" s="123" t="s">
        <v>93</v>
      </c>
      <c r="Y50" s="1482">
        <v>2</v>
      </c>
      <c r="Z50" s="123" t="s">
        <v>93</v>
      </c>
    </row>
    <row r="51" spans="1:27" ht="15.75" x14ac:dyDescent="0.25">
      <c r="A51" s="1456">
        <v>3</v>
      </c>
      <c r="B51" s="3" t="s">
        <v>40</v>
      </c>
      <c r="C51" s="1454" t="s">
        <v>93</v>
      </c>
      <c r="D51" s="1478" t="s">
        <v>130</v>
      </c>
      <c r="E51" s="355"/>
      <c r="F51" s="249"/>
      <c r="I51" s="1456">
        <v>3</v>
      </c>
      <c r="J51" s="1454" t="s">
        <v>93</v>
      </c>
      <c r="Q51" s="1482">
        <v>3</v>
      </c>
      <c r="R51" s="123" t="s">
        <v>93</v>
      </c>
      <c r="S51" s="1482" t="s">
        <v>130</v>
      </c>
      <c r="T51" s="249"/>
      <c r="V51" s="1482">
        <v>3</v>
      </c>
      <c r="W51" s="123" t="s">
        <v>93</v>
      </c>
      <c r="Y51" s="1482">
        <v>3</v>
      </c>
      <c r="Z51" s="123" t="s">
        <v>93</v>
      </c>
    </row>
    <row r="52" spans="1:27" ht="15.75" x14ac:dyDescent="0.25">
      <c r="A52" s="1456">
        <v>4</v>
      </c>
      <c r="B52" s="3" t="s">
        <v>12</v>
      </c>
      <c r="C52" s="1455" t="s">
        <v>106</v>
      </c>
      <c r="D52" s="1477" t="s">
        <v>130</v>
      </c>
      <c r="E52" s="355"/>
      <c r="F52" s="1386"/>
      <c r="I52" s="1456">
        <v>4</v>
      </c>
      <c r="J52" s="1455" t="s">
        <v>106</v>
      </c>
      <c r="Q52" s="1482">
        <v>4</v>
      </c>
      <c r="R52" s="1460" t="s">
        <v>749</v>
      </c>
      <c r="S52" s="290"/>
      <c r="T52" s="1386"/>
      <c r="V52" s="1482">
        <v>4</v>
      </c>
      <c r="W52" s="1460" t="s">
        <v>749</v>
      </c>
      <c r="Y52" s="1482">
        <v>4</v>
      </c>
      <c r="Z52" s="1460" t="s">
        <v>749</v>
      </c>
    </row>
    <row r="53" spans="1:27" ht="15.75" x14ac:dyDescent="0.25">
      <c r="A53" s="4">
        <v>5</v>
      </c>
      <c r="B53" s="5" t="s">
        <v>2</v>
      </c>
      <c r="C53" s="1455" t="s">
        <v>107</v>
      </c>
      <c r="D53" s="1481" t="s">
        <v>130</v>
      </c>
      <c r="E53" s="355"/>
      <c r="F53" s="1387"/>
      <c r="I53" s="4">
        <v>5</v>
      </c>
      <c r="J53" s="1455" t="s">
        <v>107</v>
      </c>
      <c r="Q53" s="1482">
        <v>5</v>
      </c>
      <c r="R53" s="1460" t="s">
        <v>749</v>
      </c>
      <c r="S53" s="289"/>
      <c r="T53" s="1387"/>
      <c r="V53" s="1482">
        <v>5</v>
      </c>
      <c r="W53" s="1460" t="s">
        <v>749</v>
      </c>
      <c r="Y53" s="1482">
        <v>5</v>
      </c>
      <c r="Z53" s="1460" t="s">
        <v>749</v>
      </c>
    </row>
    <row r="54" spans="1:27" ht="15.75" x14ac:dyDescent="0.25">
      <c r="A54" s="1456">
        <v>6</v>
      </c>
      <c r="B54" s="3" t="s">
        <v>534</v>
      </c>
      <c r="C54" s="1010"/>
      <c r="D54" s="1477" t="s">
        <v>44</v>
      </c>
      <c r="E54" s="356"/>
      <c r="F54" s="1386"/>
      <c r="I54" s="1456">
        <v>6</v>
      </c>
      <c r="J54" s="1010"/>
      <c r="Q54" s="1482">
        <v>6</v>
      </c>
      <c r="R54" s="1460" t="s">
        <v>749</v>
      </c>
      <c r="S54" s="290"/>
      <c r="T54" s="1386"/>
      <c r="V54" s="1482">
        <v>6</v>
      </c>
      <c r="W54" s="1460" t="s">
        <v>749</v>
      </c>
      <c r="Y54" s="1482">
        <v>6</v>
      </c>
      <c r="Z54" s="1460" t="s">
        <v>749</v>
      </c>
    </row>
    <row r="55" spans="1:27" ht="15.75" x14ac:dyDescent="0.25">
      <c r="A55" s="1456">
        <v>7</v>
      </c>
      <c r="B55" s="3" t="s">
        <v>535</v>
      </c>
      <c r="C55" s="1010"/>
      <c r="D55" s="1477" t="s">
        <v>43</v>
      </c>
      <c r="E55" s="356"/>
      <c r="F55" s="315"/>
      <c r="I55" s="1456">
        <v>7</v>
      </c>
      <c r="J55" s="1010"/>
      <c r="Q55" s="1482">
        <v>7</v>
      </c>
      <c r="R55" s="1460" t="s">
        <v>749</v>
      </c>
      <c r="S55" s="290"/>
      <c r="T55" s="1386"/>
      <c r="V55" s="1482">
        <v>7</v>
      </c>
      <c r="W55" s="1460" t="s">
        <v>749</v>
      </c>
      <c r="Y55" s="1482">
        <v>7</v>
      </c>
      <c r="Z55" s="1460" t="s">
        <v>749</v>
      </c>
    </row>
    <row r="56" spans="1:27" ht="15.75" x14ac:dyDescent="0.25">
      <c r="A56" s="1456">
        <v>8</v>
      </c>
      <c r="B56" s="3" t="s">
        <v>536</v>
      </c>
      <c r="C56" s="1010"/>
      <c r="D56" s="1477" t="s">
        <v>43</v>
      </c>
      <c r="E56" s="356"/>
      <c r="F56" s="1386"/>
      <c r="I56" s="1456">
        <v>8</v>
      </c>
      <c r="J56" s="1010"/>
      <c r="Q56" s="1482">
        <v>8</v>
      </c>
      <c r="R56" s="1460" t="s">
        <v>749</v>
      </c>
      <c r="S56" s="290"/>
      <c r="T56" s="1386"/>
      <c r="V56" s="1482">
        <v>8</v>
      </c>
      <c r="W56" s="1460" t="s">
        <v>749</v>
      </c>
      <c r="Y56" s="1482">
        <v>8</v>
      </c>
      <c r="Z56" s="1460" t="s">
        <v>749</v>
      </c>
    </row>
    <row r="57" spans="1:27" ht="15.75" x14ac:dyDescent="0.25">
      <c r="A57" s="1456">
        <v>9</v>
      </c>
      <c r="B57" s="3" t="s">
        <v>5</v>
      </c>
      <c r="C57" s="1455" t="s">
        <v>109</v>
      </c>
      <c r="D57" s="1478" t="s">
        <v>130</v>
      </c>
      <c r="E57" s="356"/>
      <c r="F57" s="249"/>
      <c r="I57" s="1456">
        <v>9</v>
      </c>
      <c r="J57" s="1455" t="s">
        <v>218</v>
      </c>
      <c r="Q57" s="1482">
        <v>9</v>
      </c>
      <c r="R57" s="1460" t="s">
        <v>109</v>
      </c>
      <c r="S57" s="288"/>
      <c r="T57" s="249"/>
      <c r="V57" s="1482">
        <v>9</v>
      </c>
      <c r="W57" s="1460" t="s">
        <v>218</v>
      </c>
      <c r="Y57" s="1482">
        <v>9</v>
      </c>
      <c r="Z57" s="1452"/>
      <c r="AA57" s="342" t="s">
        <v>309</v>
      </c>
    </row>
    <row r="58" spans="1:27" ht="15.75" x14ac:dyDescent="0.25">
      <c r="A58" s="1456">
        <v>10</v>
      </c>
      <c r="B58" s="3" t="s">
        <v>6</v>
      </c>
      <c r="C58" s="1454" t="s">
        <v>93</v>
      </c>
      <c r="D58" s="1479" t="s">
        <v>130</v>
      </c>
      <c r="E58" s="356"/>
      <c r="F58" s="256"/>
      <c r="I58" s="1456">
        <v>10</v>
      </c>
      <c r="J58" s="1429" t="s">
        <v>93</v>
      </c>
      <c r="Q58" s="1482">
        <v>10</v>
      </c>
      <c r="R58" s="1460" t="s">
        <v>749</v>
      </c>
      <c r="S58" s="413"/>
      <c r="T58" s="256"/>
      <c r="V58" s="1482">
        <v>10</v>
      </c>
      <c r="W58" s="1460" t="s">
        <v>749</v>
      </c>
      <c r="Y58" s="1482">
        <v>10</v>
      </c>
      <c r="Z58" s="1460" t="s">
        <v>749</v>
      </c>
    </row>
    <row r="59" spans="1:27" ht="15.75" x14ac:dyDescent="0.25">
      <c r="A59" s="1456">
        <v>11</v>
      </c>
      <c r="B59" s="3" t="s">
        <v>7</v>
      </c>
      <c r="C59" s="1524" t="s">
        <v>97</v>
      </c>
      <c r="D59" s="1524"/>
      <c r="E59" s="356"/>
      <c r="F59" s="256"/>
      <c r="I59" s="1428">
        <v>11</v>
      </c>
      <c r="J59" s="232" t="s">
        <v>97</v>
      </c>
      <c r="K59" s="598"/>
      <c r="L59" s="598"/>
      <c r="M59" s="598"/>
      <c r="N59" s="598"/>
      <c r="O59" s="598"/>
      <c r="P59" s="598"/>
      <c r="Q59" s="1482">
        <v>11</v>
      </c>
      <c r="R59" s="1460" t="s">
        <v>97</v>
      </c>
      <c r="S59" s="59" t="s">
        <v>130</v>
      </c>
      <c r="T59" s="256"/>
      <c r="V59" s="1482">
        <v>11</v>
      </c>
      <c r="W59" s="1460" t="s">
        <v>97</v>
      </c>
      <c r="Y59" s="1482">
        <v>11</v>
      </c>
      <c r="Z59" s="1460" t="s">
        <v>97</v>
      </c>
    </row>
    <row r="60" spans="1:27" ht="15.75" x14ac:dyDescent="0.25">
      <c r="A60" s="1456">
        <v>12</v>
      </c>
      <c r="B60" s="3" t="s">
        <v>46</v>
      </c>
      <c r="C60" s="1455" t="s">
        <v>174</v>
      </c>
      <c r="D60" s="1479" t="s">
        <v>130</v>
      </c>
      <c r="E60" s="356"/>
      <c r="F60" s="1388"/>
      <c r="I60" s="1456">
        <v>12</v>
      </c>
      <c r="J60" s="1430" t="s">
        <v>174</v>
      </c>
      <c r="Q60" s="1482">
        <v>12</v>
      </c>
      <c r="R60" s="1460" t="s">
        <v>749</v>
      </c>
      <c r="S60" s="291"/>
      <c r="T60" s="256"/>
      <c r="V60" s="1482">
        <v>12</v>
      </c>
      <c r="W60" s="1460" t="s">
        <v>749</v>
      </c>
      <c r="Y60" s="1482">
        <v>12</v>
      </c>
      <c r="Z60" s="1460" t="s">
        <v>749</v>
      </c>
    </row>
    <row r="61" spans="1:27" ht="15.75" x14ac:dyDescent="0.25">
      <c r="A61" s="1456">
        <v>13</v>
      </c>
      <c r="B61" s="3" t="s">
        <v>8</v>
      </c>
      <c r="C61" s="1454" t="s">
        <v>93</v>
      </c>
      <c r="D61" s="1478" t="s">
        <v>43</v>
      </c>
      <c r="E61" s="356"/>
      <c r="F61" s="249"/>
      <c r="I61" s="1456">
        <v>13</v>
      </c>
      <c r="J61" s="1454" t="s">
        <v>93</v>
      </c>
      <c r="Q61" s="1482">
        <v>13</v>
      </c>
      <c r="R61" s="1460" t="s">
        <v>749</v>
      </c>
      <c r="S61" s="288"/>
      <c r="T61" s="249"/>
      <c r="V61" s="1482">
        <v>13</v>
      </c>
      <c r="W61" s="1460" t="s">
        <v>749</v>
      </c>
      <c r="Y61" s="1482">
        <v>13</v>
      </c>
      <c r="Z61" s="1460" t="s">
        <v>749</v>
      </c>
    </row>
    <row r="62" spans="1:27" ht="15.75" x14ac:dyDescent="0.25">
      <c r="A62" s="1456">
        <v>14</v>
      </c>
      <c r="B62" s="3" t="s">
        <v>9</v>
      </c>
      <c r="C62" s="1010"/>
      <c r="D62" s="1480" t="s">
        <v>43</v>
      </c>
      <c r="E62" s="356"/>
      <c r="F62" s="1389"/>
      <c r="I62" s="1456">
        <v>14</v>
      </c>
      <c r="J62" s="1010"/>
      <c r="Q62" s="1482">
        <v>14</v>
      </c>
      <c r="R62" s="1460" t="s">
        <v>749</v>
      </c>
      <c r="S62" s="292"/>
      <c r="T62" s="1389"/>
      <c r="V62" s="1482">
        <v>14</v>
      </c>
      <c r="W62" s="1460" t="s">
        <v>749</v>
      </c>
      <c r="Y62" s="1482">
        <v>14</v>
      </c>
      <c r="Z62" s="1460" t="s">
        <v>749</v>
      </c>
    </row>
    <row r="63" spans="1:27" ht="15.75" x14ac:dyDescent="0.25">
      <c r="A63" s="1456">
        <v>15</v>
      </c>
      <c r="B63" s="3" t="s">
        <v>10</v>
      </c>
      <c r="C63" s="506"/>
      <c r="D63" s="1479" t="s">
        <v>43</v>
      </c>
      <c r="E63" s="356"/>
      <c r="F63" s="1388"/>
      <c r="I63" s="1456">
        <v>15</v>
      </c>
      <c r="J63" s="506"/>
      <c r="Q63" s="1482">
        <v>15</v>
      </c>
      <c r="R63" s="1460" t="s">
        <v>749</v>
      </c>
      <c r="S63" s="291"/>
      <c r="T63" s="256"/>
      <c r="V63" s="1482">
        <v>15</v>
      </c>
      <c r="W63" s="1460" t="s">
        <v>749</v>
      </c>
      <c r="Y63" s="1482">
        <v>15</v>
      </c>
      <c r="Z63" s="1460" t="s">
        <v>749</v>
      </c>
    </row>
    <row r="64" spans="1:27" ht="15.75" x14ac:dyDescent="0.25">
      <c r="A64" s="1456">
        <v>16</v>
      </c>
      <c r="B64" s="3" t="s">
        <v>41</v>
      </c>
      <c r="C64" s="1010"/>
      <c r="D64" s="1479" t="s">
        <v>44</v>
      </c>
      <c r="E64" s="356"/>
      <c r="F64" s="256"/>
      <c r="I64" s="1456">
        <v>16</v>
      </c>
      <c r="J64" s="1010"/>
      <c r="Q64" s="1482">
        <v>16</v>
      </c>
      <c r="R64" s="1460" t="s">
        <v>749</v>
      </c>
      <c r="S64" s="291"/>
      <c r="T64" s="256"/>
      <c r="V64" s="1482">
        <v>16</v>
      </c>
      <c r="W64" s="1460" t="s">
        <v>749</v>
      </c>
      <c r="Y64" s="1482">
        <v>16</v>
      </c>
      <c r="Z64" s="1460" t="s">
        <v>749</v>
      </c>
    </row>
    <row r="65" spans="1:27" ht="15.75" x14ac:dyDescent="0.25">
      <c r="A65" s="1456">
        <v>17</v>
      </c>
      <c r="B65" s="3" t="s">
        <v>11</v>
      </c>
      <c r="C65" s="1454" t="s">
        <v>93</v>
      </c>
      <c r="D65" s="1478" t="s">
        <v>43</v>
      </c>
      <c r="E65" s="356"/>
      <c r="F65" s="249"/>
      <c r="I65" s="1456">
        <v>17</v>
      </c>
      <c r="J65" s="1454" t="s">
        <v>93</v>
      </c>
      <c r="Q65" s="1482">
        <v>17</v>
      </c>
      <c r="R65" s="1460" t="s">
        <v>749</v>
      </c>
      <c r="S65" s="288"/>
      <c r="T65" s="249"/>
      <c r="V65" s="1482">
        <v>17</v>
      </c>
      <c r="W65" s="1460" t="s">
        <v>749</v>
      </c>
      <c r="Y65" s="1482">
        <v>17</v>
      </c>
      <c r="Z65" s="1460" t="s">
        <v>749</v>
      </c>
    </row>
    <row r="66" spans="1:27" ht="15.75" x14ac:dyDescent="0.25">
      <c r="A66" s="1456">
        <v>18</v>
      </c>
      <c r="B66" s="3" t="s">
        <v>156</v>
      </c>
      <c r="C66" s="91"/>
      <c r="D66" s="1478" t="s">
        <v>43</v>
      </c>
      <c r="F66" s="249"/>
      <c r="I66" s="1456">
        <v>18</v>
      </c>
      <c r="J66" s="91"/>
      <c r="Q66" s="1456">
        <v>18</v>
      </c>
      <c r="R66" s="1460" t="s">
        <v>749</v>
      </c>
      <c r="S66" s="288"/>
      <c r="T66" s="249"/>
      <c r="V66" s="1456">
        <v>18</v>
      </c>
      <c r="W66" s="1460" t="s">
        <v>749</v>
      </c>
      <c r="Y66" s="1456">
        <v>18</v>
      </c>
      <c r="Z66" s="1460" t="s">
        <v>749</v>
      </c>
    </row>
    <row r="67" spans="1:27" ht="15.75" x14ac:dyDescent="0.25">
      <c r="A67" s="1717" t="s">
        <v>389</v>
      </c>
      <c r="B67" s="1717"/>
      <c r="C67" s="1717"/>
      <c r="D67" s="1425"/>
      <c r="F67" s="249"/>
      <c r="I67" s="1717" t="s">
        <v>389</v>
      </c>
      <c r="J67" s="1717"/>
      <c r="Q67" s="36" t="s">
        <v>134</v>
      </c>
      <c r="R67" s="223"/>
      <c r="S67" s="114"/>
      <c r="T67" s="249"/>
      <c r="V67" s="36" t="s">
        <v>134</v>
      </c>
      <c r="W67" s="223"/>
      <c r="Y67" s="36" t="s">
        <v>134</v>
      </c>
      <c r="Z67" s="223"/>
    </row>
    <row r="68" spans="1:27" ht="15.75" x14ac:dyDescent="0.25">
      <c r="A68" s="1456">
        <v>1</v>
      </c>
      <c r="B68" s="3" t="s">
        <v>49</v>
      </c>
      <c r="C68" s="1455" t="s">
        <v>120</v>
      </c>
      <c r="D68" s="1478" t="s">
        <v>130</v>
      </c>
      <c r="E68" s="356"/>
      <c r="F68" s="249"/>
      <c r="I68" s="1456">
        <v>1</v>
      </c>
      <c r="J68" s="498" t="s">
        <v>395</v>
      </c>
      <c r="Q68" s="1482">
        <v>1</v>
      </c>
      <c r="R68" s="1460" t="s">
        <v>120</v>
      </c>
      <c r="S68" s="1478" t="s">
        <v>43</v>
      </c>
      <c r="T68" s="249"/>
      <c r="V68" s="1482">
        <v>1</v>
      </c>
      <c r="W68" s="498" t="s">
        <v>395</v>
      </c>
      <c r="Y68" s="1482">
        <v>1</v>
      </c>
      <c r="Z68" s="1010"/>
    </row>
    <row r="69" spans="1:27" ht="15.75" x14ac:dyDescent="0.25">
      <c r="A69" s="1456">
        <v>2</v>
      </c>
      <c r="B69" s="3" t="s">
        <v>15</v>
      </c>
      <c r="C69" s="136"/>
      <c r="D69" s="1478" t="s">
        <v>44</v>
      </c>
      <c r="E69" s="342"/>
      <c r="F69" s="249"/>
      <c r="I69" s="1456">
        <v>2</v>
      </c>
      <c r="J69" s="1010"/>
      <c r="K69" s="342"/>
      <c r="L69" s="342"/>
      <c r="M69" s="342"/>
      <c r="N69" s="342"/>
      <c r="O69" s="342"/>
      <c r="P69" s="342"/>
      <c r="Q69" s="1482">
        <v>2</v>
      </c>
      <c r="R69" s="1460" t="s">
        <v>749</v>
      </c>
      <c r="S69" s="288"/>
      <c r="T69" s="249"/>
      <c r="V69" s="1482">
        <v>2</v>
      </c>
      <c r="W69" s="1460" t="s">
        <v>749</v>
      </c>
      <c r="Y69" s="1482">
        <v>2</v>
      </c>
      <c r="Z69" s="1460" t="s">
        <v>749</v>
      </c>
    </row>
    <row r="70" spans="1:27" ht="15.75" x14ac:dyDescent="0.25">
      <c r="A70" s="1456">
        <v>3</v>
      </c>
      <c r="B70" s="3" t="s">
        <v>79</v>
      </c>
      <c r="C70" s="116" t="s">
        <v>779</v>
      </c>
      <c r="D70" s="153" t="s">
        <v>130</v>
      </c>
      <c r="F70" s="1390"/>
      <c r="I70" s="1456">
        <v>3</v>
      </c>
      <c r="J70" s="116" t="s">
        <v>779</v>
      </c>
      <c r="Q70" s="1482">
        <v>3</v>
      </c>
      <c r="R70" s="1427" t="s">
        <v>780</v>
      </c>
      <c r="S70" s="153" t="s">
        <v>130</v>
      </c>
      <c r="T70" s="250"/>
      <c r="V70" s="1482">
        <v>3</v>
      </c>
      <c r="W70" s="1427" t="s">
        <v>780</v>
      </c>
      <c r="Y70" s="1482">
        <v>3</v>
      </c>
      <c r="Z70" s="1427" t="s">
        <v>780</v>
      </c>
    </row>
    <row r="71" spans="1:27" ht="15.75" x14ac:dyDescent="0.25">
      <c r="A71" s="1456">
        <v>4</v>
      </c>
      <c r="B71" s="3" t="s">
        <v>34</v>
      </c>
      <c r="C71" s="1454" t="s">
        <v>110</v>
      </c>
      <c r="D71" s="1478" t="s">
        <v>130</v>
      </c>
      <c r="F71" s="249"/>
      <c r="I71" s="1456">
        <v>4</v>
      </c>
      <c r="J71" s="1454" t="s">
        <v>110</v>
      </c>
      <c r="Q71" s="1482">
        <v>4</v>
      </c>
      <c r="R71" s="1460" t="s">
        <v>749</v>
      </c>
      <c r="S71" s="288"/>
      <c r="T71" s="249"/>
      <c r="V71" s="1482">
        <v>4</v>
      </c>
      <c r="W71" s="1460" t="s">
        <v>749</v>
      </c>
      <c r="Y71" s="1482">
        <v>4</v>
      </c>
      <c r="Z71" s="1460" t="s">
        <v>749</v>
      </c>
    </row>
    <row r="72" spans="1:27" s="7" customFormat="1" ht="15.75" x14ac:dyDescent="0.25">
      <c r="A72" s="1456">
        <v>5</v>
      </c>
      <c r="B72" s="3" t="s">
        <v>16</v>
      </c>
      <c r="C72" s="1010"/>
      <c r="D72" s="1478" t="s">
        <v>130</v>
      </c>
      <c r="E72"/>
      <c r="F72" s="249"/>
      <c r="G72"/>
      <c r="H72"/>
      <c r="I72" s="1456">
        <v>5</v>
      </c>
      <c r="J72" s="1010"/>
      <c r="K72"/>
      <c r="L72"/>
      <c r="M72"/>
      <c r="N72"/>
      <c r="O72"/>
      <c r="P72"/>
      <c r="Q72" s="1482">
        <v>5</v>
      </c>
      <c r="R72" s="1460" t="s">
        <v>749</v>
      </c>
      <c r="S72" s="288"/>
      <c r="T72" s="249"/>
      <c r="U72"/>
      <c r="V72" s="1482">
        <v>5</v>
      </c>
      <c r="W72" s="1460" t="s">
        <v>749</v>
      </c>
      <c r="X72"/>
      <c r="Y72" s="1482">
        <v>5</v>
      </c>
      <c r="Z72" s="1460" t="s">
        <v>749</v>
      </c>
      <c r="AA72"/>
    </row>
    <row r="73" spans="1:27" s="7" customFormat="1" ht="15.75" x14ac:dyDescent="0.25">
      <c r="A73" s="1456">
        <v>6</v>
      </c>
      <c r="B73" s="3" t="s">
        <v>50</v>
      </c>
      <c r="C73" s="1462"/>
      <c r="D73" s="1478" t="s">
        <v>44</v>
      </c>
      <c r="E73"/>
      <c r="F73" s="249"/>
      <c r="G73"/>
      <c r="H73"/>
      <c r="I73" s="1456">
        <v>6</v>
      </c>
      <c r="J73" s="1462"/>
      <c r="K73"/>
      <c r="L73"/>
      <c r="M73"/>
      <c r="N73"/>
      <c r="O73"/>
      <c r="P73"/>
      <c r="Q73" s="1482">
        <v>6</v>
      </c>
      <c r="R73" s="1460" t="s">
        <v>749</v>
      </c>
      <c r="S73" s="288"/>
      <c r="T73" s="249"/>
      <c r="U73"/>
      <c r="V73" s="1482">
        <v>6</v>
      </c>
      <c r="W73" s="1460" t="s">
        <v>749</v>
      </c>
      <c r="X73"/>
      <c r="Y73" s="1482">
        <v>6</v>
      </c>
      <c r="Z73" s="1460" t="s">
        <v>749</v>
      </c>
      <c r="AA73"/>
    </row>
    <row r="74" spans="1:27" ht="15.75" x14ac:dyDescent="0.25">
      <c r="A74" s="1456">
        <v>7</v>
      </c>
      <c r="B74" s="3" t="s">
        <v>13</v>
      </c>
      <c r="C74" s="586"/>
      <c r="D74" s="1478" t="s">
        <v>44</v>
      </c>
      <c r="F74" s="249"/>
      <c r="I74" s="1456">
        <v>7</v>
      </c>
      <c r="J74" s="586"/>
      <c r="Q74" s="1482">
        <v>7</v>
      </c>
      <c r="R74" s="1460" t="s">
        <v>749</v>
      </c>
      <c r="S74" s="288"/>
      <c r="T74" s="249"/>
      <c r="V74" s="1482">
        <v>7</v>
      </c>
      <c r="W74" s="1460" t="s">
        <v>749</v>
      </c>
      <c r="Y74" s="1482">
        <v>7</v>
      </c>
      <c r="Z74" s="1460" t="s">
        <v>749</v>
      </c>
    </row>
    <row r="75" spans="1:27" ht="15.75" x14ac:dyDescent="0.25">
      <c r="A75" s="1456">
        <v>8</v>
      </c>
      <c r="B75" s="3" t="s">
        <v>14</v>
      </c>
      <c r="C75" s="508" t="s">
        <v>217</v>
      </c>
      <c r="D75" s="1483" t="s">
        <v>130</v>
      </c>
      <c r="E75" s="356"/>
      <c r="F75" s="251"/>
      <c r="I75" s="1456">
        <v>8</v>
      </c>
      <c r="J75" s="508" t="s">
        <v>217</v>
      </c>
      <c r="K75" s="342"/>
      <c r="L75" s="342"/>
      <c r="M75" s="342"/>
      <c r="N75" s="342"/>
      <c r="O75" s="342"/>
      <c r="P75" s="342"/>
      <c r="Q75" s="1482">
        <v>8</v>
      </c>
      <c r="R75" s="1460" t="s">
        <v>749</v>
      </c>
      <c r="S75" s="293"/>
      <c r="T75" s="251"/>
      <c r="V75" s="1482">
        <v>8</v>
      </c>
      <c r="W75" s="1460" t="s">
        <v>749</v>
      </c>
      <c r="Y75" s="1482">
        <v>8</v>
      </c>
      <c r="Z75" s="1460" t="s">
        <v>749</v>
      </c>
    </row>
    <row r="76" spans="1:27" ht="15.75" x14ac:dyDescent="0.25">
      <c r="A76" s="1456">
        <v>9</v>
      </c>
      <c r="B76" s="3" t="s">
        <v>51</v>
      </c>
      <c r="C76" s="1467" t="s">
        <v>104</v>
      </c>
      <c r="D76" s="1478" t="s">
        <v>130</v>
      </c>
      <c r="E76" s="595"/>
      <c r="F76" s="249"/>
      <c r="I76" s="1456">
        <v>9</v>
      </c>
      <c r="J76" s="1467" t="s">
        <v>104</v>
      </c>
      <c r="Q76" s="1482">
        <v>9</v>
      </c>
      <c r="R76" s="1010"/>
      <c r="S76" s="1478" t="s">
        <v>43</v>
      </c>
      <c r="T76" s="249"/>
      <c r="V76" s="1482">
        <v>9</v>
      </c>
      <c r="W76" s="1010"/>
      <c r="Y76" s="1482">
        <v>9</v>
      </c>
      <c r="Z76" s="1010"/>
    </row>
    <row r="77" spans="1:27" ht="15.75" x14ac:dyDescent="0.25">
      <c r="A77" s="1456">
        <v>10</v>
      </c>
      <c r="B77" s="3" t="s">
        <v>35</v>
      </c>
      <c r="C77" s="136"/>
      <c r="D77" s="1478" t="s">
        <v>44</v>
      </c>
      <c r="E77" s="356"/>
      <c r="F77" s="249"/>
      <c r="I77" s="1456">
        <v>10</v>
      </c>
      <c r="J77" s="136"/>
      <c r="Q77" s="1482">
        <v>10</v>
      </c>
      <c r="R77" s="1010"/>
      <c r="S77" s="1478" t="s">
        <v>43</v>
      </c>
      <c r="T77" s="249"/>
      <c r="V77" s="1482">
        <v>10</v>
      </c>
      <c r="W77" s="1010"/>
      <c r="Y77" s="1482">
        <v>10</v>
      </c>
      <c r="Z77" s="1010"/>
    </row>
    <row r="78" spans="1:27" ht="15.75" x14ac:dyDescent="0.25">
      <c r="A78" s="1456">
        <v>11</v>
      </c>
      <c r="B78" s="3" t="s">
        <v>52</v>
      </c>
      <c r="C78" s="1460">
        <v>2000</v>
      </c>
      <c r="D78" s="1478" t="s">
        <v>44</v>
      </c>
      <c r="E78" s="595"/>
      <c r="F78" s="249"/>
      <c r="I78" s="1456">
        <v>11</v>
      </c>
      <c r="J78" s="1460">
        <v>2000</v>
      </c>
      <c r="Q78" s="1482">
        <v>11</v>
      </c>
      <c r="R78" s="1460" t="s">
        <v>749</v>
      </c>
      <c r="S78" s="288"/>
      <c r="T78" s="249"/>
      <c r="V78" s="1482">
        <v>11</v>
      </c>
      <c r="W78" s="1460" t="s">
        <v>749</v>
      </c>
      <c r="Y78" s="1482">
        <v>11</v>
      </c>
      <c r="Z78" s="1460" t="s">
        <v>749</v>
      </c>
    </row>
    <row r="79" spans="1:27" ht="15.75" x14ac:dyDescent="0.25">
      <c r="A79" s="1456">
        <v>12</v>
      </c>
      <c r="B79" s="3" t="s">
        <v>53</v>
      </c>
      <c r="C79" s="1306" t="s">
        <v>863</v>
      </c>
      <c r="D79" s="63" t="s">
        <v>130</v>
      </c>
      <c r="E79" s="595"/>
      <c r="F79" s="252"/>
      <c r="I79" s="1456">
        <v>12</v>
      </c>
      <c r="J79" s="1466" t="s">
        <v>864</v>
      </c>
      <c r="K79" s="342"/>
      <c r="L79" s="342"/>
      <c r="M79" s="342"/>
      <c r="N79" s="342"/>
      <c r="O79" s="342"/>
      <c r="P79" s="342"/>
      <c r="Q79" s="1482">
        <v>12</v>
      </c>
      <c r="R79" s="1460" t="s">
        <v>749</v>
      </c>
      <c r="S79" s="294"/>
      <c r="T79" s="252"/>
      <c r="V79" s="1482">
        <v>12</v>
      </c>
      <c r="W79" s="1460" t="s">
        <v>749</v>
      </c>
      <c r="Y79" s="1482">
        <v>12</v>
      </c>
      <c r="Z79" s="1460" t="s">
        <v>749</v>
      </c>
    </row>
    <row r="80" spans="1:27" ht="15.75" x14ac:dyDescent="0.25">
      <c r="A80" s="1456">
        <v>13</v>
      </c>
      <c r="B80" s="3" t="s">
        <v>54</v>
      </c>
      <c r="C80" s="116" t="s">
        <v>780</v>
      </c>
      <c r="D80" s="1485" t="s">
        <v>130</v>
      </c>
      <c r="E80" s="595"/>
      <c r="F80" s="253"/>
      <c r="I80" s="1456">
        <v>13</v>
      </c>
      <c r="J80" s="1466">
        <v>43942</v>
      </c>
      <c r="Q80" s="1482">
        <v>13</v>
      </c>
      <c r="R80" s="1460" t="s">
        <v>749</v>
      </c>
      <c r="S80" s="295"/>
      <c r="T80" s="253"/>
      <c r="V80" s="1482">
        <v>13</v>
      </c>
      <c r="W80" s="1460" t="s">
        <v>749</v>
      </c>
      <c r="Y80" s="1482">
        <v>13</v>
      </c>
      <c r="Z80" s="1460" t="s">
        <v>749</v>
      </c>
    </row>
    <row r="81" spans="1:27" ht="15.75" x14ac:dyDescent="0.25">
      <c r="A81" s="1456">
        <v>14</v>
      </c>
      <c r="B81" s="3" t="s">
        <v>37</v>
      </c>
      <c r="C81" s="116" t="s">
        <v>781</v>
      </c>
      <c r="D81" s="1485" t="s">
        <v>44</v>
      </c>
      <c r="E81" s="595"/>
      <c r="F81" s="253"/>
      <c r="I81" s="1456">
        <v>14</v>
      </c>
      <c r="J81" s="1466">
        <v>43972</v>
      </c>
      <c r="Q81" s="1482">
        <v>14</v>
      </c>
      <c r="R81" s="1460" t="s">
        <v>749</v>
      </c>
      <c r="S81" s="295"/>
      <c r="T81" s="253"/>
      <c r="V81" s="1482">
        <v>14</v>
      </c>
      <c r="W81" s="1460" t="s">
        <v>749</v>
      </c>
      <c r="Y81" s="1482">
        <v>14</v>
      </c>
      <c r="Z81" s="1460" t="s">
        <v>749</v>
      </c>
    </row>
    <row r="82" spans="1:27" ht="15.75" x14ac:dyDescent="0.25">
      <c r="A82" s="823">
        <v>15</v>
      </c>
      <c r="B82" s="1037" t="s">
        <v>55</v>
      </c>
      <c r="C82" s="48" t="s">
        <v>799</v>
      </c>
      <c r="D82" s="1478"/>
      <c r="E82" s="231"/>
      <c r="F82" s="249"/>
      <c r="G82" s="7"/>
      <c r="H82" s="7"/>
      <c r="I82" s="823">
        <v>15</v>
      </c>
      <c r="J82" s="48" t="s">
        <v>799</v>
      </c>
      <c r="K82" s="7"/>
      <c r="L82" s="7"/>
      <c r="M82" s="7"/>
      <c r="N82" s="7"/>
      <c r="O82" s="7"/>
      <c r="P82" s="7"/>
      <c r="Q82" s="1482">
        <v>15</v>
      </c>
      <c r="R82" s="1460" t="s">
        <v>749</v>
      </c>
      <c r="S82" s="288"/>
      <c r="T82" s="249"/>
      <c r="U82" s="7"/>
      <c r="V82" s="1482">
        <v>15</v>
      </c>
      <c r="W82" s="1460" t="s">
        <v>749</v>
      </c>
      <c r="X82" s="7"/>
      <c r="Y82" s="1482">
        <v>15</v>
      </c>
      <c r="Z82" s="1460" t="s">
        <v>749</v>
      </c>
      <c r="AA82" s="7"/>
    </row>
    <row r="83" spans="1:27" ht="15.75" x14ac:dyDescent="0.25">
      <c r="A83" s="823">
        <v>16</v>
      </c>
      <c r="B83" s="1037" t="s">
        <v>56</v>
      </c>
      <c r="C83" s="136"/>
      <c r="D83" s="1478" t="s">
        <v>44</v>
      </c>
      <c r="E83" s="653"/>
      <c r="F83" s="249"/>
      <c r="G83" s="7"/>
      <c r="H83" s="7"/>
      <c r="I83" s="823">
        <v>16</v>
      </c>
      <c r="J83" s="1378"/>
      <c r="K83" s="7"/>
      <c r="L83" s="7"/>
      <c r="M83" s="7"/>
      <c r="N83" s="7"/>
      <c r="O83" s="7"/>
      <c r="P83" s="7"/>
      <c r="Q83" s="1482">
        <v>16</v>
      </c>
      <c r="R83" s="1460" t="s">
        <v>749</v>
      </c>
      <c r="S83" s="288"/>
      <c r="T83" s="249"/>
      <c r="U83" s="7"/>
      <c r="V83" s="1482">
        <v>16</v>
      </c>
      <c r="W83" s="1460" t="s">
        <v>749</v>
      </c>
      <c r="X83" s="7"/>
      <c r="Y83" s="1482">
        <v>16</v>
      </c>
      <c r="Z83" s="1460" t="s">
        <v>749</v>
      </c>
      <c r="AA83" s="7"/>
    </row>
    <row r="84" spans="1:27" ht="15.75" x14ac:dyDescent="0.25">
      <c r="A84" s="1456">
        <v>17</v>
      </c>
      <c r="B84" s="3" t="s">
        <v>57</v>
      </c>
      <c r="C84" s="180"/>
      <c r="D84" s="1484" t="s">
        <v>44</v>
      </c>
      <c r="E84" s="356"/>
      <c r="F84" s="254"/>
      <c r="I84" s="1456">
        <v>17</v>
      </c>
      <c r="J84" s="1462"/>
      <c r="Q84" s="1482">
        <v>17</v>
      </c>
      <c r="R84" s="1460" t="s">
        <v>749</v>
      </c>
      <c r="S84" s="296"/>
      <c r="T84" s="254"/>
      <c r="V84" s="1482">
        <v>17</v>
      </c>
      <c r="W84" s="1460" t="s">
        <v>749</v>
      </c>
      <c r="Y84" s="1482">
        <v>17</v>
      </c>
      <c r="Z84" s="1460" t="s">
        <v>749</v>
      </c>
    </row>
    <row r="85" spans="1:27" ht="15.75" x14ac:dyDescent="0.25">
      <c r="A85" s="1456">
        <v>18</v>
      </c>
      <c r="B85" s="3" t="s">
        <v>129</v>
      </c>
      <c r="C85" s="1454" t="s">
        <v>105</v>
      </c>
      <c r="D85" s="1478" t="s">
        <v>130</v>
      </c>
      <c r="E85" s="356"/>
      <c r="F85" s="249"/>
      <c r="I85" s="1456">
        <v>18</v>
      </c>
      <c r="J85" s="1454" t="s">
        <v>105</v>
      </c>
      <c r="Q85" s="1482">
        <v>18</v>
      </c>
      <c r="R85" s="1460" t="s">
        <v>749</v>
      </c>
      <c r="S85" s="288"/>
      <c r="T85" s="249"/>
      <c r="V85" s="1482">
        <v>18</v>
      </c>
      <c r="W85" s="1460" t="s">
        <v>749</v>
      </c>
      <c r="Y85" s="1482">
        <v>18</v>
      </c>
      <c r="Z85" s="1460" t="s">
        <v>749</v>
      </c>
    </row>
    <row r="86" spans="1:27" ht="15.75" x14ac:dyDescent="0.25">
      <c r="A86" s="1456">
        <v>19</v>
      </c>
      <c r="B86" s="3" t="s">
        <v>17</v>
      </c>
      <c r="C86" s="1454" t="b">
        <v>0</v>
      </c>
      <c r="D86" s="1478" t="s">
        <v>130</v>
      </c>
      <c r="E86" s="595"/>
      <c r="F86" s="249"/>
      <c r="I86" s="1456">
        <v>19</v>
      </c>
      <c r="J86" s="1454" t="b">
        <v>0</v>
      </c>
      <c r="Q86" s="1482">
        <v>19</v>
      </c>
      <c r="R86" s="1460" t="s">
        <v>749</v>
      </c>
      <c r="S86" s="288"/>
      <c r="T86" s="249"/>
      <c r="V86" s="1482">
        <v>19</v>
      </c>
      <c r="W86" s="1460" t="s">
        <v>749</v>
      </c>
      <c r="Y86" s="1482">
        <v>19</v>
      </c>
      <c r="Z86" s="1460" t="s">
        <v>749</v>
      </c>
    </row>
    <row r="87" spans="1:27" ht="15.75" x14ac:dyDescent="0.25">
      <c r="A87" s="1456">
        <v>20</v>
      </c>
      <c r="B87" s="3" t="s">
        <v>18</v>
      </c>
      <c r="C87" s="1454" t="s">
        <v>111</v>
      </c>
      <c r="D87" s="1478" t="s">
        <v>130</v>
      </c>
      <c r="E87" s="356"/>
      <c r="F87" s="249"/>
      <c r="I87" s="1456">
        <v>20</v>
      </c>
      <c r="J87" s="1454" t="s">
        <v>111</v>
      </c>
      <c r="Q87" s="1482">
        <v>20</v>
      </c>
      <c r="R87" s="1460" t="s">
        <v>749</v>
      </c>
      <c r="S87" s="288"/>
      <c r="T87" s="249"/>
      <c r="V87" s="1482">
        <v>20</v>
      </c>
      <c r="W87" s="1460" t="s">
        <v>749</v>
      </c>
      <c r="Y87" s="1482">
        <v>20</v>
      </c>
      <c r="Z87" s="1460" t="s">
        <v>749</v>
      </c>
    </row>
    <row r="88" spans="1:27" ht="15.75" x14ac:dyDescent="0.25">
      <c r="A88" s="1456">
        <v>21</v>
      </c>
      <c r="B88" s="3" t="s">
        <v>58</v>
      </c>
      <c r="C88" s="1454" t="b">
        <v>0</v>
      </c>
      <c r="D88" s="1478" t="s">
        <v>130</v>
      </c>
      <c r="E88" s="595"/>
      <c r="F88" s="249"/>
      <c r="I88" s="1456">
        <v>21</v>
      </c>
      <c r="J88" s="1454" t="b">
        <v>0</v>
      </c>
      <c r="Q88" s="1482">
        <v>21</v>
      </c>
      <c r="R88" s="1460" t="s">
        <v>749</v>
      </c>
      <c r="S88" s="288"/>
      <c r="T88" s="249"/>
      <c r="V88" s="1482">
        <v>21</v>
      </c>
      <c r="W88" s="1460" t="s">
        <v>749</v>
      </c>
      <c r="Y88" s="1482">
        <v>21</v>
      </c>
      <c r="Z88" s="1460" t="s">
        <v>749</v>
      </c>
    </row>
    <row r="89" spans="1:27" ht="15.75" x14ac:dyDescent="0.25">
      <c r="A89" s="1456">
        <v>22</v>
      </c>
      <c r="B89" s="3" t="s">
        <v>785</v>
      </c>
      <c r="C89" s="1460" t="s">
        <v>205</v>
      </c>
      <c r="D89" s="1478" t="s">
        <v>130</v>
      </c>
      <c r="E89" s="356"/>
      <c r="F89" s="249"/>
      <c r="I89" s="1456">
        <v>22</v>
      </c>
      <c r="J89" s="1460" t="s">
        <v>205</v>
      </c>
      <c r="Q89" s="1482">
        <v>22</v>
      </c>
      <c r="R89" s="1460" t="s">
        <v>749</v>
      </c>
      <c r="S89" s="288"/>
      <c r="T89" s="249"/>
      <c r="V89" s="1482">
        <v>22</v>
      </c>
      <c r="W89" s="1460" t="s">
        <v>749</v>
      </c>
      <c r="Y89" s="1482">
        <v>22</v>
      </c>
      <c r="Z89" s="1460" t="s">
        <v>749</v>
      </c>
    </row>
    <row r="90" spans="1:27" ht="15.75" x14ac:dyDescent="0.25">
      <c r="A90" s="1456">
        <v>23</v>
      </c>
      <c r="B90" s="3" t="s">
        <v>59</v>
      </c>
      <c r="C90" s="1465">
        <v>-6.1000000000000004E-3</v>
      </c>
      <c r="D90" s="65" t="s">
        <v>44</v>
      </c>
      <c r="E90" s="595"/>
      <c r="F90" s="315"/>
      <c r="I90" s="1456">
        <v>23</v>
      </c>
      <c r="J90" s="1465">
        <v>-5.7000000000000002E-3</v>
      </c>
      <c r="Q90" s="1482">
        <v>23</v>
      </c>
      <c r="R90" s="1460" t="s">
        <v>749</v>
      </c>
      <c r="S90" s="297"/>
      <c r="T90" s="255"/>
      <c r="V90" s="1482">
        <v>23</v>
      </c>
      <c r="W90" s="1460" t="s">
        <v>749</v>
      </c>
      <c r="Y90" s="1482">
        <v>23</v>
      </c>
      <c r="Z90" s="1460" t="s">
        <v>749</v>
      </c>
    </row>
    <row r="91" spans="1:27" ht="15.75" x14ac:dyDescent="0.25">
      <c r="A91" s="1456">
        <v>24</v>
      </c>
      <c r="B91" s="3" t="s">
        <v>60</v>
      </c>
      <c r="C91" s="1454" t="s">
        <v>112</v>
      </c>
      <c r="D91" s="1478" t="s">
        <v>44</v>
      </c>
      <c r="E91" s="595"/>
      <c r="F91" s="249"/>
      <c r="I91" s="1456">
        <v>24</v>
      </c>
      <c r="J91" s="1454" t="s">
        <v>112</v>
      </c>
      <c r="Q91" s="1482">
        <v>24</v>
      </c>
      <c r="R91" s="1460" t="s">
        <v>749</v>
      </c>
      <c r="S91" s="288"/>
      <c r="T91" s="249"/>
      <c r="V91" s="1482">
        <v>24</v>
      </c>
      <c r="W91" s="1460" t="s">
        <v>749</v>
      </c>
      <c r="Y91" s="1482">
        <v>24</v>
      </c>
      <c r="Z91" s="1460" t="s">
        <v>749</v>
      </c>
    </row>
    <row r="92" spans="1:27" ht="15.75" x14ac:dyDescent="0.25">
      <c r="A92" s="1456">
        <v>25</v>
      </c>
      <c r="B92" s="3" t="s">
        <v>61</v>
      </c>
      <c r="C92" s="1010"/>
      <c r="D92" s="1478" t="s">
        <v>44</v>
      </c>
      <c r="E92" s="595"/>
      <c r="F92" s="249"/>
      <c r="I92" s="1456">
        <v>25</v>
      </c>
      <c r="J92" s="1010"/>
      <c r="Q92" s="1482">
        <v>25</v>
      </c>
      <c r="R92" s="1460" t="s">
        <v>749</v>
      </c>
      <c r="S92" s="288"/>
      <c r="T92" s="249"/>
      <c r="V92" s="1482">
        <v>25</v>
      </c>
      <c r="W92" s="1460" t="s">
        <v>749</v>
      </c>
      <c r="Y92" s="1482">
        <v>25</v>
      </c>
      <c r="Z92" s="1460" t="s">
        <v>749</v>
      </c>
    </row>
    <row r="93" spans="1:27" ht="15.75" x14ac:dyDescent="0.25">
      <c r="A93" s="1456">
        <v>26</v>
      </c>
      <c r="B93" s="3" t="s">
        <v>62</v>
      </c>
      <c r="C93" s="1010"/>
      <c r="D93" s="1478" t="s">
        <v>44</v>
      </c>
      <c r="E93" s="595"/>
      <c r="F93" s="249"/>
      <c r="I93" s="1456">
        <v>26</v>
      </c>
      <c r="J93" s="1010"/>
      <c r="Q93" s="1482">
        <v>26</v>
      </c>
      <c r="R93" s="1460" t="s">
        <v>749</v>
      </c>
      <c r="S93" s="288"/>
      <c r="T93" s="249"/>
      <c r="V93" s="1482">
        <v>26</v>
      </c>
      <c r="W93" s="1460" t="s">
        <v>749</v>
      </c>
      <c r="Y93" s="1482">
        <v>26</v>
      </c>
      <c r="Z93" s="1460" t="s">
        <v>749</v>
      </c>
    </row>
    <row r="94" spans="1:27" ht="15.75" x14ac:dyDescent="0.25">
      <c r="A94" s="1456">
        <v>27</v>
      </c>
      <c r="B94" s="3" t="s">
        <v>63</v>
      </c>
      <c r="C94" s="1010"/>
      <c r="D94" s="1478" t="s">
        <v>44</v>
      </c>
      <c r="E94" s="595"/>
      <c r="F94" s="249"/>
      <c r="I94" s="1456">
        <v>27</v>
      </c>
      <c r="J94" s="1010"/>
      <c r="Q94" s="1482">
        <v>27</v>
      </c>
      <c r="R94" s="1460" t="s">
        <v>749</v>
      </c>
      <c r="S94" s="288"/>
      <c r="T94" s="249"/>
      <c r="V94" s="1482">
        <v>27</v>
      </c>
      <c r="W94" s="1460" t="s">
        <v>749</v>
      </c>
      <c r="Y94" s="1482">
        <v>27</v>
      </c>
      <c r="Z94" s="1460" t="s">
        <v>749</v>
      </c>
    </row>
    <row r="95" spans="1:27" ht="15.75" x14ac:dyDescent="0.25">
      <c r="A95" s="1456">
        <v>28</v>
      </c>
      <c r="B95" s="3" t="s">
        <v>64</v>
      </c>
      <c r="C95" s="1010"/>
      <c r="D95" s="1478" t="s">
        <v>44</v>
      </c>
      <c r="E95" s="595"/>
      <c r="F95" s="249"/>
      <c r="I95" s="1456">
        <v>28</v>
      </c>
      <c r="J95" s="1010"/>
      <c r="Q95" s="1482">
        <v>28</v>
      </c>
      <c r="R95" s="1460" t="s">
        <v>749</v>
      </c>
      <c r="S95" s="288"/>
      <c r="T95" s="249"/>
      <c r="V95" s="1482">
        <v>28</v>
      </c>
      <c r="W95" s="1460" t="s">
        <v>749</v>
      </c>
      <c r="Y95" s="1482">
        <v>28</v>
      </c>
      <c r="Z95" s="1460" t="s">
        <v>749</v>
      </c>
    </row>
    <row r="96" spans="1:27" ht="15.75" x14ac:dyDescent="0.25">
      <c r="A96" s="1456">
        <v>29</v>
      </c>
      <c r="B96" s="3" t="s">
        <v>65</v>
      </c>
      <c r="C96" s="1010"/>
      <c r="D96" s="1478" t="s">
        <v>44</v>
      </c>
      <c r="E96" s="595"/>
      <c r="F96" s="249"/>
      <c r="I96" s="1456">
        <v>29</v>
      </c>
      <c r="J96" s="1010"/>
      <c r="Q96" s="1482">
        <v>29</v>
      </c>
      <c r="R96" s="1460" t="s">
        <v>749</v>
      </c>
      <c r="S96" s="288"/>
      <c r="T96" s="249"/>
      <c r="V96" s="1482">
        <v>29</v>
      </c>
      <c r="W96" s="1460" t="s">
        <v>749</v>
      </c>
      <c r="Y96" s="1482">
        <v>29</v>
      </c>
      <c r="Z96" s="1460" t="s">
        <v>749</v>
      </c>
    </row>
    <row r="97" spans="1:37" ht="15.75" x14ac:dyDescent="0.25">
      <c r="A97" s="1456">
        <v>30</v>
      </c>
      <c r="B97" s="3" t="s">
        <v>66</v>
      </c>
      <c r="C97" s="1010"/>
      <c r="D97" s="1478" t="s">
        <v>44</v>
      </c>
      <c r="E97" s="595"/>
      <c r="F97" s="249"/>
      <c r="I97" s="1456">
        <v>30</v>
      </c>
      <c r="J97" s="1010"/>
      <c r="Q97" s="1482">
        <v>30</v>
      </c>
      <c r="R97" s="1460" t="s">
        <v>749</v>
      </c>
      <c r="S97" s="288"/>
      <c r="T97" s="249"/>
      <c r="V97" s="1482">
        <v>30</v>
      </c>
      <c r="W97" s="1460" t="s">
        <v>749</v>
      </c>
      <c r="Y97" s="1482">
        <v>30</v>
      </c>
      <c r="Z97" s="1460" t="s">
        <v>749</v>
      </c>
    </row>
    <row r="98" spans="1:37" ht="15.75" x14ac:dyDescent="0.25">
      <c r="A98" s="1456">
        <v>31</v>
      </c>
      <c r="B98" s="3" t="s">
        <v>67</v>
      </c>
      <c r="C98" s="1010"/>
      <c r="D98" s="1478" t="s">
        <v>44</v>
      </c>
      <c r="E98" s="595"/>
      <c r="F98" s="249"/>
      <c r="I98" s="1456">
        <v>31</v>
      </c>
      <c r="J98" s="1010"/>
      <c r="Q98" s="1482">
        <v>31</v>
      </c>
      <c r="R98" s="1460" t="s">
        <v>749</v>
      </c>
      <c r="S98" s="288"/>
      <c r="T98" s="249"/>
      <c r="V98" s="1482">
        <v>31</v>
      </c>
      <c r="W98" s="1460" t="s">
        <v>749</v>
      </c>
      <c r="Y98" s="1482">
        <v>31</v>
      </c>
      <c r="Z98" s="1460" t="s">
        <v>749</v>
      </c>
    </row>
    <row r="99" spans="1:37" ht="15.75" x14ac:dyDescent="0.25">
      <c r="A99" s="1456">
        <v>32</v>
      </c>
      <c r="B99" s="3" t="s">
        <v>68</v>
      </c>
      <c r="C99" s="1010"/>
      <c r="D99" s="1478" t="s">
        <v>44</v>
      </c>
      <c r="E99" s="595"/>
      <c r="F99" s="249"/>
      <c r="I99" s="1456">
        <v>32</v>
      </c>
      <c r="J99" s="1010"/>
      <c r="Q99" s="1482">
        <v>32</v>
      </c>
      <c r="R99" s="1460" t="s">
        <v>749</v>
      </c>
      <c r="S99" s="288"/>
      <c r="T99" s="249"/>
      <c r="V99" s="1482">
        <v>32</v>
      </c>
      <c r="W99" s="1460" t="s">
        <v>749</v>
      </c>
      <c r="Y99" s="1482">
        <v>32</v>
      </c>
      <c r="Z99" s="1460" t="s">
        <v>749</v>
      </c>
    </row>
    <row r="100" spans="1:37" ht="15.75" x14ac:dyDescent="0.25">
      <c r="A100" s="1456">
        <v>35</v>
      </c>
      <c r="B100" s="3" t="s">
        <v>72</v>
      </c>
      <c r="C100" s="1010"/>
      <c r="D100" s="1478" t="s">
        <v>43</v>
      </c>
      <c r="E100" s="595"/>
      <c r="F100" s="249"/>
      <c r="I100" s="1456">
        <v>35</v>
      </c>
      <c r="J100" s="1010"/>
      <c r="Q100" s="1482">
        <v>35</v>
      </c>
      <c r="R100" s="1460" t="s">
        <v>749</v>
      </c>
      <c r="S100" s="288"/>
      <c r="T100" s="249"/>
      <c r="V100" s="1482">
        <v>35</v>
      </c>
      <c r="W100" s="1460" t="s">
        <v>749</v>
      </c>
      <c r="Y100" s="1482">
        <v>35</v>
      </c>
      <c r="Z100" s="1460" t="s">
        <v>749</v>
      </c>
    </row>
    <row r="101" spans="1:37" ht="15.75" x14ac:dyDescent="0.25">
      <c r="A101" s="1456">
        <v>36</v>
      </c>
      <c r="B101" s="3" t="s">
        <v>73</v>
      </c>
      <c r="C101" s="1010"/>
      <c r="D101" s="1478" t="s">
        <v>44</v>
      </c>
      <c r="E101" s="595"/>
      <c r="F101" s="249"/>
      <c r="I101" s="1456">
        <v>36</v>
      </c>
      <c r="J101" s="1010"/>
      <c r="Q101" s="1482">
        <v>36</v>
      </c>
      <c r="R101" s="1460" t="s">
        <v>749</v>
      </c>
      <c r="S101" s="288"/>
      <c r="T101" s="249"/>
      <c r="V101" s="1482">
        <v>36</v>
      </c>
      <c r="W101" s="1460" t="s">
        <v>749</v>
      </c>
      <c r="Y101" s="1482">
        <v>36</v>
      </c>
      <c r="Z101" s="1460" t="s">
        <v>749</v>
      </c>
    </row>
    <row r="102" spans="1:37" ht="15.75" x14ac:dyDescent="0.25">
      <c r="A102" s="1456">
        <v>37</v>
      </c>
      <c r="B102" s="3" t="s">
        <v>69</v>
      </c>
      <c r="C102" s="1464">
        <f>C116*(1-(C117/100))</f>
        <v>10214236.98630137</v>
      </c>
      <c r="D102" s="1479" t="s">
        <v>130</v>
      </c>
      <c r="E102" s="595"/>
      <c r="F102" s="256"/>
      <c r="I102" s="1456">
        <v>37</v>
      </c>
      <c r="J102" s="1464">
        <f>J116*(1-(J117/100))</f>
        <v>12159840</v>
      </c>
      <c r="Q102" s="1482">
        <v>37</v>
      </c>
      <c r="R102" s="1460" t="s">
        <v>749</v>
      </c>
      <c r="S102" s="291"/>
      <c r="T102" s="256"/>
      <c r="V102" s="1482">
        <v>37</v>
      </c>
      <c r="W102" s="1460" t="s">
        <v>749</v>
      </c>
      <c r="Y102" s="1482">
        <v>37</v>
      </c>
      <c r="Z102" s="1460" t="s">
        <v>749</v>
      </c>
    </row>
    <row r="103" spans="1:37" ht="15.75" x14ac:dyDescent="0.25">
      <c r="A103" s="1456">
        <v>38</v>
      </c>
      <c r="B103" s="3" t="s">
        <v>70</v>
      </c>
      <c r="C103" s="1464">
        <f>C102*(1+((C90*(C12-C11))/360))</f>
        <v>10213025.464303272</v>
      </c>
      <c r="D103" s="1479" t="s">
        <v>44</v>
      </c>
      <c r="E103" s="595"/>
      <c r="F103" s="256"/>
      <c r="I103" s="1456">
        <v>38</v>
      </c>
      <c r="J103" s="1464">
        <f>J102*(1+((J90*(J12-J11))/360))</f>
        <v>12154064.075999999</v>
      </c>
      <c r="Q103" s="1482">
        <v>38</v>
      </c>
      <c r="R103" s="1460" t="s">
        <v>749</v>
      </c>
      <c r="S103" s="291"/>
      <c r="T103" s="256"/>
      <c r="V103" s="1482">
        <v>38</v>
      </c>
      <c r="W103" s="1460" t="s">
        <v>749</v>
      </c>
      <c r="Y103" s="1482">
        <v>38</v>
      </c>
      <c r="Z103" s="1460" t="s">
        <v>749</v>
      </c>
    </row>
    <row r="104" spans="1:37" ht="15.75" x14ac:dyDescent="0.25">
      <c r="A104" s="1456">
        <v>39</v>
      </c>
      <c r="B104" s="3" t="s">
        <v>71</v>
      </c>
      <c r="C104" s="1454" t="s">
        <v>99</v>
      </c>
      <c r="D104" s="1478" t="s">
        <v>130</v>
      </c>
      <c r="E104" s="595"/>
      <c r="F104" s="249"/>
      <c r="I104" s="1456">
        <v>39</v>
      </c>
      <c r="J104" s="1461" t="s">
        <v>99</v>
      </c>
      <c r="Q104" s="1482">
        <v>39</v>
      </c>
      <c r="R104" s="1460" t="s">
        <v>749</v>
      </c>
      <c r="S104" s="288"/>
      <c r="T104" s="249"/>
      <c r="V104" s="1482">
        <v>39</v>
      </c>
      <c r="W104" s="1460" t="s">
        <v>749</v>
      </c>
      <c r="Y104" s="1482">
        <v>39</v>
      </c>
      <c r="Z104" s="1460" t="s">
        <v>749</v>
      </c>
    </row>
    <row r="105" spans="1:37" ht="15.75" x14ac:dyDescent="0.25">
      <c r="A105" s="1456">
        <v>73</v>
      </c>
      <c r="B105" s="3" t="s">
        <v>81</v>
      </c>
      <c r="C105" s="1454" t="b">
        <v>0</v>
      </c>
      <c r="D105" s="1478" t="s">
        <v>130</v>
      </c>
      <c r="E105" s="595"/>
      <c r="F105" s="249"/>
      <c r="I105" s="1456">
        <v>73</v>
      </c>
      <c r="J105" s="1461" t="b">
        <v>0</v>
      </c>
      <c r="Q105" s="1482">
        <v>73</v>
      </c>
      <c r="R105" s="1461" t="b">
        <v>0</v>
      </c>
      <c r="S105" s="1478" t="s">
        <v>130</v>
      </c>
      <c r="T105" s="249"/>
      <c r="V105" s="1482">
        <v>73</v>
      </c>
      <c r="W105" s="1461" t="b">
        <v>0</v>
      </c>
      <c r="Y105" s="1482">
        <v>73</v>
      </c>
      <c r="Z105" s="1468" t="b">
        <v>1</v>
      </c>
      <c r="AA105" s="342" t="s">
        <v>309</v>
      </c>
    </row>
    <row r="106" spans="1:37" ht="15.75" x14ac:dyDescent="0.25">
      <c r="A106" s="1456">
        <v>74</v>
      </c>
      <c r="B106" s="3" t="s">
        <v>78</v>
      </c>
      <c r="C106" s="95"/>
      <c r="D106" s="1485" t="s">
        <v>44</v>
      </c>
      <c r="E106" s="595"/>
      <c r="F106" s="253"/>
      <c r="I106" s="1456">
        <v>74</v>
      </c>
      <c r="J106" s="95"/>
      <c r="Q106" s="1482">
        <v>74</v>
      </c>
      <c r="R106" s="124"/>
      <c r="S106" s="1485" t="s">
        <v>44</v>
      </c>
      <c r="T106" s="253"/>
      <c r="V106" s="1482">
        <v>74</v>
      </c>
      <c r="W106" s="124"/>
      <c r="Y106" s="1482">
        <v>74</v>
      </c>
      <c r="Z106" s="170" t="s">
        <v>779</v>
      </c>
    </row>
    <row r="107" spans="1:37" ht="15.75" x14ac:dyDescent="0.25">
      <c r="A107" s="1456">
        <v>75</v>
      </c>
      <c r="B107" s="3" t="s">
        <v>19</v>
      </c>
      <c r="C107" s="1454" t="s">
        <v>113</v>
      </c>
      <c r="D107" s="1478" t="s">
        <v>44</v>
      </c>
      <c r="E107" s="595"/>
      <c r="F107" s="249"/>
      <c r="I107" s="1456">
        <v>75</v>
      </c>
      <c r="J107" s="1454" t="s">
        <v>113</v>
      </c>
      <c r="Q107" s="1482">
        <v>75</v>
      </c>
      <c r="R107" s="1454" t="s">
        <v>113</v>
      </c>
      <c r="S107" s="1478" t="s">
        <v>44</v>
      </c>
      <c r="T107" s="249"/>
      <c r="V107" s="1482">
        <v>75</v>
      </c>
      <c r="W107" s="1454" t="s">
        <v>113</v>
      </c>
      <c r="Y107" s="1482">
        <v>75</v>
      </c>
      <c r="Z107" s="1469" t="s">
        <v>944</v>
      </c>
      <c r="AA107" s="342" t="s">
        <v>309</v>
      </c>
      <c r="AB107" s="1482">
        <v>75</v>
      </c>
      <c r="AC107" s="1524" t="s">
        <v>113</v>
      </c>
      <c r="AD107" s="1524"/>
      <c r="AE107" s="1524"/>
      <c r="AH107" s="1482">
        <v>75</v>
      </c>
      <c r="AI107" s="1524" t="s">
        <v>113</v>
      </c>
      <c r="AJ107" s="1524"/>
    </row>
    <row r="108" spans="1:37" ht="15.75" x14ac:dyDescent="0.25">
      <c r="A108" s="1456">
        <v>76</v>
      </c>
      <c r="B108" s="9" t="s">
        <v>30</v>
      </c>
      <c r="C108" s="1010"/>
      <c r="D108" s="1478" t="s">
        <v>44</v>
      </c>
      <c r="E108" s="595"/>
      <c r="F108" s="249"/>
      <c r="I108" s="1456">
        <v>76</v>
      </c>
      <c r="J108" s="1010"/>
      <c r="Q108" s="1482">
        <v>76</v>
      </c>
      <c r="R108" s="1010"/>
      <c r="S108" s="1478" t="s">
        <v>44</v>
      </c>
      <c r="T108" s="249"/>
      <c r="V108" s="1482">
        <v>76</v>
      </c>
      <c r="W108" s="1010"/>
      <c r="Y108" s="1482">
        <v>76</v>
      </c>
      <c r="Z108" s="176">
        <f>AC24-AA45</f>
        <v>1316562.8613247345</v>
      </c>
      <c r="AA108" s="342" t="s">
        <v>309</v>
      </c>
      <c r="AB108" s="1482">
        <v>76</v>
      </c>
      <c r="AC108" s="1835"/>
      <c r="AD108" s="1835"/>
      <c r="AE108" s="1835"/>
      <c r="AH108" s="1482">
        <v>76</v>
      </c>
      <c r="AI108" s="1835"/>
      <c r="AJ108" s="1835"/>
    </row>
    <row r="109" spans="1:37" ht="15.75" x14ac:dyDescent="0.25">
      <c r="A109" s="1456">
        <v>77</v>
      </c>
      <c r="B109" s="9" t="s">
        <v>31</v>
      </c>
      <c r="C109" s="1010"/>
      <c r="D109" s="1478" t="s">
        <v>44</v>
      </c>
      <c r="E109" s="595"/>
      <c r="F109" s="249"/>
      <c r="I109" s="1456">
        <v>77</v>
      </c>
      <c r="J109" s="1010"/>
      <c r="Q109" s="1482">
        <v>77</v>
      </c>
      <c r="R109" s="1010"/>
      <c r="S109" s="1478" t="s">
        <v>44</v>
      </c>
      <c r="T109" s="249"/>
      <c r="V109" s="1482">
        <v>77</v>
      </c>
      <c r="W109" s="1010"/>
      <c r="Y109" s="1482">
        <v>77</v>
      </c>
      <c r="Z109" s="1468" t="s">
        <v>99</v>
      </c>
      <c r="AB109" s="1482">
        <v>77</v>
      </c>
      <c r="AC109" s="1835"/>
      <c r="AD109" s="1835"/>
      <c r="AE109" s="1835"/>
      <c r="AH109" s="1482">
        <v>77</v>
      </c>
      <c r="AI109" s="1835"/>
      <c r="AJ109" s="1835"/>
    </row>
    <row r="110" spans="1:37" ht="15.75" x14ac:dyDescent="0.25">
      <c r="A110" s="1456">
        <v>78</v>
      </c>
      <c r="B110" s="9" t="s">
        <v>77</v>
      </c>
      <c r="C110" s="1455" t="s">
        <v>157</v>
      </c>
      <c r="D110" s="1478" t="s">
        <v>44</v>
      </c>
      <c r="E110" s="595"/>
      <c r="F110" s="249"/>
      <c r="I110" s="1456">
        <v>78</v>
      </c>
      <c r="J110" s="1454" t="s">
        <v>92</v>
      </c>
      <c r="Q110" s="1482">
        <v>78</v>
      </c>
      <c r="R110" s="1455" t="s">
        <v>157</v>
      </c>
      <c r="S110" s="1478" t="s">
        <v>44</v>
      </c>
      <c r="T110" s="249"/>
      <c r="V110" s="1482">
        <v>78</v>
      </c>
      <c r="W110" s="1454" t="s">
        <v>92</v>
      </c>
      <c r="Y110" s="1482">
        <v>78</v>
      </c>
      <c r="Z110" s="159"/>
      <c r="AB110" s="1482">
        <v>78</v>
      </c>
      <c r="AC110" s="1524" t="str">
        <f>AH25</f>
        <v>DE0001135473</v>
      </c>
      <c r="AD110" s="1524"/>
      <c r="AE110" s="1524"/>
      <c r="AH110" s="1482">
        <v>78</v>
      </c>
      <c r="AI110" s="1524" t="str">
        <f>AH27</f>
        <v>DE0001108645</v>
      </c>
      <c r="AJ110" s="1524"/>
    </row>
    <row r="111" spans="1:37" ht="15.75" x14ac:dyDescent="0.25">
      <c r="A111" s="1456">
        <v>79</v>
      </c>
      <c r="B111" s="9" t="s">
        <v>76</v>
      </c>
      <c r="C111" s="1455" t="s">
        <v>118</v>
      </c>
      <c r="D111" s="1478" t="s">
        <v>44</v>
      </c>
      <c r="E111" s="595"/>
      <c r="F111" s="249"/>
      <c r="I111" s="1456">
        <v>79</v>
      </c>
      <c r="J111" s="1454" t="s">
        <v>118</v>
      </c>
      <c r="Q111" s="1482">
        <v>79</v>
      </c>
      <c r="R111" s="1455" t="s">
        <v>118</v>
      </c>
      <c r="S111" s="1478" t="s">
        <v>44</v>
      </c>
      <c r="T111" s="249"/>
      <c r="V111" s="1482">
        <v>79</v>
      </c>
      <c r="W111" s="1454" t="s">
        <v>118</v>
      </c>
      <c r="Y111" s="1482">
        <v>79</v>
      </c>
      <c r="Z111" s="159"/>
      <c r="AB111" s="1482">
        <v>79</v>
      </c>
      <c r="AC111" s="1524" t="s">
        <v>118</v>
      </c>
      <c r="AD111" s="1524"/>
      <c r="AE111" s="1524"/>
      <c r="AH111" s="1482">
        <v>79</v>
      </c>
      <c r="AI111" s="1524" t="s">
        <v>118</v>
      </c>
      <c r="AJ111" s="1524"/>
    </row>
    <row r="112" spans="1:37" ht="15.75" x14ac:dyDescent="0.25">
      <c r="A112" s="1456">
        <v>83</v>
      </c>
      <c r="B112" s="9" t="s">
        <v>20</v>
      </c>
      <c r="C112" s="499">
        <v>10000000</v>
      </c>
      <c r="D112" s="1479" t="s">
        <v>44</v>
      </c>
      <c r="E112" s="1431"/>
      <c r="F112" s="256"/>
      <c r="I112" s="1456">
        <v>83</v>
      </c>
      <c r="J112" s="1464">
        <v>12000000</v>
      </c>
      <c r="K112" s="1431"/>
      <c r="L112" s="1431"/>
      <c r="M112" s="1431"/>
      <c r="N112" s="1431"/>
      <c r="O112" s="1431"/>
      <c r="P112" s="1431"/>
      <c r="Q112" s="1482">
        <v>83</v>
      </c>
      <c r="R112" s="499">
        <v>10000000</v>
      </c>
      <c r="S112" s="1479" t="s">
        <v>44</v>
      </c>
      <c r="T112" s="256"/>
      <c r="V112" s="1482">
        <v>83</v>
      </c>
      <c r="W112" s="1464">
        <v>12000000</v>
      </c>
      <c r="Y112" s="1482">
        <v>83</v>
      </c>
      <c r="Z112" s="1444"/>
      <c r="AB112" s="1482">
        <v>83</v>
      </c>
      <c r="AC112" s="1714">
        <f>AD26</f>
        <v>-805000</v>
      </c>
      <c r="AD112" s="1714"/>
      <c r="AE112" s="1714"/>
      <c r="AF112" s="342" t="s">
        <v>309</v>
      </c>
      <c r="AH112" s="1482">
        <v>83</v>
      </c>
      <c r="AI112" s="1714">
        <f>AD28</f>
        <v>2120000</v>
      </c>
      <c r="AJ112" s="1714"/>
      <c r="AK112" s="342" t="s">
        <v>309</v>
      </c>
    </row>
    <row r="113" spans="1:36" ht="15.75" x14ac:dyDescent="0.25">
      <c r="A113" s="1456">
        <v>85</v>
      </c>
      <c r="B113" s="3" t="s">
        <v>21</v>
      </c>
      <c r="C113" s="1455" t="s">
        <v>99</v>
      </c>
      <c r="D113" s="1478" t="s">
        <v>43</v>
      </c>
      <c r="E113" s="595"/>
      <c r="F113" s="249"/>
      <c r="I113" s="1456">
        <v>85</v>
      </c>
      <c r="J113" s="1454" t="s">
        <v>99</v>
      </c>
      <c r="Q113" s="1482">
        <v>85</v>
      </c>
      <c r="R113" s="1455" t="s">
        <v>99</v>
      </c>
      <c r="S113" s="1478" t="s">
        <v>43</v>
      </c>
      <c r="T113" s="249"/>
      <c r="V113" s="1482">
        <v>85</v>
      </c>
      <c r="W113" s="1454" t="s">
        <v>99</v>
      </c>
      <c r="Y113" s="1482">
        <v>85</v>
      </c>
      <c r="Z113" s="159"/>
      <c r="AB113" s="1482">
        <v>85</v>
      </c>
      <c r="AC113" s="1524" t="s">
        <v>99</v>
      </c>
      <c r="AD113" s="1524"/>
      <c r="AE113" s="1524"/>
      <c r="AH113" s="1482">
        <v>85</v>
      </c>
      <c r="AI113" s="1524" t="s">
        <v>99</v>
      </c>
      <c r="AJ113" s="1524"/>
    </row>
    <row r="114" spans="1:36" ht="15.75" x14ac:dyDescent="0.25">
      <c r="A114" s="1456">
        <v>86</v>
      </c>
      <c r="B114" s="3" t="s">
        <v>22</v>
      </c>
      <c r="C114" s="1455" t="s">
        <v>99</v>
      </c>
      <c r="D114" s="1478" t="s">
        <v>44</v>
      </c>
      <c r="E114" s="595"/>
      <c r="F114" s="249"/>
      <c r="I114" s="1456">
        <v>86</v>
      </c>
      <c r="J114" s="1454" t="s">
        <v>99</v>
      </c>
      <c r="Q114" s="1482">
        <v>86</v>
      </c>
      <c r="R114" s="1455" t="s">
        <v>99</v>
      </c>
      <c r="S114" s="1478" t="s">
        <v>44</v>
      </c>
      <c r="T114" s="249"/>
      <c r="V114" s="1482">
        <v>86</v>
      </c>
      <c r="W114" s="1454" t="s">
        <v>99</v>
      </c>
      <c r="Y114" s="1482">
        <v>86</v>
      </c>
      <c r="Z114" s="159"/>
      <c r="AB114" s="1482">
        <v>86</v>
      </c>
      <c r="AC114" s="1524" t="s">
        <v>99</v>
      </c>
      <c r="AD114" s="1524"/>
      <c r="AE114" s="1524"/>
      <c r="AH114" s="1482">
        <v>86</v>
      </c>
      <c r="AI114" s="1524" t="s">
        <v>99</v>
      </c>
      <c r="AJ114" s="1524"/>
    </row>
    <row r="115" spans="1:36" ht="15.75" x14ac:dyDescent="0.25">
      <c r="A115" s="1456">
        <v>87</v>
      </c>
      <c r="B115" s="3" t="s">
        <v>23</v>
      </c>
      <c r="C115" s="1488">
        <f>(C116/C112)*100</f>
        <v>102.1423698630137</v>
      </c>
      <c r="D115" s="1486" t="s">
        <v>44</v>
      </c>
      <c r="E115" s="356"/>
      <c r="F115" s="257"/>
      <c r="I115" s="1456">
        <v>87</v>
      </c>
      <c r="J115" s="1488">
        <f>(J116/J112)*100</f>
        <v>101.33199999999999</v>
      </c>
      <c r="Q115" s="1482">
        <v>87</v>
      </c>
      <c r="R115" s="1488">
        <f>(R116/R112)*100</f>
        <v>102.13747945205481</v>
      </c>
      <c r="S115" s="1486" t="s">
        <v>44</v>
      </c>
      <c r="T115" s="257"/>
      <c r="V115" s="1482">
        <v>87</v>
      </c>
      <c r="W115" s="1488">
        <f>(W116/W112)*100</f>
        <v>101.31100000000002</v>
      </c>
      <c r="Y115" s="1482">
        <v>87</v>
      </c>
      <c r="Z115" s="1445"/>
      <c r="AB115" s="1482">
        <v>87</v>
      </c>
      <c r="AC115" s="1833">
        <f>(AB29/(AB26+AB28))*100</f>
        <v>100.38315699000925</v>
      </c>
      <c r="AD115" s="1833"/>
      <c r="AE115" s="1833"/>
      <c r="AH115" s="1482">
        <v>87</v>
      </c>
      <c r="AI115" s="1833">
        <f>((AC29-AC24)/AC26)*100</f>
        <v>100.45600029441835</v>
      </c>
      <c r="AJ115" s="1833"/>
    </row>
    <row r="116" spans="1:36" ht="15.75" x14ac:dyDescent="0.25">
      <c r="A116" s="1456">
        <v>88</v>
      </c>
      <c r="B116" s="3" t="s">
        <v>24</v>
      </c>
      <c r="C116" s="499">
        <f>(C112*(F16/100))+(C112*((1.5*341)/36500))</f>
        <v>10214236.98630137</v>
      </c>
      <c r="D116" s="1479" t="s">
        <v>44</v>
      </c>
      <c r="E116" s="356"/>
      <c r="F116" s="256"/>
      <c r="I116" s="1456">
        <v>88</v>
      </c>
      <c r="J116" s="499">
        <f>(J112*(N16/100))</f>
        <v>12159840</v>
      </c>
      <c r="Q116" s="1482">
        <v>88</v>
      </c>
      <c r="R116" s="499">
        <f>(R112*(R16/100))+(R112*((1.5*342)/36500))</f>
        <v>10213747.94520548</v>
      </c>
      <c r="S116" s="1479" t="s">
        <v>44</v>
      </c>
      <c r="T116" s="256"/>
      <c r="V116" s="1482">
        <v>88</v>
      </c>
      <c r="W116" s="499">
        <f>(W112*(W16/100))</f>
        <v>12157320.000000002</v>
      </c>
      <c r="Y116" s="1482">
        <v>88</v>
      </c>
      <c r="Z116" s="1444"/>
      <c r="AB116" s="1482">
        <v>88</v>
      </c>
      <c r="AC116" s="1834">
        <f>AC112*(AC115/100)</f>
        <v>-808084.41376957449</v>
      </c>
      <c r="AD116" s="1834"/>
      <c r="AE116" s="1834"/>
      <c r="AH116" s="1482">
        <v>88</v>
      </c>
      <c r="AI116" s="1834">
        <f>AI112*(AI115/100)</f>
        <v>2129667.2062416691</v>
      </c>
      <c r="AJ116" s="1834"/>
    </row>
    <row r="117" spans="1:36" ht="15.75" x14ac:dyDescent="0.25">
      <c r="A117" s="1456">
        <v>89</v>
      </c>
      <c r="B117" s="3" t="s">
        <v>25</v>
      </c>
      <c r="C117" s="164">
        <v>0</v>
      </c>
      <c r="D117" s="67" t="s">
        <v>44</v>
      </c>
      <c r="E117" s="595"/>
      <c r="F117" s="315"/>
      <c r="I117" s="1456">
        <v>89</v>
      </c>
      <c r="J117" s="1463">
        <v>0</v>
      </c>
      <c r="Q117" s="1482">
        <v>89</v>
      </c>
      <c r="R117" s="164">
        <v>0.5</v>
      </c>
      <c r="S117" s="67" t="s">
        <v>44</v>
      </c>
      <c r="T117" s="258"/>
      <c r="V117" s="1482">
        <v>89</v>
      </c>
      <c r="W117" s="1463">
        <v>0</v>
      </c>
      <c r="Y117" s="1482">
        <v>89</v>
      </c>
      <c r="Z117" s="1446"/>
      <c r="AB117" s="1482">
        <v>89</v>
      </c>
      <c r="AC117" s="1720">
        <v>0</v>
      </c>
      <c r="AD117" s="1720"/>
      <c r="AE117" s="1720"/>
      <c r="AH117" s="1482">
        <v>89</v>
      </c>
      <c r="AI117" s="1720">
        <v>0</v>
      </c>
      <c r="AJ117" s="1720"/>
    </row>
    <row r="118" spans="1:36" ht="15.75" x14ac:dyDescent="0.25">
      <c r="A118" s="1456">
        <v>90</v>
      </c>
      <c r="B118" s="3" t="s">
        <v>26</v>
      </c>
      <c r="C118" s="1455" t="s">
        <v>114</v>
      </c>
      <c r="D118" s="1478" t="s">
        <v>43</v>
      </c>
      <c r="E118" s="595"/>
      <c r="F118" s="249"/>
      <c r="I118" s="1456">
        <v>90</v>
      </c>
      <c r="J118" s="1454" t="s">
        <v>114</v>
      </c>
      <c r="Q118" s="1482">
        <v>90</v>
      </c>
      <c r="R118" s="1455" t="s">
        <v>114</v>
      </c>
      <c r="S118" s="1478" t="s">
        <v>43</v>
      </c>
      <c r="T118" s="249"/>
      <c r="V118" s="1482">
        <v>90</v>
      </c>
      <c r="W118" s="1454" t="s">
        <v>114</v>
      </c>
      <c r="Y118" s="1482">
        <v>90</v>
      </c>
      <c r="Z118" s="159"/>
      <c r="AB118" s="1482">
        <v>90</v>
      </c>
      <c r="AC118" s="1524" t="s">
        <v>114</v>
      </c>
      <c r="AD118" s="1524"/>
      <c r="AE118" s="1524"/>
      <c r="AH118" s="1482">
        <v>90</v>
      </c>
      <c r="AI118" s="1524" t="s">
        <v>114</v>
      </c>
      <c r="AJ118" s="1524"/>
    </row>
    <row r="119" spans="1:36" ht="15.75" x14ac:dyDescent="0.25">
      <c r="A119" s="1456">
        <v>91</v>
      </c>
      <c r="B119" s="3" t="s">
        <v>27</v>
      </c>
      <c r="C119" s="165" t="s">
        <v>158</v>
      </c>
      <c r="D119" s="1487" t="s">
        <v>130</v>
      </c>
      <c r="E119" s="356"/>
      <c r="F119" s="259"/>
      <c r="I119" s="1456">
        <v>91</v>
      </c>
      <c r="J119" s="392" t="s">
        <v>121</v>
      </c>
      <c r="Q119" s="1482">
        <v>91</v>
      </c>
      <c r="R119" s="165" t="s">
        <v>158</v>
      </c>
      <c r="S119" s="1487" t="s">
        <v>44</v>
      </c>
      <c r="T119" s="259"/>
      <c r="V119" s="1482">
        <v>91</v>
      </c>
      <c r="W119" s="392" t="s">
        <v>121</v>
      </c>
      <c r="Y119" s="1482">
        <v>91</v>
      </c>
      <c r="Z119" s="1447"/>
      <c r="AB119" s="1482">
        <v>91</v>
      </c>
      <c r="AC119" s="1837" t="s">
        <v>964</v>
      </c>
      <c r="AD119" s="1837"/>
      <c r="AE119" s="1837"/>
      <c r="AH119" s="1482">
        <v>91</v>
      </c>
      <c r="AI119" s="1837" t="s">
        <v>965</v>
      </c>
      <c r="AJ119" s="1837"/>
    </row>
    <row r="120" spans="1:36" ht="15.75" customHeight="1" x14ac:dyDescent="0.25">
      <c r="A120" s="1456">
        <v>92</v>
      </c>
      <c r="B120" s="3" t="s">
        <v>28</v>
      </c>
      <c r="C120" s="1455" t="s">
        <v>115</v>
      </c>
      <c r="D120" s="1478" t="s">
        <v>44</v>
      </c>
      <c r="E120" s="595"/>
      <c r="F120" s="249"/>
      <c r="I120" s="1456">
        <v>92</v>
      </c>
      <c r="J120" s="1454" t="s">
        <v>115</v>
      </c>
      <c r="Q120" s="1482">
        <v>92</v>
      </c>
      <c r="R120" s="1455" t="s">
        <v>115</v>
      </c>
      <c r="S120" s="1478" t="s">
        <v>44</v>
      </c>
      <c r="T120" s="249"/>
      <c r="V120" s="1482">
        <v>92</v>
      </c>
      <c r="W120" s="1454" t="s">
        <v>115</v>
      </c>
      <c r="Y120" s="1482">
        <v>92</v>
      </c>
      <c r="Z120" s="159"/>
      <c r="AB120" s="1482">
        <v>92</v>
      </c>
      <c r="AC120" s="1524" t="s">
        <v>115</v>
      </c>
      <c r="AD120" s="1524"/>
      <c r="AE120" s="1524"/>
      <c r="AH120" s="1482">
        <v>92</v>
      </c>
      <c r="AI120" s="1524" t="s">
        <v>115</v>
      </c>
      <c r="AJ120" s="1524"/>
    </row>
    <row r="121" spans="1:36" ht="15.75" customHeight="1" x14ac:dyDescent="0.25">
      <c r="A121" s="1456">
        <v>93</v>
      </c>
      <c r="B121" s="3" t="s">
        <v>75</v>
      </c>
      <c r="C121" s="117" t="s">
        <v>119</v>
      </c>
      <c r="D121" s="1478" t="s">
        <v>44</v>
      </c>
      <c r="E121" s="595"/>
      <c r="F121" s="249"/>
      <c r="I121" s="1456">
        <v>93</v>
      </c>
      <c r="J121" s="25" t="s">
        <v>119</v>
      </c>
      <c r="Q121" s="1482">
        <v>93</v>
      </c>
      <c r="R121" s="117" t="s">
        <v>119</v>
      </c>
      <c r="S121" s="1478" t="s">
        <v>44</v>
      </c>
      <c r="T121" s="249"/>
      <c r="V121" s="1482">
        <v>93</v>
      </c>
      <c r="W121" s="25" t="s">
        <v>119</v>
      </c>
      <c r="Y121" s="1482">
        <v>93</v>
      </c>
      <c r="Z121" s="586"/>
      <c r="AB121" s="1482">
        <v>93</v>
      </c>
      <c r="AC121" s="1524" t="s">
        <v>119</v>
      </c>
      <c r="AD121" s="1524"/>
      <c r="AE121" s="1524"/>
      <c r="AH121" s="1482">
        <v>93</v>
      </c>
      <c r="AI121" s="1524" t="s">
        <v>119</v>
      </c>
      <c r="AJ121" s="1524"/>
    </row>
    <row r="122" spans="1:36" ht="15" customHeight="1" x14ac:dyDescent="0.25">
      <c r="A122" s="1456">
        <v>94</v>
      </c>
      <c r="B122" s="3" t="s">
        <v>74</v>
      </c>
      <c r="C122" s="1455" t="s">
        <v>116</v>
      </c>
      <c r="D122" s="1478" t="s">
        <v>44</v>
      </c>
      <c r="E122" s="595"/>
      <c r="F122" s="249"/>
      <c r="I122" s="1456">
        <v>94</v>
      </c>
      <c r="J122" s="1454" t="s">
        <v>116</v>
      </c>
      <c r="Q122" s="1482">
        <v>94</v>
      </c>
      <c r="R122" s="1455" t="s">
        <v>116</v>
      </c>
      <c r="S122" s="1478" t="s">
        <v>44</v>
      </c>
      <c r="T122" s="249"/>
      <c r="V122" s="1482">
        <v>94</v>
      </c>
      <c r="W122" s="1454" t="s">
        <v>116</v>
      </c>
      <c r="Y122" s="1482">
        <v>94</v>
      </c>
      <c r="Z122" s="159"/>
      <c r="AB122" s="1482">
        <v>94</v>
      </c>
      <c r="AC122" s="1524" t="s">
        <v>116</v>
      </c>
      <c r="AD122" s="1524"/>
      <c r="AE122" s="1524"/>
      <c r="AH122" s="1482">
        <v>94</v>
      </c>
      <c r="AI122" s="1524" t="s">
        <v>116</v>
      </c>
      <c r="AJ122" s="1524"/>
    </row>
    <row r="123" spans="1:36" ht="15" customHeight="1" x14ac:dyDescent="0.25">
      <c r="A123" s="1456">
        <v>95</v>
      </c>
      <c r="B123" s="9" t="s">
        <v>38</v>
      </c>
      <c r="C123" s="1467" t="b">
        <v>1</v>
      </c>
      <c r="D123" s="1478" t="s">
        <v>44</v>
      </c>
      <c r="E123" s="356"/>
      <c r="F123" s="249"/>
      <c r="I123" s="1456">
        <v>95</v>
      </c>
      <c r="J123" s="1454" t="b">
        <v>1</v>
      </c>
      <c r="Q123" s="1482">
        <v>95</v>
      </c>
      <c r="R123" s="1467" t="b">
        <v>1</v>
      </c>
      <c r="S123" s="1478" t="s">
        <v>44</v>
      </c>
      <c r="T123" s="249"/>
      <c r="V123" s="1482">
        <v>95</v>
      </c>
      <c r="W123" s="1454" t="b">
        <v>1</v>
      </c>
      <c r="Y123" s="1482">
        <v>95</v>
      </c>
      <c r="Z123" s="1454" t="b">
        <v>1</v>
      </c>
    </row>
    <row r="124" spans="1:36" ht="15.75" customHeight="1" x14ac:dyDescent="0.25">
      <c r="A124" s="18">
        <v>96</v>
      </c>
      <c r="B124" s="10" t="s">
        <v>36</v>
      </c>
      <c r="C124" s="1010"/>
      <c r="D124" s="1478" t="s">
        <v>44</v>
      </c>
      <c r="F124" s="249"/>
      <c r="I124" s="18">
        <v>96</v>
      </c>
      <c r="J124" s="1453"/>
      <c r="Q124" s="1482">
        <v>96</v>
      </c>
      <c r="R124" s="1010"/>
      <c r="S124" s="1478" t="s">
        <v>44</v>
      </c>
      <c r="T124" s="249"/>
      <c r="V124" s="1482">
        <v>96</v>
      </c>
      <c r="W124" s="1453"/>
      <c r="Y124" s="1482">
        <v>96</v>
      </c>
      <c r="Z124" s="1010"/>
    </row>
    <row r="125" spans="1:36" ht="15.75" customHeight="1" x14ac:dyDescent="0.25">
      <c r="A125" s="18">
        <v>97</v>
      </c>
      <c r="B125" s="10" t="s">
        <v>32</v>
      </c>
      <c r="C125" s="148"/>
      <c r="D125" s="1478" t="s">
        <v>44</v>
      </c>
      <c r="E125" s="342"/>
      <c r="F125" s="249"/>
      <c r="I125" s="18">
        <v>97</v>
      </c>
      <c r="J125" s="98"/>
      <c r="Q125" s="1482">
        <v>97</v>
      </c>
      <c r="R125" s="1460" t="s">
        <v>749</v>
      </c>
      <c r="S125" s="288"/>
      <c r="T125" s="249"/>
      <c r="V125" s="1482">
        <v>97</v>
      </c>
      <c r="W125" s="1460" t="s">
        <v>749</v>
      </c>
      <c r="Y125" s="1482">
        <v>97</v>
      </c>
      <c r="Z125" s="1460" t="s">
        <v>749</v>
      </c>
    </row>
    <row r="126" spans="1:36" ht="15.75" customHeight="1" x14ac:dyDescent="0.25">
      <c r="A126" s="18">
        <v>98</v>
      </c>
      <c r="B126" s="10" t="s">
        <v>39</v>
      </c>
      <c r="C126" s="1454" t="s">
        <v>47</v>
      </c>
      <c r="D126" s="1478" t="s">
        <v>130</v>
      </c>
      <c r="F126" s="249"/>
      <c r="I126" s="18">
        <v>98</v>
      </c>
      <c r="J126" s="1454" t="s">
        <v>47</v>
      </c>
      <c r="Q126" s="1482">
        <v>98</v>
      </c>
      <c r="R126" s="1468" t="s">
        <v>45</v>
      </c>
      <c r="S126" s="1478" t="s">
        <v>130</v>
      </c>
      <c r="T126" s="249"/>
      <c r="V126" s="1482">
        <v>98</v>
      </c>
      <c r="W126" s="1468" t="s">
        <v>45</v>
      </c>
      <c r="Y126" s="1482">
        <v>98</v>
      </c>
      <c r="Z126" s="1468" t="s">
        <v>45</v>
      </c>
    </row>
    <row r="127" spans="1:36" ht="15.75" customHeight="1" x14ac:dyDescent="0.25">
      <c r="A127" s="18">
        <v>99</v>
      </c>
      <c r="B127" s="501" t="s">
        <v>29</v>
      </c>
      <c r="C127" s="1454" t="s">
        <v>117</v>
      </c>
      <c r="D127" s="1478" t="s">
        <v>130</v>
      </c>
      <c r="F127" s="40"/>
      <c r="G127" s="513"/>
      <c r="H127" s="513"/>
      <c r="I127" s="18">
        <v>99</v>
      </c>
      <c r="J127" s="1454" t="s">
        <v>117</v>
      </c>
      <c r="Q127" s="1482">
        <v>99</v>
      </c>
      <c r="R127" s="1460" t="s">
        <v>749</v>
      </c>
      <c r="S127" s="288"/>
      <c r="T127" s="249"/>
      <c r="V127" s="1482">
        <v>99</v>
      </c>
      <c r="W127" s="1460" t="s">
        <v>749</v>
      </c>
      <c r="Y127" s="1482">
        <v>99</v>
      </c>
      <c r="Z127" s="1460" t="s">
        <v>749</v>
      </c>
    </row>
    <row r="128" spans="1:36" ht="15.75" customHeight="1" x14ac:dyDescent="0.25">
      <c r="A128" s="12" t="s">
        <v>122</v>
      </c>
      <c r="C128" s="16">
        <v>48</v>
      </c>
      <c r="D128" s="7"/>
      <c r="E128" s="511"/>
      <c r="F128" s="511"/>
      <c r="G128" s="511"/>
      <c r="H128" s="511"/>
      <c r="I128" s="12"/>
      <c r="J128" s="16">
        <v>48</v>
      </c>
      <c r="Q128" s="12"/>
      <c r="R128" s="16">
        <v>24</v>
      </c>
      <c r="S128" s="80"/>
      <c r="T128" s="80"/>
      <c r="V128" s="12"/>
      <c r="W128" s="16">
        <v>24</v>
      </c>
      <c r="Y128" s="12"/>
      <c r="Z128" s="16">
        <v>11</v>
      </c>
    </row>
    <row r="129" spans="4:36" ht="15.75" customHeight="1" x14ac:dyDescent="0.25">
      <c r="D129" s="7"/>
      <c r="E129" s="511"/>
      <c r="F129" s="511"/>
      <c r="G129" s="511"/>
      <c r="H129" s="511"/>
    </row>
    <row r="130" spans="4:36" ht="15.75" x14ac:dyDescent="0.25">
      <c r="Y130" s="1831">
        <v>1.9</v>
      </c>
      <c r="Z130" s="1565" t="s">
        <v>975</v>
      </c>
      <c r="AB130" s="1269">
        <v>2.83</v>
      </c>
      <c r="AC130" s="1534" t="s">
        <v>974</v>
      </c>
      <c r="AD130" s="1534"/>
      <c r="AE130" s="1534"/>
      <c r="AH130" s="1269">
        <v>2.83</v>
      </c>
      <c r="AI130" s="1537" t="s">
        <v>974</v>
      </c>
      <c r="AJ130" s="1539"/>
    </row>
    <row r="131" spans="4:36" x14ac:dyDescent="0.25">
      <c r="Y131" s="1831"/>
      <c r="Z131" s="1565"/>
    </row>
    <row r="132" spans="4:36" x14ac:dyDescent="0.25">
      <c r="Y132" s="1666">
        <v>2.73</v>
      </c>
      <c r="Z132" s="1565" t="s">
        <v>947</v>
      </c>
    </row>
    <row r="133" spans="4:36" x14ac:dyDescent="0.25">
      <c r="Y133" s="1666"/>
      <c r="Z133" s="1565"/>
    </row>
    <row r="134" spans="4:36" x14ac:dyDescent="0.25">
      <c r="Y134" s="1666"/>
      <c r="Z134" s="1565"/>
    </row>
    <row r="135" spans="4:36" x14ac:dyDescent="0.25">
      <c r="Y135" s="1666">
        <v>2.75</v>
      </c>
      <c r="Z135" s="1565" t="s">
        <v>972</v>
      </c>
    </row>
    <row r="136" spans="4:36" x14ac:dyDescent="0.25">
      <c r="Y136" s="1666"/>
      <c r="Z136" s="1565"/>
    </row>
    <row r="137" spans="4:36" x14ac:dyDescent="0.25">
      <c r="Y137" s="1666">
        <v>2.76</v>
      </c>
      <c r="Z137" s="1826" t="s">
        <v>973</v>
      </c>
    </row>
    <row r="138" spans="4:36" x14ac:dyDescent="0.25">
      <c r="Y138" s="1666"/>
      <c r="Z138" s="1827"/>
    </row>
    <row r="139" spans="4:36" x14ac:dyDescent="0.25">
      <c r="Y139" s="1666"/>
      <c r="Z139" s="1828"/>
    </row>
  </sheetData>
  <mergeCells count="112">
    <mergeCell ref="AC130:AE130"/>
    <mergeCell ref="AI130:AJ130"/>
    <mergeCell ref="Y1:AE2"/>
    <mergeCell ref="AI117:AJ117"/>
    <mergeCell ref="AI118:AJ118"/>
    <mergeCell ref="AI119:AJ119"/>
    <mergeCell ref="AI120:AJ120"/>
    <mergeCell ref="AI121:AJ121"/>
    <mergeCell ref="AI122:AJ122"/>
    <mergeCell ref="AI111:AJ111"/>
    <mergeCell ref="AI112:AJ112"/>
    <mergeCell ref="AI113:AJ113"/>
    <mergeCell ref="AI114:AJ114"/>
    <mergeCell ref="AI115:AJ115"/>
    <mergeCell ref="AI116:AJ116"/>
    <mergeCell ref="AC117:AE117"/>
    <mergeCell ref="AC118:AE118"/>
    <mergeCell ref="AC119:AE119"/>
    <mergeCell ref="AC120:AE120"/>
    <mergeCell ref="AC121:AE121"/>
    <mergeCell ref="AC122:AE122"/>
    <mergeCell ref="AC111:AE111"/>
    <mergeCell ref="AC112:AE112"/>
    <mergeCell ref="AC113:AE113"/>
    <mergeCell ref="AC114:AE114"/>
    <mergeCell ref="AC115:AE115"/>
    <mergeCell ref="AC116:AE116"/>
    <mergeCell ref="AC107:AE107"/>
    <mergeCell ref="AC108:AE108"/>
    <mergeCell ref="AC109:AE109"/>
    <mergeCell ref="AC110:AE110"/>
    <mergeCell ref="AI107:AJ107"/>
    <mergeCell ref="AI108:AJ108"/>
    <mergeCell ref="AI109:AJ109"/>
    <mergeCell ref="AI110:AJ110"/>
    <mergeCell ref="Y137:Y139"/>
    <mergeCell ref="Z137:Z139"/>
    <mergeCell ref="A22:B22"/>
    <mergeCell ref="F24:G24"/>
    <mergeCell ref="F25:G25"/>
    <mergeCell ref="F27:G27"/>
    <mergeCell ref="P25:Q25"/>
    <mergeCell ref="P27:Q27"/>
    <mergeCell ref="C59:D59"/>
    <mergeCell ref="A67:C67"/>
    <mergeCell ref="I67:J67"/>
    <mergeCell ref="Y130:Y131"/>
    <mergeCell ref="Z130:Z131"/>
    <mergeCell ref="Y132:Y134"/>
    <mergeCell ref="Z132:Z134"/>
    <mergeCell ref="V47:W47"/>
    <mergeCell ref="Y47:Z47"/>
    <mergeCell ref="A48:C48"/>
    <mergeCell ref="Y22:Z22"/>
    <mergeCell ref="Y23:Z23"/>
    <mergeCell ref="Y24:Z24"/>
    <mergeCell ref="Y25:Z25"/>
    <mergeCell ref="Y26:Z26"/>
    <mergeCell ref="A47:C47"/>
    <mergeCell ref="F47:F48"/>
    <mergeCell ref="I47:J47"/>
    <mergeCell ref="Q47:S47"/>
    <mergeCell ref="P26:Q26"/>
    <mergeCell ref="P28:Q28"/>
    <mergeCell ref="U26:V26"/>
    <mergeCell ref="U28:V28"/>
    <mergeCell ref="Y135:Y136"/>
    <mergeCell ref="Y27:Z27"/>
    <mergeCell ref="Y28:Z28"/>
    <mergeCell ref="U27:V27"/>
    <mergeCell ref="Y39:Y43"/>
    <mergeCell ref="Y36:Y38"/>
    <mergeCell ref="Z135:Z136"/>
    <mergeCell ref="L14:M14"/>
    <mergeCell ref="F10:G10"/>
    <mergeCell ref="L10:M10"/>
    <mergeCell ref="I48:J48"/>
    <mergeCell ref="Q48:S48"/>
    <mergeCell ref="V48:W48"/>
    <mergeCell ref="Y48:Z48"/>
    <mergeCell ref="F21:G21"/>
    <mergeCell ref="L21:M21"/>
    <mergeCell ref="U25:V25"/>
    <mergeCell ref="Y33:Y35"/>
    <mergeCell ref="F16:G16"/>
    <mergeCell ref="L16:M16"/>
    <mergeCell ref="P16:Q16"/>
    <mergeCell ref="U16:V16"/>
    <mergeCell ref="A3:C3"/>
    <mergeCell ref="I3:K3"/>
    <mergeCell ref="L3:N3"/>
    <mergeCell ref="Y31:AA31"/>
    <mergeCell ref="F5:G5"/>
    <mergeCell ref="L5:M5"/>
    <mergeCell ref="Y32:Z32"/>
    <mergeCell ref="A13:A14"/>
    <mergeCell ref="B13:B14"/>
    <mergeCell ref="C13:C14"/>
    <mergeCell ref="F13:G13"/>
    <mergeCell ref="I13:I14"/>
    <mergeCell ref="J13:J14"/>
    <mergeCell ref="F6:G6"/>
    <mergeCell ref="L6:M6"/>
    <mergeCell ref="A9:A10"/>
    <mergeCell ref="B9:B10"/>
    <mergeCell ref="C9:C10"/>
    <mergeCell ref="F9:G9"/>
    <mergeCell ref="I9:I10"/>
    <mergeCell ref="J9:J10"/>
    <mergeCell ref="L9:M9"/>
    <mergeCell ref="L13:M13"/>
    <mergeCell ref="F14:G14"/>
  </mergeCells>
  <pageMargins left="0.23622047244094491" right="0.23622047244094491" top="0.19685039370078741" bottom="0.15748031496062992" header="0.11811023622047245" footer="0.11811023622047245"/>
  <pageSetup paperSize="9" scale="21"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L131"/>
  <sheetViews>
    <sheetView zoomScale="75" zoomScaleNormal="75" workbookViewId="0"/>
  </sheetViews>
  <sheetFormatPr defaultColWidth="8.85546875" defaultRowHeight="15" x14ac:dyDescent="0.25"/>
  <cols>
    <col min="1" max="1" width="8.28515625" customWidth="1"/>
    <col min="2" max="2" width="54.42578125" bestFit="1" customWidth="1"/>
    <col min="3" max="3" width="79.7109375" customWidth="1"/>
    <col min="4" max="4" width="3.140625" style="54" bestFit="1" customWidth="1"/>
    <col min="5" max="5" width="8.42578125" customWidth="1"/>
    <col min="6" max="6" width="7.7109375" customWidth="1"/>
    <col min="7" max="7" width="54.7109375" customWidth="1"/>
    <col min="8" max="8" width="3.140625" style="54" bestFit="1" customWidth="1"/>
    <col min="9" max="9" width="8.85546875" style="605" bestFit="1" customWidth="1"/>
    <col min="10" max="10" width="7.42578125" style="7" customWidth="1"/>
    <col min="11" max="11" width="12.140625" customWidth="1"/>
    <col min="12" max="12" width="10.140625" customWidth="1"/>
  </cols>
  <sheetData>
    <row r="1" spans="1:12" ht="18" x14ac:dyDescent="0.25">
      <c r="A1" s="37" t="s">
        <v>272</v>
      </c>
    </row>
    <row r="3" spans="1:12" s="12" customFormat="1" ht="15.75" x14ac:dyDescent="0.25">
      <c r="A3" s="36" t="s">
        <v>131</v>
      </c>
      <c r="D3" s="55"/>
      <c r="E3" s="36" t="s">
        <v>132</v>
      </c>
      <c r="H3" s="55"/>
      <c r="I3" s="40"/>
      <c r="J3" s="223"/>
    </row>
    <row r="4" spans="1:12" s="12" customFormat="1" ht="15.75" x14ac:dyDescent="0.25">
      <c r="A4" s="26">
        <v>1</v>
      </c>
      <c r="B4" s="34" t="s">
        <v>127</v>
      </c>
      <c r="C4" s="86" t="s">
        <v>203</v>
      </c>
      <c r="D4" s="55"/>
      <c r="E4" s="55"/>
      <c r="F4" s="36"/>
      <c r="H4" s="55"/>
      <c r="I4" s="40"/>
      <c r="J4" s="223"/>
    </row>
    <row r="5" spans="1:12" ht="15.75" x14ac:dyDescent="0.25">
      <c r="A5" s="26">
        <v>2</v>
      </c>
      <c r="B5" s="34" t="s">
        <v>90</v>
      </c>
      <c r="C5" s="19" t="s">
        <v>94</v>
      </c>
      <c r="E5" s="1606" t="s">
        <v>95</v>
      </c>
      <c r="F5" s="1606"/>
      <c r="G5" s="19" t="s">
        <v>93</v>
      </c>
      <c r="H5" s="40"/>
      <c r="I5" s="40"/>
      <c r="J5" s="184"/>
      <c r="K5" s="39"/>
    </row>
    <row r="6" spans="1:12" ht="15.75" x14ac:dyDescent="0.25">
      <c r="A6" s="26">
        <v>3</v>
      </c>
      <c r="B6" s="34" t="s">
        <v>91</v>
      </c>
      <c r="C6" s="19" t="s">
        <v>96</v>
      </c>
      <c r="E6" s="1606" t="s">
        <v>95</v>
      </c>
      <c r="F6" s="1606"/>
      <c r="G6" s="19" t="s">
        <v>97</v>
      </c>
      <c r="H6" s="40"/>
      <c r="I6" s="40"/>
      <c r="J6" s="184"/>
      <c r="K6" s="39"/>
    </row>
    <row r="7" spans="1:12" ht="15.75" x14ac:dyDescent="0.25">
      <c r="A7" s="26">
        <v>4</v>
      </c>
      <c r="B7" s="34" t="s">
        <v>101</v>
      </c>
      <c r="C7" s="1406">
        <v>43941</v>
      </c>
      <c r="E7" s="359"/>
      <c r="F7" s="30"/>
      <c r="G7" s="12"/>
      <c r="H7" s="55"/>
      <c r="I7" s="40"/>
      <c r="J7" s="223"/>
      <c r="K7" s="12"/>
      <c r="L7" s="12"/>
    </row>
    <row r="8" spans="1:12" ht="15.75" x14ac:dyDescent="0.25">
      <c r="A8" s="26">
        <v>5</v>
      </c>
      <c r="B8" s="34" t="s">
        <v>123</v>
      </c>
      <c r="C8" s="28">
        <v>0.45520833333333338</v>
      </c>
      <c r="E8" s="359"/>
      <c r="F8" s="30"/>
      <c r="G8" s="12"/>
      <c r="H8" s="55"/>
      <c r="I8" s="40"/>
      <c r="J8" s="223"/>
      <c r="K8" s="12"/>
      <c r="L8" s="12"/>
    </row>
    <row r="9" spans="1:12" ht="15.75" x14ac:dyDescent="0.25">
      <c r="A9" s="26">
        <v>6</v>
      </c>
      <c r="B9" s="34" t="s">
        <v>124</v>
      </c>
      <c r="C9" s="27" t="s">
        <v>125</v>
      </c>
      <c r="E9" s="359"/>
      <c r="F9" s="30"/>
      <c r="G9" s="12"/>
      <c r="H9" s="55"/>
      <c r="I9" s="40"/>
      <c r="J9" s="223"/>
      <c r="K9" s="12"/>
      <c r="L9" s="12"/>
    </row>
    <row r="10" spans="1:12" ht="15.75" x14ac:dyDescent="0.25">
      <c r="A10" s="26">
        <v>7</v>
      </c>
      <c r="B10" s="34" t="s">
        <v>102</v>
      </c>
      <c r="C10" s="1406">
        <v>43942</v>
      </c>
      <c r="E10" s="359"/>
      <c r="F10" s="30"/>
      <c r="G10" s="12"/>
      <c r="H10" s="55"/>
      <c r="I10" s="40"/>
      <c r="J10" s="223"/>
      <c r="K10" s="12"/>
      <c r="L10" s="12"/>
    </row>
    <row r="11" spans="1:12" ht="15.75" x14ac:dyDescent="0.25">
      <c r="A11" s="26">
        <v>8</v>
      </c>
      <c r="B11" s="602" t="s">
        <v>103</v>
      </c>
      <c r="C11" s="1415" t="s">
        <v>925</v>
      </c>
      <c r="E11" s="359"/>
      <c r="F11" s="30"/>
      <c r="G11" s="12"/>
      <c r="H11" s="55"/>
      <c r="I11" s="40"/>
      <c r="J11" s="223"/>
      <c r="K11" s="12"/>
      <c r="L11" s="12"/>
    </row>
    <row r="12" spans="1:12" ht="15.75" x14ac:dyDescent="0.25">
      <c r="A12" s="1849">
        <v>9</v>
      </c>
      <c r="B12" s="1530" t="s">
        <v>85</v>
      </c>
      <c r="C12" s="1532" t="s">
        <v>98</v>
      </c>
      <c r="D12" s="605"/>
      <c r="E12" s="1617" t="s">
        <v>184</v>
      </c>
      <c r="F12" s="1618"/>
      <c r="G12" s="20" t="s">
        <v>92</v>
      </c>
      <c r="H12" s="40"/>
      <c r="I12" s="40"/>
      <c r="J12" s="236"/>
      <c r="K12" s="104"/>
      <c r="L12" s="104"/>
    </row>
    <row r="13" spans="1:12" ht="15.75" x14ac:dyDescent="0.25">
      <c r="A13" s="1850"/>
      <c r="B13" s="1531"/>
      <c r="C13" s="1533"/>
      <c r="D13" s="605"/>
      <c r="E13" s="1617" t="s">
        <v>185</v>
      </c>
      <c r="F13" s="1618"/>
      <c r="G13" s="232" t="s">
        <v>119</v>
      </c>
      <c r="H13" s="457"/>
      <c r="I13" s="457"/>
      <c r="J13" s="345"/>
      <c r="K13" s="601"/>
      <c r="L13" s="39"/>
    </row>
    <row r="14" spans="1:12" ht="15.75" x14ac:dyDescent="0.25">
      <c r="A14" s="26">
        <v>10</v>
      </c>
      <c r="B14" s="603" t="s">
        <v>86</v>
      </c>
      <c r="C14" s="604">
        <v>10000000</v>
      </c>
      <c r="E14" s="359"/>
      <c r="F14" s="31"/>
      <c r="G14" s="12"/>
      <c r="H14" s="55"/>
      <c r="I14" s="40"/>
      <c r="J14" s="223"/>
      <c r="K14" s="12"/>
      <c r="L14" s="12"/>
    </row>
    <row r="15" spans="1:12" ht="15.75" x14ac:dyDescent="0.25">
      <c r="A15" s="26">
        <v>11</v>
      </c>
      <c r="B15" s="34" t="s">
        <v>87</v>
      </c>
      <c r="C15" s="21">
        <f>(C14*(G15/100))+(C14*((1.5*340)/(100*365)))</f>
        <v>10213826.02739726</v>
      </c>
      <c r="E15" s="1673" t="s">
        <v>100</v>
      </c>
      <c r="F15" s="1673"/>
      <c r="G15" s="22">
        <v>100.741</v>
      </c>
      <c r="H15" s="458"/>
      <c r="I15" s="458"/>
      <c r="J15" s="282"/>
      <c r="K15" s="110"/>
      <c r="L15" s="12"/>
    </row>
    <row r="16" spans="1:12" ht="15.75" x14ac:dyDescent="0.25">
      <c r="A16" s="26">
        <v>12</v>
      </c>
      <c r="B16" s="34" t="s">
        <v>83</v>
      </c>
      <c r="C16" s="21">
        <f>C15*(1-0.005)</f>
        <v>10162756.897260273</v>
      </c>
      <c r="E16" s="1673" t="s">
        <v>89</v>
      </c>
      <c r="F16" s="1673"/>
      <c r="G16" s="23">
        <f>(C15-C16)/C15</f>
        <v>5.0000000000000877E-3</v>
      </c>
      <c r="H16" s="459"/>
      <c r="I16" s="459"/>
      <c r="J16" s="346"/>
      <c r="K16" s="111"/>
      <c r="L16" s="12"/>
    </row>
    <row r="17" spans="1:12" ht="15.75" x14ac:dyDescent="0.25">
      <c r="A17" s="26">
        <v>13</v>
      </c>
      <c r="B17" s="34" t="s">
        <v>88</v>
      </c>
      <c r="C17" s="19" t="s">
        <v>99</v>
      </c>
      <c r="E17" s="359"/>
      <c r="F17" s="33"/>
      <c r="G17" s="12"/>
      <c r="H17" s="55"/>
      <c r="I17" s="40"/>
      <c r="J17" s="223"/>
      <c r="K17" s="12"/>
      <c r="L17" s="12"/>
    </row>
    <row r="18" spans="1:12" ht="15.75" x14ac:dyDescent="0.25">
      <c r="A18" s="26">
        <v>14</v>
      </c>
      <c r="B18" s="34" t="s">
        <v>82</v>
      </c>
      <c r="C18" s="24">
        <v>-6.1000000000000004E-3</v>
      </c>
      <c r="E18" s="359"/>
      <c r="F18" s="38"/>
      <c r="G18" s="39"/>
      <c r="H18" s="40"/>
      <c r="I18" s="40"/>
      <c r="J18" s="184"/>
      <c r="K18" s="39"/>
      <c r="L18" s="12"/>
    </row>
    <row r="19" spans="1:12" ht="15.75" x14ac:dyDescent="0.25">
      <c r="A19" s="26">
        <v>15</v>
      </c>
      <c r="B19" s="34" t="s">
        <v>84</v>
      </c>
      <c r="C19" s="176" t="s">
        <v>669</v>
      </c>
      <c r="E19" s="359"/>
      <c r="F19" s="13"/>
      <c r="G19" s="12"/>
      <c r="H19" s="55"/>
      <c r="I19" s="40"/>
      <c r="J19" s="223"/>
      <c r="K19" s="12"/>
      <c r="L19" s="12"/>
    </row>
    <row r="20" spans="1:12" ht="15.75" x14ac:dyDescent="0.25">
      <c r="A20" s="26">
        <v>16</v>
      </c>
      <c r="B20" s="34" t="s">
        <v>350</v>
      </c>
      <c r="C20" s="21" t="s">
        <v>280</v>
      </c>
      <c r="E20" s="1606" t="s">
        <v>95</v>
      </c>
      <c r="F20" s="1606"/>
      <c r="G20" s="19" t="s">
        <v>153</v>
      </c>
      <c r="H20" s="40"/>
      <c r="I20" s="40"/>
      <c r="J20" s="184"/>
      <c r="K20" s="39"/>
      <c r="L20" s="12"/>
    </row>
    <row r="21" spans="1:12" ht="15.75" x14ac:dyDescent="0.25">
      <c r="A21" s="40"/>
      <c r="B21" s="41"/>
      <c r="C21" s="42"/>
      <c r="E21" s="341"/>
      <c r="F21" s="341"/>
      <c r="G21" s="39"/>
      <c r="H21" s="40"/>
      <c r="I21" s="40"/>
      <c r="J21" s="184"/>
      <c r="K21" s="39"/>
      <c r="L21" s="12"/>
    </row>
    <row r="22" spans="1:12" ht="15.75" customHeight="1" x14ac:dyDescent="0.25">
      <c r="A22" s="12"/>
      <c r="B22" s="12"/>
      <c r="C22" s="16"/>
      <c r="D22" s="55"/>
      <c r="E22" s="16"/>
      <c r="F22" s="1790" t="s">
        <v>918</v>
      </c>
      <c r="G22" s="1790"/>
      <c r="H22" s="1790"/>
      <c r="I22" s="1412"/>
      <c r="J22" s="1851" t="s">
        <v>341</v>
      </c>
      <c r="K22" s="1851"/>
    </row>
    <row r="23" spans="1:12" ht="15.75" x14ac:dyDescent="0.25">
      <c r="A23" s="1527" t="s">
        <v>133</v>
      </c>
      <c r="B23" s="1527"/>
      <c r="C23" s="1527"/>
      <c r="D23" s="1527"/>
      <c r="E23" s="16"/>
      <c r="F23" s="1527" t="s">
        <v>133</v>
      </c>
      <c r="G23" s="1527"/>
      <c r="H23" s="1527"/>
      <c r="I23" s="856"/>
      <c r="J23" s="1851"/>
      <c r="K23" s="1851"/>
    </row>
    <row r="24" spans="1:12" ht="15.75" x14ac:dyDescent="0.25">
      <c r="A24" s="2">
        <v>1</v>
      </c>
      <c r="B24" s="3" t="s">
        <v>0</v>
      </c>
      <c r="C24" s="1411" t="s">
        <v>917</v>
      </c>
      <c r="D24" s="1229" t="s">
        <v>130</v>
      </c>
      <c r="E24" s="352" t="s">
        <v>309</v>
      </c>
      <c r="F24" s="2">
        <v>1</v>
      </c>
      <c r="G24" s="1323" t="s">
        <v>919</v>
      </c>
      <c r="H24" s="63" t="s">
        <v>130</v>
      </c>
      <c r="I24" s="356"/>
      <c r="J24" s="1843"/>
      <c r="K24" s="1843"/>
      <c r="L24" s="73"/>
    </row>
    <row r="25" spans="1:12" ht="15.75" x14ac:dyDescent="0.25">
      <c r="A25" s="2">
        <v>2</v>
      </c>
      <c r="B25" s="3" t="s">
        <v>1</v>
      </c>
      <c r="C25" s="45" t="str">
        <f>G5</f>
        <v>MP6I5ZYZBEU3UXPYFY54</v>
      </c>
      <c r="D25" s="1229" t="s">
        <v>130</v>
      </c>
      <c r="E25" s="353" t="s">
        <v>309</v>
      </c>
      <c r="F25" s="2">
        <v>2</v>
      </c>
      <c r="G25" s="19" t="s">
        <v>93</v>
      </c>
      <c r="H25" s="420" t="s">
        <v>130</v>
      </c>
      <c r="I25" s="533"/>
      <c r="J25" s="1842" t="s">
        <v>804</v>
      </c>
      <c r="K25" s="1842"/>
      <c r="L25" s="73"/>
    </row>
    <row r="26" spans="1:12" ht="15.75" x14ac:dyDescent="0.25">
      <c r="A26" s="2">
        <v>3</v>
      </c>
      <c r="B26" s="3" t="s">
        <v>40</v>
      </c>
      <c r="C26" s="45" t="str">
        <f>G5</f>
        <v>MP6I5ZYZBEU3UXPYFY54</v>
      </c>
      <c r="D26" s="1229" t="s">
        <v>130</v>
      </c>
      <c r="E26" s="353"/>
      <c r="F26" s="2">
        <v>3</v>
      </c>
      <c r="G26" s="19" t="s">
        <v>93</v>
      </c>
      <c r="H26" s="420" t="s">
        <v>130</v>
      </c>
      <c r="I26" s="533"/>
      <c r="J26" s="1842" t="s">
        <v>807</v>
      </c>
      <c r="K26" s="1842"/>
      <c r="L26" s="73"/>
    </row>
    <row r="27" spans="1:12" ht="15.75" x14ac:dyDescent="0.25">
      <c r="A27" s="2">
        <v>4</v>
      </c>
      <c r="B27" s="3" t="s">
        <v>12</v>
      </c>
      <c r="C27" s="45" t="s">
        <v>106</v>
      </c>
      <c r="D27" s="57" t="s">
        <v>130</v>
      </c>
      <c r="E27" s="353"/>
      <c r="F27" s="2">
        <v>4</v>
      </c>
      <c r="G27" s="90"/>
      <c r="H27" s="420" t="s">
        <v>43</v>
      </c>
      <c r="I27" s="533"/>
      <c r="J27" s="1852"/>
      <c r="K27" s="1852"/>
      <c r="L27" s="12"/>
    </row>
    <row r="28" spans="1:12" ht="15.75" x14ac:dyDescent="0.25">
      <c r="A28" s="4">
        <v>5</v>
      </c>
      <c r="B28" s="5" t="s">
        <v>2</v>
      </c>
      <c r="C28" s="45" t="s">
        <v>107</v>
      </c>
      <c r="D28" s="58" t="s">
        <v>130</v>
      </c>
      <c r="E28" s="353"/>
      <c r="F28" s="4">
        <v>5</v>
      </c>
      <c r="G28" s="90"/>
      <c r="H28" s="420" t="s">
        <v>43</v>
      </c>
      <c r="I28" s="533"/>
      <c r="J28" s="1853"/>
      <c r="K28" s="1853"/>
      <c r="L28" s="12"/>
    </row>
    <row r="29" spans="1:12" ht="15.75" x14ac:dyDescent="0.25">
      <c r="A29" s="2">
        <v>6</v>
      </c>
      <c r="B29" s="3" t="s">
        <v>534</v>
      </c>
      <c r="C29" s="46"/>
      <c r="D29" s="57" t="s">
        <v>44</v>
      </c>
      <c r="E29" s="354"/>
      <c r="F29" s="2">
        <v>6</v>
      </c>
      <c r="G29" s="90"/>
      <c r="H29" s="420" t="s">
        <v>43</v>
      </c>
      <c r="I29" s="533"/>
      <c r="J29" s="1852"/>
      <c r="K29" s="1852"/>
      <c r="L29" s="12"/>
    </row>
    <row r="30" spans="1:12" ht="15.75" x14ac:dyDescent="0.25">
      <c r="A30" s="2">
        <v>7</v>
      </c>
      <c r="B30" s="3" t="s">
        <v>535</v>
      </c>
      <c r="C30" s="46"/>
      <c r="D30" s="57" t="s">
        <v>43</v>
      </c>
      <c r="E30" s="354" t="s">
        <v>309</v>
      </c>
      <c r="F30" s="2">
        <v>7</v>
      </c>
      <c r="G30" s="90"/>
      <c r="H30" s="420" t="s">
        <v>43</v>
      </c>
      <c r="I30" s="533"/>
      <c r="J30" s="1844"/>
      <c r="K30" s="1844"/>
      <c r="L30" s="12"/>
    </row>
    <row r="31" spans="1:12" ht="15.75" x14ac:dyDescent="0.25">
      <c r="A31" s="2">
        <v>8</v>
      </c>
      <c r="B31" s="3" t="s">
        <v>536</v>
      </c>
      <c r="C31" s="46"/>
      <c r="D31" s="57" t="s">
        <v>43</v>
      </c>
      <c r="E31" s="354" t="s">
        <v>309</v>
      </c>
      <c r="F31" s="2">
        <v>8</v>
      </c>
      <c r="G31" s="90"/>
      <c r="H31" s="420" t="s">
        <v>43</v>
      </c>
      <c r="I31" s="533"/>
      <c r="J31" s="1852"/>
      <c r="K31" s="1852"/>
      <c r="L31" s="12"/>
    </row>
    <row r="32" spans="1:12" ht="15.75" x14ac:dyDescent="0.25">
      <c r="A32" s="2">
        <v>9</v>
      </c>
      <c r="B32" s="3" t="s">
        <v>5</v>
      </c>
      <c r="C32" s="45" t="s">
        <v>109</v>
      </c>
      <c r="D32" s="1229" t="s">
        <v>130</v>
      </c>
      <c r="E32" s="354"/>
      <c r="F32" s="2">
        <v>9</v>
      </c>
      <c r="G32" s="90"/>
      <c r="H32" s="420" t="s">
        <v>43</v>
      </c>
      <c r="I32" s="533"/>
      <c r="J32" s="1842"/>
      <c r="K32" s="1842"/>
      <c r="L32" s="12"/>
    </row>
    <row r="33" spans="1:12" ht="15.75" x14ac:dyDescent="0.25">
      <c r="A33" s="2">
        <v>10</v>
      </c>
      <c r="B33" s="3" t="s">
        <v>6</v>
      </c>
      <c r="C33" s="19" t="s">
        <v>93</v>
      </c>
      <c r="D33" s="59" t="s">
        <v>130</v>
      </c>
      <c r="E33" s="354" t="s">
        <v>309</v>
      </c>
      <c r="F33" s="2">
        <v>10</v>
      </c>
      <c r="G33" s="90"/>
      <c r="H33" s="420" t="s">
        <v>43</v>
      </c>
      <c r="I33" s="533"/>
      <c r="J33" s="1839" t="s">
        <v>342</v>
      </c>
      <c r="K33" s="1839"/>
      <c r="L33" s="12"/>
    </row>
    <row r="34" spans="1:12" ht="15.75" x14ac:dyDescent="0.25">
      <c r="A34" s="2">
        <v>11</v>
      </c>
      <c r="B34" s="3" t="s">
        <v>7</v>
      </c>
      <c r="C34" s="45" t="str">
        <f>G6</f>
        <v>DL6FFRRLF74S01HE2M14</v>
      </c>
      <c r="D34" s="59" t="s">
        <v>130</v>
      </c>
      <c r="E34" s="354"/>
      <c r="F34" s="2">
        <v>11</v>
      </c>
      <c r="G34" s="19" t="s">
        <v>97</v>
      </c>
      <c r="H34" s="420" t="s">
        <v>130</v>
      </c>
      <c r="I34" s="533"/>
      <c r="J34" s="1839"/>
      <c r="K34" s="1839"/>
      <c r="L34" s="73"/>
    </row>
    <row r="35" spans="1:12" ht="15.75" x14ac:dyDescent="0.25">
      <c r="A35" s="2">
        <v>12</v>
      </c>
      <c r="B35" s="3" t="s">
        <v>46</v>
      </c>
      <c r="C35" s="45" t="s">
        <v>108</v>
      </c>
      <c r="D35" s="59" t="s">
        <v>130</v>
      </c>
      <c r="E35" s="354"/>
      <c r="F35" s="2">
        <v>12</v>
      </c>
      <c r="G35" s="90"/>
      <c r="H35" s="420" t="s">
        <v>43</v>
      </c>
      <c r="I35" s="533"/>
      <c r="J35" s="1840">
        <v>2</v>
      </c>
      <c r="K35" s="1840"/>
      <c r="L35" s="12"/>
    </row>
    <row r="36" spans="1:12" ht="15.75" x14ac:dyDescent="0.25">
      <c r="A36" s="2">
        <v>13</v>
      </c>
      <c r="B36" s="3" t="s">
        <v>8</v>
      </c>
      <c r="C36" s="19" t="str">
        <f>C26</f>
        <v>MP6I5ZYZBEU3UXPYFY54</v>
      </c>
      <c r="D36" s="1296" t="s">
        <v>43</v>
      </c>
      <c r="E36" s="354" t="s">
        <v>309</v>
      </c>
      <c r="F36" s="2">
        <v>13</v>
      </c>
      <c r="G36" s="90"/>
      <c r="H36" s="420" t="s">
        <v>43</v>
      </c>
      <c r="I36" s="533"/>
      <c r="J36" s="1842">
        <v>4</v>
      </c>
      <c r="K36" s="1842"/>
      <c r="L36" s="12"/>
    </row>
    <row r="37" spans="1:12" ht="15.75" x14ac:dyDescent="0.25">
      <c r="A37" s="2">
        <v>14</v>
      </c>
      <c r="B37" s="3" t="s">
        <v>9</v>
      </c>
      <c r="C37" s="46"/>
      <c r="D37" s="60" t="s">
        <v>43</v>
      </c>
      <c r="E37" s="354"/>
      <c r="F37" s="2">
        <v>14</v>
      </c>
      <c r="G37" s="90"/>
      <c r="H37" s="420" t="s">
        <v>43</v>
      </c>
      <c r="I37" s="533"/>
      <c r="J37" s="1854"/>
      <c r="K37" s="1854"/>
      <c r="L37" s="12"/>
    </row>
    <row r="38" spans="1:12" ht="15.75" x14ac:dyDescent="0.25">
      <c r="A38" s="2">
        <v>15</v>
      </c>
      <c r="B38" s="3" t="s">
        <v>10</v>
      </c>
      <c r="C38" s="46"/>
      <c r="D38" s="59" t="s">
        <v>43</v>
      </c>
      <c r="E38" s="354"/>
      <c r="F38" s="2">
        <v>15</v>
      </c>
      <c r="G38" s="90"/>
      <c r="H38" s="420" t="s">
        <v>43</v>
      </c>
      <c r="I38" s="533"/>
      <c r="J38" s="1840"/>
      <c r="K38" s="1840"/>
      <c r="L38" s="12"/>
    </row>
    <row r="39" spans="1:12" ht="15.75" x14ac:dyDescent="0.25">
      <c r="A39" s="2">
        <v>16</v>
      </c>
      <c r="B39" s="3" t="s">
        <v>41</v>
      </c>
      <c r="C39" s="46"/>
      <c r="D39" s="59" t="s">
        <v>44</v>
      </c>
      <c r="E39" s="354"/>
      <c r="F39" s="2">
        <v>16</v>
      </c>
      <c r="G39" s="90"/>
      <c r="H39" s="420" t="s">
        <v>44</v>
      </c>
      <c r="I39" s="533"/>
      <c r="J39" s="1839"/>
      <c r="K39" s="1839"/>
      <c r="L39" s="12"/>
    </row>
    <row r="40" spans="1:12" ht="15.75" x14ac:dyDescent="0.25">
      <c r="A40" s="2">
        <v>17</v>
      </c>
      <c r="B40" s="3" t="s">
        <v>11</v>
      </c>
      <c r="C40" s="45" t="str">
        <f>G20</f>
        <v>549300OZ46BRLZ8Y6F65</v>
      </c>
      <c r="D40" s="1229" t="s">
        <v>43</v>
      </c>
      <c r="E40" s="354" t="s">
        <v>309</v>
      </c>
      <c r="F40" s="2">
        <v>17</v>
      </c>
      <c r="G40" s="90"/>
      <c r="H40" s="420" t="s">
        <v>43</v>
      </c>
      <c r="I40" s="533"/>
      <c r="J40" s="1842">
        <v>6</v>
      </c>
      <c r="K40" s="1842"/>
      <c r="L40" s="12"/>
    </row>
    <row r="41" spans="1:12" ht="15.75" x14ac:dyDescent="0.25">
      <c r="A41" s="2">
        <v>18</v>
      </c>
      <c r="B41" s="3" t="s">
        <v>156</v>
      </c>
      <c r="C41" s="91"/>
      <c r="D41" s="1229" t="s">
        <v>43</v>
      </c>
      <c r="E41" s="354"/>
      <c r="F41" s="2">
        <v>18</v>
      </c>
      <c r="G41" s="91"/>
      <c r="H41" s="420" t="s">
        <v>43</v>
      </c>
      <c r="I41" s="533"/>
      <c r="J41" s="1842">
        <v>5</v>
      </c>
      <c r="K41" s="1842"/>
      <c r="L41" s="12"/>
    </row>
    <row r="42" spans="1:12" ht="15.75" x14ac:dyDescent="0.25">
      <c r="A42" s="35" t="s">
        <v>134</v>
      </c>
      <c r="B42" s="1"/>
      <c r="C42" s="16"/>
      <c r="D42" s="114"/>
      <c r="E42" s="145"/>
      <c r="F42" s="35" t="s">
        <v>134</v>
      </c>
      <c r="G42" s="16"/>
      <c r="H42" s="69"/>
      <c r="I42" s="249"/>
      <c r="J42" s="249"/>
      <c r="K42" s="249"/>
      <c r="L42" s="12"/>
    </row>
    <row r="43" spans="1:12" ht="15.75" x14ac:dyDescent="0.25">
      <c r="A43" s="2">
        <v>1</v>
      </c>
      <c r="B43" s="3" t="s">
        <v>49</v>
      </c>
      <c r="C43" s="45" t="s">
        <v>120</v>
      </c>
      <c r="D43" s="1227" t="s">
        <v>130</v>
      </c>
      <c r="E43" s="354" t="s">
        <v>309</v>
      </c>
      <c r="F43" s="2">
        <v>1</v>
      </c>
      <c r="G43" s="19" t="s">
        <v>120</v>
      </c>
      <c r="H43" s="420" t="s">
        <v>130</v>
      </c>
      <c r="I43" s="533"/>
      <c r="J43" s="1842">
        <v>14</v>
      </c>
      <c r="K43" s="1842"/>
      <c r="L43" s="73"/>
    </row>
    <row r="44" spans="1:12" ht="15.75" x14ac:dyDescent="0.25">
      <c r="A44" s="2">
        <v>2</v>
      </c>
      <c r="B44" s="3" t="s">
        <v>15</v>
      </c>
      <c r="C44" s="46"/>
      <c r="D44" s="1227" t="s">
        <v>44</v>
      </c>
      <c r="E44" s="145"/>
      <c r="F44" s="2">
        <v>2</v>
      </c>
      <c r="G44" s="90"/>
      <c r="H44" s="420" t="s">
        <v>43</v>
      </c>
      <c r="I44" s="533"/>
      <c r="J44" s="1842"/>
      <c r="K44" s="1842"/>
      <c r="L44" s="12"/>
    </row>
    <row r="45" spans="1:12" ht="15.75" x14ac:dyDescent="0.25">
      <c r="A45" s="2">
        <v>3</v>
      </c>
      <c r="B45" s="3" t="s">
        <v>79</v>
      </c>
      <c r="C45" s="1265" t="s">
        <v>779</v>
      </c>
      <c r="D45" s="153" t="s">
        <v>130</v>
      </c>
      <c r="E45" s="145"/>
      <c r="F45" s="2">
        <v>3</v>
      </c>
      <c r="G45" s="1266" t="s">
        <v>822</v>
      </c>
      <c r="H45" s="153" t="s">
        <v>130</v>
      </c>
      <c r="I45" s="342" t="s">
        <v>309</v>
      </c>
      <c r="J45" s="1855">
        <v>25</v>
      </c>
      <c r="K45" s="1855"/>
    </row>
    <row r="46" spans="1:12" ht="15.75" x14ac:dyDescent="0.25">
      <c r="A46" s="2">
        <v>4</v>
      </c>
      <c r="B46" s="3" t="s">
        <v>34</v>
      </c>
      <c r="C46" s="45" t="s">
        <v>110</v>
      </c>
      <c r="D46" s="1227" t="s">
        <v>130</v>
      </c>
      <c r="E46" s="145"/>
      <c r="F46" s="2">
        <v>4</v>
      </c>
      <c r="G46" s="90"/>
      <c r="H46" s="422" t="s">
        <v>43</v>
      </c>
      <c r="I46" s="12"/>
      <c r="J46" s="1842">
        <v>8</v>
      </c>
      <c r="K46" s="1842"/>
    </row>
    <row r="47" spans="1:12" ht="15.75" x14ac:dyDescent="0.25">
      <c r="A47" s="2">
        <v>5</v>
      </c>
      <c r="B47" s="3" t="s">
        <v>16</v>
      </c>
      <c r="C47" s="45" t="b">
        <v>0</v>
      </c>
      <c r="D47" s="1227" t="s">
        <v>130</v>
      </c>
      <c r="E47" s="145"/>
      <c r="F47" s="2">
        <v>5</v>
      </c>
      <c r="G47" s="90"/>
      <c r="H47" s="422" t="s">
        <v>43</v>
      </c>
      <c r="I47" s="12"/>
      <c r="J47" s="1842"/>
      <c r="K47" s="1842"/>
    </row>
    <row r="48" spans="1:12" ht="15.75" x14ac:dyDescent="0.25">
      <c r="A48" s="2">
        <v>6</v>
      </c>
      <c r="B48" s="3" t="s">
        <v>50</v>
      </c>
      <c r="C48" s="46"/>
      <c r="D48" s="1227" t="s">
        <v>44</v>
      </c>
      <c r="E48" s="145"/>
      <c r="F48" s="2">
        <v>6</v>
      </c>
      <c r="G48" s="90"/>
      <c r="H48" s="422" t="s">
        <v>43</v>
      </c>
      <c r="I48" s="12"/>
      <c r="J48" s="1842"/>
      <c r="K48" s="1842"/>
    </row>
    <row r="49" spans="1:12" ht="15.75" x14ac:dyDescent="0.25">
      <c r="A49" s="2">
        <v>7</v>
      </c>
      <c r="B49" s="3" t="s">
        <v>13</v>
      </c>
      <c r="C49" s="46"/>
      <c r="D49" s="1227" t="s">
        <v>44</v>
      </c>
      <c r="E49" s="145"/>
      <c r="F49" s="2">
        <v>7</v>
      </c>
      <c r="G49" s="90"/>
      <c r="H49" s="422" t="s">
        <v>43</v>
      </c>
      <c r="I49" s="12"/>
      <c r="J49" s="1842"/>
      <c r="K49" s="1842"/>
    </row>
    <row r="50" spans="1:12" ht="15.75" x14ac:dyDescent="0.25">
      <c r="A50" s="2">
        <v>8</v>
      </c>
      <c r="B50" s="3" t="s">
        <v>14</v>
      </c>
      <c r="C50" s="393" t="s">
        <v>173</v>
      </c>
      <c r="D50" s="1231" t="s">
        <v>130</v>
      </c>
      <c r="E50" s="354" t="s">
        <v>309</v>
      </c>
      <c r="F50" s="2">
        <v>8</v>
      </c>
      <c r="G50" s="48" t="s">
        <v>748</v>
      </c>
      <c r="H50" s="422"/>
      <c r="I50" s="12"/>
      <c r="J50" s="1847" t="s">
        <v>355</v>
      </c>
      <c r="K50" s="1847"/>
    </row>
    <row r="51" spans="1:12" ht="15.75" x14ac:dyDescent="0.25">
      <c r="A51" s="2">
        <v>9</v>
      </c>
      <c r="B51" s="3" t="s">
        <v>51</v>
      </c>
      <c r="C51" s="45" t="s">
        <v>104</v>
      </c>
      <c r="D51" s="1296" t="s">
        <v>130</v>
      </c>
      <c r="E51" s="145"/>
      <c r="F51" s="2">
        <v>9</v>
      </c>
      <c r="G51" s="90"/>
      <c r="H51" s="422" t="s">
        <v>43</v>
      </c>
      <c r="I51" s="12"/>
      <c r="J51" s="1842" t="s">
        <v>787</v>
      </c>
      <c r="K51" s="1842"/>
    </row>
    <row r="52" spans="1:12" ht="15.75" x14ac:dyDescent="0.25">
      <c r="A52" s="2">
        <v>10</v>
      </c>
      <c r="B52" s="3" t="s">
        <v>35</v>
      </c>
      <c r="C52" s="46"/>
      <c r="D52" s="1296" t="s">
        <v>44</v>
      </c>
      <c r="E52" s="145"/>
      <c r="F52" s="2">
        <v>10</v>
      </c>
      <c r="G52" s="90"/>
      <c r="H52" s="422" t="s">
        <v>43</v>
      </c>
      <c r="I52" s="12"/>
      <c r="J52" s="1842"/>
      <c r="K52" s="1842"/>
    </row>
    <row r="53" spans="1:12" ht="15.75" x14ac:dyDescent="0.25">
      <c r="A53" s="2">
        <v>11</v>
      </c>
      <c r="B53" s="3" t="s">
        <v>52</v>
      </c>
      <c r="C53" s="45">
        <v>2011</v>
      </c>
      <c r="D53" s="1296" t="s">
        <v>44</v>
      </c>
      <c r="E53" s="145"/>
      <c r="F53" s="2">
        <v>11</v>
      </c>
      <c r="G53" s="90"/>
      <c r="H53" s="422" t="s">
        <v>43</v>
      </c>
      <c r="I53" s="12"/>
      <c r="J53" s="1842"/>
      <c r="K53" s="1842"/>
    </row>
    <row r="54" spans="1:12" ht="15.75" x14ac:dyDescent="0.25">
      <c r="A54" s="2">
        <v>12</v>
      </c>
      <c r="B54" s="3" t="s">
        <v>53</v>
      </c>
      <c r="C54" s="1405" t="s">
        <v>778</v>
      </c>
      <c r="D54" s="63" t="s">
        <v>130</v>
      </c>
      <c r="E54" s="145"/>
      <c r="F54" s="2">
        <v>12</v>
      </c>
      <c r="G54" s="48" t="s">
        <v>748</v>
      </c>
      <c r="H54" s="451"/>
      <c r="I54" s="12"/>
      <c r="J54" s="1842"/>
      <c r="K54" s="1842"/>
    </row>
    <row r="55" spans="1:12" ht="15.75" x14ac:dyDescent="0.25">
      <c r="A55" s="2">
        <v>13</v>
      </c>
      <c r="B55" s="3" t="s">
        <v>54</v>
      </c>
      <c r="C55" s="1265" t="s">
        <v>780</v>
      </c>
      <c r="D55" s="1297" t="s">
        <v>130</v>
      </c>
      <c r="E55" s="145"/>
      <c r="F55" s="2">
        <v>13</v>
      </c>
      <c r="G55" s="101"/>
      <c r="H55" s="153" t="s">
        <v>43</v>
      </c>
      <c r="I55" s="12"/>
      <c r="J55" s="1842"/>
      <c r="K55" s="1842"/>
    </row>
    <row r="56" spans="1:12" ht="15.75" x14ac:dyDescent="0.25">
      <c r="A56" s="2">
        <v>14</v>
      </c>
      <c r="B56" s="3" t="s">
        <v>37</v>
      </c>
      <c r="C56" s="197"/>
      <c r="D56" s="1232" t="s">
        <v>44</v>
      </c>
      <c r="E56" s="145"/>
      <c r="F56" s="2">
        <v>14</v>
      </c>
      <c r="G56" s="1147" t="s">
        <v>920</v>
      </c>
      <c r="H56" s="452" t="s">
        <v>43</v>
      </c>
      <c r="I56" s="12"/>
      <c r="J56" s="1848">
        <v>34</v>
      </c>
      <c r="K56" s="1848"/>
    </row>
    <row r="57" spans="1:12" ht="15.75" x14ac:dyDescent="0.25">
      <c r="A57" s="2">
        <v>15</v>
      </c>
      <c r="B57" s="3" t="s">
        <v>55</v>
      </c>
      <c r="C57" s="48" t="s">
        <v>747</v>
      </c>
      <c r="D57" s="288"/>
      <c r="E57" s="145"/>
      <c r="F57" s="2">
        <v>15</v>
      </c>
      <c r="G57" s="48" t="s">
        <v>748</v>
      </c>
      <c r="H57" s="422"/>
      <c r="I57" s="358"/>
      <c r="J57" s="1842"/>
      <c r="K57" s="1842"/>
    </row>
    <row r="58" spans="1:12" ht="15.75" x14ac:dyDescent="0.25">
      <c r="A58" s="2">
        <v>16</v>
      </c>
      <c r="B58" s="3" t="s">
        <v>56</v>
      </c>
      <c r="C58" s="1413">
        <v>21</v>
      </c>
      <c r="D58" s="1296" t="s">
        <v>44</v>
      </c>
      <c r="E58" s="342" t="s">
        <v>309</v>
      </c>
      <c r="F58" s="2">
        <v>16</v>
      </c>
      <c r="G58" s="180"/>
      <c r="H58" s="452" t="s">
        <v>43</v>
      </c>
      <c r="I58" s="648"/>
      <c r="J58" s="1842" t="s">
        <v>921</v>
      </c>
      <c r="K58" s="1842"/>
      <c r="L58" s="12"/>
    </row>
    <row r="59" spans="1:12" ht="15.75" x14ac:dyDescent="0.25">
      <c r="A59" s="2">
        <v>17</v>
      </c>
      <c r="B59" s="3" t="s">
        <v>57</v>
      </c>
      <c r="C59" s="1265" t="s">
        <v>779</v>
      </c>
      <c r="D59" s="1298" t="s">
        <v>44</v>
      </c>
      <c r="E59" s="356" t="s">
        <v>309</v>
      </c>
      <c r="F59" s="2">
        <v>17</v>
      </c>
      <c r="G59" s="180"/>
      <c r="H59" s="452" t="s">
        <v>43</v>
      </c>
      <c r="I59" s="648"/>
      <c r="J59" s="1846">
        <v>27</v>
      </c>
      <c r="K59" s="1846"/>
      <c r="L59" s="12"/>
    </row>
    <row r="60" spans="1:12" ht="15.75" x14ac:dyDescent="0.25">
      <c r="A60" s="2">
        <v>18</v>
      </c>
      <c r="B60" s="3" t="s">
        <v>129</v>
      </c>
      <c r="C60" s="45" t="s">
        <v>105</v>
      </c>
      <c r="D60" s="1227" t="s">
        <v>130</v>
      </c>
      <c r="E60" s="354" t="s">
        <v>309</v>
      </c>
      <c r="F60" s="2">
        <v>18</v>
      </c>
      <c r="G60" s="90"/>
      <c r="H60" s="422" t="s">
        <v>43</v>
      </c>
      <c r="I60" s="540"/>
      <c r="J60" s="1842">
        <v>15</v>
      </c>
      <c r="K60" s="1842"/>
      <c r="L60" s="12"/>
    </row>
    <row r="61" spans="1:12" ht="15.75" x14ac:dyDescent="0.25">
      <c r="A61" s="2">
        <v>19</v>
      </c>
      <c r="B61" s="3" t="s">
        <v>17</v>
      </c>
      <c r="C61" s="45" t="b">
        <v>0</v>
      </c>
      <c r="D61" s="1227" t="s">
        <v>130</v>
      </c>
      <c r="E61" s="145"/>
      <c r="F61" s="2">
        <v>19</v>
      </c>
      <c r="G61" s="90"/>
      <c r="H61" s="422" t="s">
        <v>43</v>
      </c>
      <c r="I61" s="540"/>
      <c r="J61" s="1842"/>
      <c r="K61" s="1842"/>
      <c r="L61" s="12"/>
    </row>
    <row r="62" spans="1:12" ht="15.75" x14ac:dyDescent="0.25">
      <c r="A62" s="2">
        <v>20</v>
      </c>
      <c r="B62" s="3" t="s">
        <v>18</v>
      </c>
      <c r="C62" s="45" t="s">
        <v>111</v>
      </c>
      <c r="D62" s="1227" t="s">
        <v>130</v>
      </c>
      <c r="E62" s="354" t="s">
        <v>309</v>
      </c>
      <c r="F62" s="2">
        <v>20</v>
      </c>
      <c r="G62" s="90"/>
      <c r="H62" s="422" t="s">
        <v>43</v>
      </c>
      <c r="I62" s="540"/>
      <c r="J62" s="1842" t="s">
        <v>106</v>
      </c>
      <c r="K62" s="1842"/>
      <c r="L62" s="12"/>
    </row>
    <row r="63" spans="1:12" ht="15.75" x14ac:dyDescent="0.25">
      <c r="A63" s="2">
        <v>21</v>
      </c>
      <c r="B63" s="3" t="s">
        <v>58</v>
      </c>
      <c r="C63" s="129" t="b">
        <v>1</v>
      </c>
      <c r="D63" s="1227" t="s">
        <v>130</v>
      </c>
      <c r="E63" s="357"/>
      <c r="F63" s="2">
        <v>21</v>
      </c>
      <c r="G63" s="136"/>
      <c r="H63" s="422" t="s">
        <v>43</v>
      </c>
      <c r="I63" s="540"/>
      <c r="J63" s="1842">
        <v>9</v>
      </c>
      <c r="K63" s="1842"/>
      <c r="L63" s="12"/>
    </row>
    <row r="64" spans="1:12" ht="15.75" x14ac:dyDescent="0.25">
      <c r="A64" s="2">
        <v>22</v>
      </c>
      <c r="B64" s="3" t="s">
        <v>785</v>
      </c>
      <c r="C64" s="82"/>
      <c r="D64" s="1296" t="s">
        <v>130</v>
      </c>
      <c r="E64" s="357" t="s">
        <v>309</v>
      </c>
      <c r="F64" s="2">
        <v>22</v>
      </c>
      <c r="G64" s="147" t="s">
        <v>205</v>
      </c>
      <c r="H64" s="422" t="s">
        <v>43</v>
      </c>
      <c r="I64" s="342" t="s">
        <v>309</v>
      </c>
      <c r="J64" s="1842" t="s">
        <v>369</v>
      </c>
      <c r="K64" s="1842"/>
      <c r="L64" s="12"/>
    </row>
    <row r="65" spans="1:12" ht="15.75" x14ac:dyDescent="0.25">
      <c r="A65" s="2">
        <v>23</v>
      </c>
      <c r="B65" s="3" t="s">
        <v>59</v>
      </c>
      <c r="C65" s="49">
        <f>C18</f>
        <v>-6.1000000000000004E-3</v>
      </c>
      <c r="D65" s="65" t="s">
        <v>44</v>
      </c>
      <c r="F65" s="2">
        <v>23</v>
      </c>
      <c r="G65" s="99"/>
      <c r="H65" s="453" t="s">
        <v>43</v>
      </c>
      <c r="I65" s="649"/>
      <c r="J65" s="1844">
        <v>21</v>
      </c>
      <c r="K65" s="1844"/>
      <c r="L65" s="12"/>
    </row>
    <row r="66" spans="1:12" ht="15.75" x14ac:dyDescent="0.25">
      <c r="A66" s="2">
        <v>24</v>
      </c>
      <c r="B66" s="3" t="s">
        <v>60</v>
      </c>
      <c r="C66" s="45" t="s">
        <v>112</v>
      </c>
      <c r="D66" s="1227" t="s">
        <v>44</v>
      </c>
      <c r="F66" s="2">
        <v>24</v>
      </c>
      <c r="G66" s="90"/>
      <c r="H66" s="422" t="s">
        <v>43</v>
      </c>
      <c r="I66" s="540"/>
      <c r="J66" s="1844"/>
      <c r="K66" s="1844"/>
      <c r="L66" s="12"/>
    </row>
    <row r="67" spans="1:12" ht="15.75" x14ac:dyDescent="0.25">
      <c r="A67" s="2">
        <v>25</v>
      </c>
      <c r="B67" s="3" t="s">
        <v>61</v>
      </c>
      <c r="C67" s="46"/>
      <c r="D67" s="1227" t="s">
        <v>44</v>
      </c>
      <c r="F67" s="2">
        <v>25</v>
      </c>
      <c r="G67" s="90"/>
      <c r="H67" s="422" t="s">
        <v>43</v>
      </c>
      <c r="I67" s="540"/>
      <c r="J67" s="1844"/>
      <c r="K67" s="1844"/>
      <c r="L67" s="12"/>
    </row>
    <row r="68" spans="1:12" ht="15.75" x14ac:dyDescent="0.25">
      <c r="A68" s="2">
        <v>26</v>
      </c>
      <c r="B68" s="3" t="s">
        <v>62</v>
      </c>
      <c r="C68" s="46"/>
      <c r="D68" s="1227" t="s">
        <v>44</v>
      </c>
      <c r="F68" s="2">
        <v>26</v>
      </c>
      <c r="G68" s="90"/>
      <c r="H68" s="422" t="s">
        <v>43</v>
      </c>
      <c r="I68" s="540"/>
      <c r="J68" s="1844"/>
      <c r="K68" s="1844"/>
      <c r="L68" s="12"/>
    </row>
    <row r="69" spans="1:12" ht="15.75" x14ac:dyDescent="0.25">
      <c r="A69" s="2">
        <v>27</v>
      </c>
      <c r="B69" s="3" t="s">
        <v>63</v>
      </c>
      <c r="C69" s="46"/>
      <c r="D69" s="1227" t="s">
        <v>44</v>
      </c>
      <c r="F69" s="2">
        <v>27</v>
      </c>
      <c r="G69" s="90"/>
      <c r="H69" s="422" t="s">
        <v>43</v>
      </c>
      <c r="I69" s="540"/>
      <c r="J69" s="1844"/>
      <c r="K69" s="1844"/>
      <c r="L69" s="12"/>
    </row>
    <row r="70" spans="1:12" ht="15.75" x14ac:dyDescent="0.25">
      <c r="A70" s="2">
        <v>28</v>
      </c>
      <c r="B70" s="3" t="s">
        <v>64</v>
      </c>
      <c r="C70" s="46"/>
      <c r="D70" s="1227" t="s">
        <v>44</v>
      </c>
      <c r="F70" s="2">
        <v>28</v>
      </c>
      <c r="G70" s="90"/>
      <c r="H70" s="422" t="s">
        <v>43</v>
      </c>
      <c r="I70" s="540"/>
      <c r="J70" s="1844"/>
      <c r="K70" s="1844"/>
      <c r="L70" s="12"/>
    </row>
    <row r="71" spans="1:12" ht="15.75" x14ac:dyDescent="0.25">
      <c r="A71" s="2">
        <v>29</v>
      </c>
      <c r="B71" s="3" t="s">
        <v>65</v>
      </c>
      <c r="C71" s="46"/>
      <c r="D71" s="1227" t="s">
        <v>44</v>
      </c>
      <c r="F71" s="2">
        <v>29</v>
      </c>
      <c r="G71" s="90"/>
      <c r="H71" s="422" t="s">
        <v>43</v>
      </c>
      <c r="I71" s="540"/>
      <c r="J71" s="1844"/>
      <c r="K71" s="1844"/>
      <c r="L71" s="12"/>
    </row>
    <row r="72" spans="1:12" ht="15.75" x14ac:dyDescent="0.25">
      <c r="A72" s="2">
        <v>30</v>
      </c>
      <c r="B72" s="3" t="s">
        <v>66</v>
      </c>
      <c r="C72" s="46"/>
      <c r="D72" s="1227" t="s">
        <v>44</v>
      </c>
      <c r="F72" s="2">
        <v>30</v>
      </c>
      <c r="G72" s="90"/>
      <c r="H72" s="422" t="s">
        <v>43</v>
      </c>
      <c r="I72" s="540"/>
      <c r="J72" s="1844"/>
      <c r="K72" s="1844"/>
      <c r="L72" s="12"/>
    </row>
    <row r="73" spans="1:12" ht="15.75" x14ac:dyDescent="0.25">
      <c r="A73" s="2">
        <v>31</v>
      </c>
      <c r="B73" s="3" t="s">
        <v>67</v>
      </c>
      <c r="C73" s="46"/>
      <c r="D73" s="1227" t="s">
        <v>44</v>
      </c>
      <c r="F73" s="2">
        <v>31</v>
      </c>
      <c r="G73" s="90"/>
      <c r="H73" s="422" t="s">
        <v>43</v>
      </c>
      <c r="I73" s="540"/>
      <c r="J73" s="1844"/>
      <c r="K73" s="1844"/>
      <c r="L73" s="12"/>
    </row>
    <row r="74" spans="1:12" ht="15.75" x14ac:dyDescent="0.25">
      <c r="A74" s="2">
        <v>32</v>
      </c>
      <c r="B74" s="3" t="s">
        <v>68</v>
      </c>
      <c r="C74" s="46"/>
      <c r="D74" s="1227" t="s">
        <v>44</v>
      </c>
      <c r="F74" s="2">
        <v>32</v>
      </c>
      <c r="G74" s="90"/>
      <c r="H74" s="422" t="s">
        <v>43</v>
      </c>
      <c r="I74" s="540"/>
      <c r="J74" s="1844"/>
      <c r="K74" s="1844"/>
      <c r="L74" s="12"/>
    </row>
    <row r="75" spans="1:12" ht="15.75" x14ac:dyDescent="0.25">
      <c r="A75" s="2">
        <v>35</v>
      </c>
      <c r="B75" s="3" t="s">
        <v>72</v>
      </c>
      <c r="C75" s="46"/>
      <c r="D75" s="1227" t="s">
        <v>43</v>
      </c>
      <c r="F75" s="2">
        <v>35</v>
      </c>
      <c r="G75" s="90"/>
      <c r="H75" s="422" t="s">
        <v>43</v>
      </c>
      <c r="I75" s="540"/>
      <c r="J75" s="1844"/>
      <c r="K75" s="1844"/>
      <c r="L75" s="12"/>
    </row>
    <row r="76" spans="1:12" ht="15.75" x14ac:dyDescent="0.25">
      <c r="A76" s="2">
        <v>36</v>
      </c>
      <c r="B76" s="3" t="s">
        <v>73</v>
      </c>
      <c r="C76" s="46"/>
      <c r="D76" s="1227" t="s">
        <v>44</v>
      </c>
      <c r="F76" s="2">
        <v>36</v>
      </c>
      <c r="G76" s="90"/>
      <c r="H76" s="422" t="s">
        <v>44</v>
      </c>
      <c r="I76" s="540"/>
      <c r="J76" s="1844"/>
      <c r="K76" s="1844"/>
      <c r="L76" s="12"/>
    </row>
    <row r="77" spans="1:12" ht="15.75" x14ac:dyDescent="0.25">
      <c r="A77" s="2">
        <v>37</v>
      </c>
      <c r="B77" s="3" t="s">
        <v>69</v>
      </c>
      <c r="C77" s="50">
        <f>C16</f>
        <v>10162756.897260273</v>
      </c>
      <c r="D77" s="1228" t="s">
        <v>130</v>
      </c>
      <c r="F77" s="2">
        <v>37</v>
      </c>
      <c r="G77" s="78"/>
      <c r="H77" s="454" t="s">
        <v>43</v>
      </c>
      <c r="I77" s="650"/>
      <c r="J77" s="1844"/>
      <c r="K77" s="1844"/>
      <c r="L77" s="12"/>
    </row>
    <row r="78" spans="1:12" ht="15.75" x14ac:dyDescent="0.25">
      <c r="A78" s="2">
        <v>38</v>
      </c>
      <c r="B78" s="3" t="s">
        <v>70</v>
      </c>
      <c r="C78" s="81"/>
      <c r="D78" s="1294" t="s">
        <v>44</v>
      </c>
      <c r="E78" s="653" t="s">
        <v>309</v>
      </c>
      <c r="F78" s="2">
        <v>38</v>
      </c>
      <c r="G78" s="78"/>
      <c r="H78" s="454" t="s">
        <v>43</v>
      </c>
      <c r="I78" s="650"/>
      <c r="J78" s="1844"/>
      <c r="K78" s="1844"/>
      <c r="L78" s="12"/>
    </row>
    <row r="79" spans="1:12" ht="15.75" x14ac:dyDescent="0.25">
      <c r="A79" s="2">
        <v>39</v>
      </c>
      <c r="B79" s="3" t="s">
        <v>71</v>
      </c>
      <c r="C79" s="45" t="str">
        <f>C17</f>
        <v>EUR</v>
      </c>
      <c r="D79" s="1227" t="s">
        <v>130</v>
      </c>
      <c r="F79" s="2">
        <v>39</v>
      </c>
      <c r="G79" s="90"/>
      <c r="H79" s="422" t="s">
        <v>43</v>
      </c>
      <c r="I79" s="540"/>
      <c r="J79" s="1844"/>
      <c r="K79" s="1844"/>
      <c r="L79" s="12"/>
    </row>
    <row r="80" spans="1:12" ht="15.75" x14ac:dyDescent="0.25">
      <c r="A80" s="2">
        <v>73</v>
      </c>
      <c r="B80" s="3" t="s">
        <v>81</v>
      </c>
      <c r="C80" s="45" t="b">
        <v>0</v>
      </c>
      <c r="D80" s="1227" t="s">
        <v>130</v>
      </c>
      <c r="F80" s="2">
        <v>73</v>
      </c>
      <c r="G80" s="90"/>
      <c r="H80" s="422" t="s">
        <v>43</v>
      </c>
      <c r="I80" s="540"/>
      <c r="J80" s="1842">
        <v>12</v>
      </c>
      <c r="K80" s="1842"/>
      <c r="L80" s="12"/>
    </row>
    <row r="81" spans="1:12" ht="15.75" x14ac:dyDescent="0.25">
      <c r="A81" s="2">
        <v>74</v>
      </c>
      <c r="B81" s="3" t="s">
        <v>78</v>
      </c>
      <c r="C81" s="84"/>
      <c r="D81" s="1232" t="s">
        <v>44</v>
      </c>
      <c r="F81" s="2">
        <v>74</v>
      </c>
      <c r="G81" s="101"/>
      <c r="H81" s="153" t="s">
        <v>43</v>
      </c>
      <c r="I81" s="539"/>
      <c r="J81" s="1845"/>
      <c r="K81" s="1845"/>
      <c r="L81" s="12"/>
    </row>
    <row r="82" spans="1:12" ht="15.75" x14ac:dyDescent="0.25">
      <c r="A82" s="2">
        <v>75</v>
      </c>
      <c r="B82" s="3" t="s">
        <v>19</v>
      </c>
      <c r="C82" s="45" t="s">
        <v>113</v>
      </c>
      <c r="D82" s="1227" t="s">
        <v>44</v>
      </c>
      <c r="F82" s="2">
        <v>75</v>
      </c>
      <c r="G82" s="48" t="s">
        <v>748</v>
      </c>
      <c r="H82" s="422"/>
      <c r="I82" s="540"/>
      <c r="J82" s="1845"/>
      <c r="K82" s="1845"/>
      <c r="L82" s="12"/>
    </row>
    <row r="83" spans="1:12" ht="15.75" x14ac:dyDescent="0.25">
      <c r="A83" s="2">
        <v>76</v>
      </c>
      <c r="B83" s="9" t="s">
        <v>30</v>
      </c>
      <c r="C83" s="46"/>
      <c r="D83" s="1227" t="s">
        <v>44</v>
      </c>
      <c r="F83" s="2">
        <v>76</v>
      </c>
      <c r="G83" s="48" t="s">
        <v>748</v>
      </c>
      <c r="H83" s="422"/>
      <c r="I83" s="540"/>
      <c r="J83" s="1845"/>
      <c r="K83" s="1845"/>
      <c r="L83" s="12"/>
    </row>
    <row r="84" spans="1:12" ht="15.75" x14ac:dyDescent="0.25">
      <c r="A84" s="2">
        <v>77</v>
      </c>
      <c r="B84" s="9" t="s">
        <v>31</v>
      </c>
      <c r="C84" s="46"/>
      <c r="D84" s="1227" t="s">
        <v>44</v>
      </c>
      <c r="F84" s="2">
        <v>77</v>
      </c>
      <c r="G84" s="48" t="s">
        <v>748</v>
      </c>
      <c r="H84" s="422"/>
      <c r="I84" s="540"/>
      <c r="J84" s="1845"/>
      <c r="K84" s="1845"/>
      <c r="L84" s="12"/>
    </row>
    <row r="85" spans="1:12" ht="15.75" x14ac:dyDescent="0.25">
      <c r="A85" s="2">
        <v>78</v>
      </c>
      <c r="B85" s="9" t="s">
        <v>77</v>
      </c>
      <c r="C85" s="45" t="str">
        <f>G13</f>
        <v>529900AQBND3S6YJLY83</v>
      </c>
      <c r="D85" s="1227" t="s">
        <v>44</v>
      </c>
      <c r="F85" s="2">
        <v>78</v>
      </c>
      <c r="G85" s="48" t="s">
        <v>748</v>
      </c>
      <c r="H85" s="422"/>
      <c r="I85" s="540"/>
      <c r="J85" s="1845"/>
      <c r="K85" s="1845"/>
      <c r="L85" s="12"/>
    </row>
    <row r="86" spans="1:12" ht="15.75" x14ac:dyDescent="0.25">
      <c r="A86" s="2">
        <v>79</v>
      </c>
      <c r="B86" s="9" t="s">
        <v>76</v>
      </c>
      <c r="C86" s="45" t="s">
        <v>118</v>
      </c>
      <c r="D86" s="1227" t="s">
        <v>44</v>
      </c>
      <c r="F86" s="2">
        <v>79</v>
      </c>
      <c r="G86" s="48" t="s">
        <v>748</v>
      </c>
      <c r="H86" s="422"/>
      <c r="I86" s="540"/>
      <c r="J86" s="1845" t="s">
        <v>573</v>
      </c>
      <c r="K86" s="1845"/>
      <c r="L86" s="12"/>
    </row>
    <row r="87" spans="1:12" ht="15.75" x14ac:dyDescent="0.25">
      <c r="A87" s="2">
        <v>83</v>
      </c>
      <c r="B87" s="9" t="s">
        <v>20</v>
      </c>
      <c r="C87" s="50">
        <f>C14</f>
        <v>10000000</v>
      </c>
      <c r="D87" s="1228" t="s">
        <v>44</v>
      </c>
      <c r="F87" s="2">
        <v>83</v>
      </c>
      <c r="G87" s="48" t="s">
        <v>748</v>
      </c>
      <c r="H87" s="454"/>
      <c r="I87" s="650"/>
      <c r="J87" s="1845"/>
      <c r="K87" s="1845"/>
      <c r="L87" s="12"/>
    </row>
    <row r="88" spans="1:12" ht="15.75" x14ac:dyDescent="0.25">
      <c r="A88" s="2">
        <v>85</v>
      </c>
      <c r="B88" s="3" t="s">
        <v>21</v>
      </c>
      <c r="C88" s="45" t="s">
        <v>99</v>
      </c>
      <c r="D88" s="1227" t="s">
        <v>43</v>
      </c>
      <c r="F88" s="2">
        <v>85</v>
      </c>
      <c r="G88" s="48" t="s">
        <v>748</v>
      </c>
      <c r="H88" s="422"/>
      <c r="I88" s="540"/>
      <c r="J88" s="1842" t="s">
        <v>346</v>
      </c>
      <c r="K88" s="1842"/>
      <c r="L88" s="12"/>
    </row>
    <row r="89" spans="1:12" ht="15.75" x14ac:dyDescent="0.25">
      <c r="A89" s="2">
        <v>86</v>
      </c>
      <c r="B89" s="3" t="s">
        <v>22</v>
      </c>
      <c r="C89" s="45" t="s">
        <v>99</v>
      </c>
      <c r="D89" s="1227" t="s">
        <v>44</v>
      </c>
      <c r="F89" s="2">
        <v>86</v>
      </c>
      <c r="G89" s="48" t="s">
        <v>748</v>
      </c>
      <c r="H89" s="422"/>
      <c r="I89" s="540"/>
      <c r="J89" s="1842" t="s">
        <v>44</v>
      </c>
      <c r="K89" s="1842"/>
      <c r="L89" s="12"/>
    </row>
    <row r="90" spans="1:12" ht="15.75" x14ac:dyDescent="0.25">
      <c r="A90" s="2">
        <v>87</v>
      </c>
      <c r="B90" s="3" t="s">
        <v>23</v>
      </c>
      <c r="C90" s="187">
        <f>(C15/C14)*100</f>
        <v>102.13826027397259</v>
      </c>
      <c r="D90" s="1233" t="s">
        <v>44</v>
      </c>
      <c r="E90" s="354" t="s">
        <v>309</v>
      </c>
      <c r="F90" s="2">
        <v>87</v>
      </c>
      <c r="G90" s="48" t="s">
        <v>748</v>
      </c>
      <c r="H90" s="421"/>
      <c r="I90" s="545"/>
      <c r="J90" s="1838" t="s">
        <v>271</v>
      </c>
      <c r="K90" s="1838"/>
      <c r="L90" s="12"/>
    </row>
    <row r="91" spans="1:12" ht="15.75" x14ac:dyDescent="0.25">
      <c r="A91" s="2">
        <v>88</v>
      </c>
      <c r="B91" s="3" t="s">
        <v>24</v>
      </c>
      <c r="C91" s="21">
        <f>C15</f>
        <v>10213826.02739726</v>
      </c>
      <c r="D91" s="1228" t="s">
        <v>44</v>
      </c>
      <c r="E91" s="354" t="s">
        <v>309</v>
      </c>
      <c r="F91" s="2">
        <v>88</v>
      </c>
      <c r="G91" s="48" t="s">
        <v>748</v>
      </c>
      <c r="H91" s="454"/>
      <c r="I91" s="650"/>
      <c r="J91" s="1839"/>
      <c r="K91" s="1839"/>
      <c r="L91" s="12"/>
    </row>
    <row r="92" spans="1:12" ht="15.75" x14ac:dyDescent="0.25">
      <c r="A92" s="2">
        <v>89</v>
      </c>
      <c r="B92" s="3" t="s">
        <v>25</v>
      </c>
      <c r="C92" s="51">
        <v>0.5</v>
      </c>
      <c r="D92" s="67" t="s">
        <v>44</v>
      </c>
      <c r="E92" s="145"/>
      <c r="F92" s="2">
        <v>89</v>
      </c>
      <c r="G92" s="48" t="s">
        <v>748</v>
      </c>
      <c r="H92" s="455"/>
      <c r="I92" s="651"/>
      <c r="J92" s="1840">
        <v>18</v>
      </c>
      <c r="K92" s="1840"/>
      <c r="L92" s="12"/>
    </row>
    <row r="93" spans="1:12" ht="15.75" x14ac:dyDescent="0.25">
      <c r="A93" s="2">
        <v>90</v>
      </c>
      <c r="B93" s="3" t="s">
        <v>26</v>
      </c>
      <c r="C93" s="45" t="s">
        <v>114</v>
      </c>
      <c r="D93" s="1227" t="s">
        <v>43</v>
      </c>
      <c r="E93" s="145"/>
      <c r="F93" s="2">
        <v>90</v>
      </c>
      <c r="G93" s="48" t="s">
        <v>748</v>
      </c>
      <c r="H93" s="422"/>
      <c r="I93" s="540"/>
      <c r="J93" s="1842" t="s">
        <v>347</v>
      </c>
      <c r="K93" s="1842"/>
      <c r="L93" s="12"/>
    </row>
    <row r="94" spans="1:12" ht="15.75" x14ac:dyDescent="0.25">
      <c r="A94" s="2">
        <v>91</v>
      </c>
      <c r="B94" s="3" t="s">
        <v>27</v>
      </c>
      <c r="C94" s="52" t="s">
        <v>121</v>
      </c>
      <c r="D94" s="1295" t="s">
        <v>130</v>
      </c>
      <c r="E94" s="354" t="s">
        <v>309</v>
      </c>
      <c r="F94" s="2">
        <v>91</v>
      </c>
      <c r="G94" s="48" t="s">
        <v>748</v>
      </c>
      <c r="H94" s="456"/>
      <c r="I94" s="652"/>
      <c r="J94" s="1841"/>
      <c r="K94" s="1841"/>
      <c r="L94" s="12"/>
    </row>
    <row r="95" spans="1:12" ht="15.75" x14ac:dyDescent="0.25">
      <c r="A95" s="2">
        <v>92</v>
      </c>
      <c r="B95" s="3" t="s">
        <v>28</v>
      </c>
      <c r="C95" s="45" t="s">
        <v>115</v>
      </c>
      <c r="D95" s="1227" t="s">
        <v>44</v>
      </c>
      <c r="E95" s="145"/>
      <c r="F95" s="2">
        <v>92</v>
      </c>
      <c r="G95" s="48" t="s">
        <v>748</v>
      </c>
      <c r="H95" s="422"/>
      <c r="I95" s="540"/>
      <c r="J95" s="1841" t="s">
        <v>560</v>
      </c>
      <c r="K95" s="1841"/>
      <c r="L95" s="12"/>
    </row>
    <row r="96" spans="1:12" ht="15.75" x14ac:dyDescent="0.25">
      <c r="A96" s="2">
        <v>93</v>
      </c>
      <c r="B96" s="3" t="s">
        <v>75</v>
      </c>
      <c r="C96" s="53" t="s">
        <v>119</v>
      </c>
      <c r="D96" s="1227" t="s">
        <v>44</v>
      </c>
      <c r="E96" s="145"/>
      <c r="F96" s="2">
        <v>93</v>
      </c>
      <c r="G96" s="48" t="s">
        <v>748</v>
      </c>
      <c r="H96" s="422"/>
      <c r="I96" s="540"/>
      <c r="J96" s="1841"/>
      <c r="K96" s="1841"/>
      <c r="L96" s="12"/>
    </row>
    <row r="97" spans="1:12" ht="15.75" x14ac:dyDescent="0.25">
      <c r="A97" s="2">
        <v>94</v>
      </c>
      <c r="B97" s="3" t="s">
        <v>74</v>
      </c>
      <c r="C97" s="45" t="s">
        <v>116</v>
      </c>
      <c r="D97" s="1227" t="s">
        <v>44</v>
      </c>
      <c r="E97" s="145"/>
      <c r="F97" s="2">
        <v>94</v>
      </c>
      <c r="G97" s="48" t="s">
        <v>748</v>
      </c>
      <c r="H97" s="422"/>
      <c r="I97" s="540"/>
      <c r="J97" s="1841" t="s">
        <v>550</v>
      </c>
      <c r="K97" s="1841"/>
      <c r="L97" s="12"/>
    </row>
    <row r="98" spans="1:12" ht="15.75" x14ac:dyDescent="0.25">
      <c r="A98" s="2">
        <v>95</v>
      </c>
      <c r="B98" s="9" t="s">
        <v>38</v>
      </c>
      <c r="C98" s="45" t="b">
        <v>1</v>
      </c>
      <c r="D98" s="1227" t="s">
        <v>44</v>
      </c>
      <c r="E98" s="354" t="s">
        <v>309</v>
      </c>
      <c r="F98" s="2">
        <v>95</v>
      </c>
      <c r="G98" s="48" t="s">
        <v>748</v>
      </c>
      <c r="H98" s="422"/>
      <c r="I98" s="540"/>
      <c r="J98" s="1842" t="s">
        <v>106</v>
      </c>
      <c r="K98" s="1842"/>
      <c r="L98" s="12"/>
    </row>
    <row r="99" spans="1:12" ht="15.75" x14ac:dyDescent="0.25">
      <c r="A99" s="18">
        <v>96</v>
      </c>
      <c r="B99" s="10" t="s">
        <v>36</v>
      </c>
      <c r="C99" s="46"/>
      <c r="D99" s="1227" t="s">
        <v>44</v>
      </c>
      <c r="E99" s="12"/>
      <c r="F99" s="18">
        <v>96</v>
      </c>
      <c r="G99" s="48" t="s">
        <v>748</v>
      </c>
      <c r="H99" s="422"/>
      <c r="I99" s="540"/>
      <c r="J99" s="1842"/>
      <c r="K99" s="1842"/>
      <c r="L99" s="12"/>
    </row>
    <row r="100" spans="1:12" ht="15.75" x14ac:dyDescent="0.25">
      <c r="A100" s="18">
        <v>97</v>
      </c>
      <c r="B100" s="10" t="s">
        <v>32</v>
      </c>
      <c r="C100" s="46"/>
      <c r="D100" s="1227" t="s">
        <v>44</v>
      </c>
      <c r="E100" s="12"/>
      <c r="F100" s="18">
        <v>97</v>
      </c>
      <c r="G100" s="48" t="s">
        <v>748</v>
      </c>
      <c r="H100" s="422"/>
      <c r="I100" s="540"/>
      <c r="J100" s="1842"/>
      <c r="K100" s="1842"/>
      <c r="L100" s="12"/>
    </row>
    <row r="101" spans="1:12" ht="15.75" x14ac:dyDescent="0.25">
      <c r="A101" s="18">
        <v>98</v>
      </c>
      <c r="B101" s="10" t="s">
        <v>39</v>
      </c>
      <c r="C101" s="45" t="s">
        <v>47</v>
      </c>
      <c r="D101" s="1227" t="s">
        <v>130</v>
      </c>
      <c r="E101" s="77"/>
      <c r="F101" s="18">
        <v>98</v>
      </c>
      <c r="G101" s="1070" t="s">
        <v>42</v>
      </c>
      <c r="H101" s="422" t="s">
        <v>130</v>
      </c>
      <c r="I101" s="342" t="s">
        <v>309</v>
      </c>
      <c r="J101" s="1842">
        <v>33</v>
      </c>
      <c r="K101" s="1842"/>
      <c r="L101" s="73"/>
    </row>
    <row r="102" spans="1:12" ht="15.75" x14ac:dyDescent="0.25">
      <c r="A102" s="18">
        <v>99</v>
      </c>
      <c r="B102" s="10" t="s">
        <v>29</v>
      </c>
      <c r="C102" s="45" t="s">
        <v>117</v>
      </c>
      <c r="D102" s="1227" t="s">
        <v>130</v>
      </c>
      <c r="E102" s="73"/>
      <c r="F102" s="18">
        <v>99</v>
      </c>
      <c r="G102" s="19" t="s">
        <v>117</v>
      </c>
      <c r="H102" s="422" t="s">
        <v>130</v>
      </c>
      <c r="I102" s="540"/>
      <c r="J102" s="1843"/>
      <c r="K102" s="1843"/>
      <c r="L102" s="12"/>
    </row>
    <row r="103" spans="1:12" ht="15.75" x14ac:dyDescent="0.25">
      <c r="A103" s="12" t="s">
        <v>122</v>
      </c>
      <c r="C103" s="16">
        <v>48</v>
      </c>
      <c r="D103" s="69"/>
      <c r="F103" s="12"/>
      <c r="G103" s="16">
        <v>10</v>
      </c>
      <c r="H103" s="55"/>
      <c r="I103" s="40"/>
    </row>
    <row r="104" spans="1:12" x14ac:dyDescent="0.25">
      <c r="C104" s="11"/>
      <c r="D104" s="70"/>
    </row>
    <row r="105" spans="1:12" ht="15.75" customHeight="1" x14ac:dyDescent="0.25">
      <c r="A105" s="912">
        <v>1.1000000000000001</v>
      </c>
      <c r="B105" s="1791" t="s">
        <v>162</v>
      </c>
      <c r="C105" s="1791"/>
      <c r="D105" s="1791"/>
      <c r="E105" s="999"/>
      <c r="F105" s="1634">
        <v>2.2999999999999998</v>
      </c>
      <c r="G105" s="1665" t="s">
        <v>923</v>
      </c>
      <c r="H105" s="1665"/>
      <c r="I105" s="1665"/>
      <c r="J105" s="1665"/>
      <c r="K105" s="1665"/>
      <c r="L105" s="673"/>
    </row>
    <row r="106" spans="1:12" ht="15.75" customHeight="1" x14ac:dyDescent="0.25">
      <c r="A106" s="1280">
        <v>1.2</v>
      </c>
      <c r="B106" s="1636" t="s">
        <v>345</v>
      </c>
      <c r="C106" s="1636"/>
      <c r="D106" s="1636"/>
      <c r="E106" s="647"/>
      <c r="F106" s="1634"/>
      <c r="G106" s="1665"/>
      <c r="H106" s="1665"/>
      <c r="I106" s="1665"/>
      <c r="J106" s="1665"/>
      <c r="K106" s="1665"/>
      <c r="L106" s="582"/>
    </row>
    <row r="107" spans="1:12" ht="15.75" x14ac:dyDescent="0.25">
      <c r="A107" s="1280">
        <v>1.7</v>
      </c>
      <c r="B107" s="1636" t="s">
        <v>469</v>
      </c>
      <c r="C107" s="1636"/>
      <c r="D107" s="1636"/>
      <c r="E107" s="647"/>
      <c r="F107" s="1634"/>
      <c r="G107" s="1665"/>
      <c r="H107" s="1665"/>
      <c r="I107" s="1665"/>
      <c r="J107" s="1665"/>
      <c r="K107" s="1665"/>
      <c r="L107" s="582"/>
    </row>
    <row r="108" spans="1:12" ht="15.75" customHeight="1" x14ac:dyDescent="0.25">
      <c r="A108" s="1280">
        <v>1.8</v>
      </c>
      <c r="B108" s="1636" t="s">
        <v>470</v>
      </c>
      <c r="C108" s="1636"/>
      <c r="D108" s="1636"/>
      <c r="E108" s="647"/>
      <c r="F108" s="1634">
        <v>2.2200000000000002</v>
      </c>
      <c r="G108" s="1736" t="s">
        <v>627</v>
      </c>
      <c r="H108" s="1736"/>
      <c r="I108" s="1736"/>
      <c r="J108" s="1736"/>
      <c r="K108" s="1736"/>
      <c r="L108" s="646"/>
    </row>
    <row r="109" spans="1:12" ht="15.75" x14ac:dyDescent="0.25">
      <c r="A109" s="1291">
        <v>1.1000000000000001</v>
      </c>
      <c r="B109" s="1636" t="s">
        <v>471</v>
      </c>
      <c r="C109" s="1636"/>
      <c r="D109" s="1636"/>
      <c r="E109" s="647"/>
      <c r="F109" s="1634"/>
      <c r="G109" s="1736"/>
      <c r="H109" s="1736"/>
      <c r="I109" s="1736"/>
      <c r="J109" s="1736"/>
      <c r="K109" s="1736"/>
    </row>
    <row r="110" spans="1:12" ht="15.75" customHeight="1" x14ac:dyDescent="0.25">
      <c r="A110" s="1280">
        <v>1.1299999999999999</v>
      </c>
      <c r="B110" s="1636" t="s">
        <v>472</v>
      </c>
      <c r="C110" s="1636"/>
      <c r="D110" s="1636"/>
      <c r="E110" s="647"/>
      <c r="F110" s="1555">
        <v>2.98</v>
      </c>
      <c r="G110" s="1638" t="s">
        <v>924</v>
      </c>
      <c r="H110" s="1638"/>
      <c r="I110" s="1638"/>
      <c r="J110" s="1638"/>
      <c r="K110" s="1638"/>
    </row>
    <row r="111" spans="1:12" ht="15.75" customHeight="1" x14ac:dyDescent="0.25">
      <c r="A111" s="1694">
        <v>1.17</v>
      </c>
      <c r="B111" s="1674" t="s">
        <v>806</v>
      </c>
      <c r="C111" s="1674"/>
      <c r="D111" s="1674"/>
      <c r="E111" s="1068"/>
      <c r="F111" s="1555"/>
      <c r="G111" s="1638"/>
      <c r="H111" s="1638"/>
      <c r="I111" s="1638"/>
      <c r="J111" s="1638"/>
      <c r="K111" s="1638"/>
    </row>
    <row r="112" spans="1:12" ht="15.75" customHeight="1" x14ac:dyDescent="0.25">
      <c r="A112" s="1694"/>
      <c r="B112" s="1674"/>
      <c r="C112" s="1674"/>
      <c r="D112" s="1674"/>
      <c r="E112" s="1403"/>
      <c r="F112" s="1094"/>
      <c r="G112" s="1404"/>
      <c r="H112" s="1404"/>
      <c r="I112" s="1404"/>
      <c r="J112" s="1404"/>
      <c r="K112" s="1404"/>
    </row>
    <row r="113" spans="1:11" ht="15.75" x14ac:dyDescent="0.25">
      <c r="A113" s="1280">
        <v>2.1</v>
      </c>
      <c r="B113" s="1636" t="s">
        <v>474</v>
      </c>
      <c r="C113" s="1636"/>
      <c r="D113" s="1636"/>
      <c r="E113" s="647"/>
      <c r="F113" s="7"/>
    </row>
    <row r="114" spans="1:11" ht="15.75" customHeight="1" x14ac:dyDescent="0.25">
      <c r="A114" s="1694">
        <v>2.8</v>
      </c>
      <c r="B114" s="1638" t="s">
        <v>827</v>
      </c>
      <c r="C114" s="1638"/>
      <c r="D114" s="1638"/>
      <c r="E114" s="951"/>
      <c r="F114" s="7"/>
    </row>
    <row r="115" spans="1:11" ht="15.75" x14ac:dyDescent="0.25">
      <c r="A115" s="1694"/>
      <c r="B115" s="1638"/>
      <c r="C115" s="1638"/>
      <c r="D115" s="1638"/>
      <c r="E115" s="1402"/>
      <c r="F115" s="1094"/>
      <c r="G115" s="1055"/>
      <c r="H115" s="1055"/>
      <c r="I115" s="1055"/>
      <c r="J115" s="1055"/>
      <c r="K115" s="1055"/>
    </row>
    <row r="116" spans="1:11" ht="15.75" customHeight="1" x14ac:dyDescent="0.25">
      <c r="A116" s="1634">
        <v>2.16</v>
      </c>
      <c r="B116" s="1548" t="s">
        <v>922</v>
      </c>
      <c r="C116" s="1548"/>
      <c r="D116" s="1548"/>
      <c r="E116" s="1092"/>
      <c r="F116" s="1092"/>
      <c r="G116" s="7"/>
      <c r="H116" s="398"/>
      <c r="I116" s="654"/>
    </row>
    <row r="117" spans="1:11" ht="15.75" x14ac:dyDescent="0.25">
      <c r="A117" s="1634"/>
      <c r="B117" s="1548"/>
      <c r="C117" s="1548"/>
      <c r="D117" s="1548"/>
      <c r="E117" s="1092"/>
      <c r="F117" s="1092"/>
      <c r="G117" s="7"/>
      <c r="H117" s="398"/>
      <c r="I117" s="654"/>
    </row>
    <row r="118" spans="1:11" ht="15.75" x14ac:dyDescent="0.25">
      <c r="A118" s="1634"/>
      <c r="B118" s="1548"/>
      <c r="C118" s="1548"/>
      <c r="D118" s="1548"/>
      <c r="E118" s="1092"/>
      <c r="F118" s="1092"/>
      <c r="G118" s="7"/>
      <c r="H118" s="398"/>
      <c r="I118" s="654"/>
    </row>
    <row r="119" spans="1:11" ht="15.75" x14ac:dyDescent="0.25">
      <c r="A119" s="1634"/>
      <c r="B119" s="1548"/>
      <c r="C119" s="1548"/>
      <c r="D119" s="1548"/>
      <c r="E119" s="1092"/>
      <c r="F119" s="1092"/>
      <c r="G119" s="7"/>
      <c r="H119" s="398"/>
      <c r="I119" s="654"/>
    </row>
    <row r="120" spans="1:11" ht="15.75" x14ac:dyDescent="0.25">
      <c r="A120" s="1271">
        <v>2.17</v>
      </c>
      <c r="B120" s="1557" t="s">
        <v>829</v>
      </c>
      <c r="C120" s="1557"/>
      <c r="D120" s="1557"/>
      <c r="E120" s="951"/>
      <c r="F120" s="408"/>
      <c r="G120" s="7"/>
      <c r="H120" s="398"/>
      <c r="I120" s="654"/>
    </row>
    <row r="121" spans="1:11" ht="15.75" x14ac:dyDescent="0.25">
      <c r="A121" s="912">
        <v>2.1800000000000002</v>
      </c>
      <c r="B121" s="1577" t="s">
        <v>784</v>
      </c>
      <c r="C121" s="1577"/>
      <c r="D121" s="1577"/>
      <c r="E121" s="647"/>
      <c r="F121" s="408"/>
    </row>
    <row r="122" spans="1:11" ht="15.75" x14ac:dyDescent="0.25">
      <c r="A122" s="1270">
        <v>2.2000000000000002</v>
      </c>
      <c r="B122" s="1577" t="s">
        <v>284</v>
      </c>
      <c r="C122" s="1577"/>
      <c r="D122" s="1577"/>
      <c r="E122" s="408"/>
      <c r="F122" s="408"/>
    </row>
    <row r="123" spans="1:11" ht="15.75" x14ac:dyDescent="0.25">
      <c r="A123" s="1269">
        <v>2.2200000000000002</v>
      </c>
      <c r="B123" s="1536" t="s">
        <v>830</v>
      </c>
      <c r="C123" s="1536"/>
      <c r="D123" s="1536"/>
      <c r="E123" s="408"/>
      <c r="F123" s="408"/>
    </row>
    <row r="124" spans="1:11" ht="15.75" x14ac:dyDescent="0.25">
      <c r="A124" s="1267">
        <v>2.38</v>
      </c>
      <c r="B124" s="1758" t="s">
        <v>832</v>
      </c>
      <c r="C124" s="1758"/>
      <c r="D124" s="1758"/>
      <c r="E124" s="647"/>
      <c r="F124" s="408"/>
    </row>
    <row r="125" spans="1:11" ht="15.75" x14ac:dyDescent="0.25">
      <c r="A125" s="912">
        <v>2.87</v>
      </c>
      <c r="B125" s="1577" t="s">
        <v>475</v>
      </c>
      <c r="C125" s="1577"/>
      <c r="D125" s="1577"/>
      <c r="E125" s="647"/>
      <c r="F125" s="408"/>
    </row>
    <row r="126" spans="1:11" ht="15.75" customHeight="1" x14ac:dyDescent="0.25">
      <c r="A126" s="912">
        <v>2.88</v>
      </c>
      <c r="B126" s="1758" t="s">
        <v>802</v>
      </c>
      <c r="C126" s="1758"/>
      <c r="D126" s="1758"/>
      <c r="E126" s="647"/>
      <c r="F126" s="647"/>
    </row>
    <row r="127" spans="1:11" ht="15.75" x14ac:dyDescent="0.25">
      <c r="A127" s="1271">
        <v>2.91</v>
      </c>
      <c r="B127" s="1557" t="s">
        <v>755</v>
      </c>
      <c r="C127" s="1557"/>
      <c r="D127" s="1557"/>
      <c r="E127" s="951"/>
      <c r="F127" s="951"/>
      <c r="G127" s="750"/>
    </row>
    <row r="128" spans="1:11" ht="15.75" customHeight="1" x14ac:dyDescent="0.25">
      <c r="A128" s="1407">
        <v>2.95</v>
      </c>
      <c r="B128" s="1674" t="s">
        <v>476</v>
      </c>
      <c r="C128" s="1674"/>
      <c r="D128" s="1674"/>
      <c r="E128" s="1414"/>
      <c r="F128" s="7"/>
    </row>
    <row r="129" spans="5:6" x14ac:dyDescent="0.25">
      <c r="E129" s="7"/>
      <c r="F129" s="7"/>
    </row>
    <row r="130" spans="5:6" ht="15" customHeight="1" x14ac:dyDescent="0.25"/>
    <row r="131" spans="5:6" ht="15" customHeight="1" x14ac:dyDescent="0.25"/>
  </sheetData>
  <mergeCells count="120">
    <mergeCell ref="A114:A115"/>
    <mergeCell ref="G108:K109"/>
    <mergeCell ref="F108:F109"/>
    <mergeCell ref="B114:D115"/>
    <mergeCell ref="A111:A112"/>
    <mergeCell ref="A116:A119"/>
    <mergeCell ref="J30:K30"/>
    <mergeCell ref="J31:K31"/>
    <mergeCell ref="J32:K32"/>
    <mergeCell ref="J33:K33"/>
    <mergeCell ref="J34:K34"/>
    <mergeCell ref="J35:K35"/>
    <mergeCell ref="J36:K36"/>
    <mergeCell ref="J37:K37"/>
    <mergeCell ref="J38:K38"/>
    <mergeCell ref="J39:K39"/>
    <mergeCell ref="J40:K40"/>
    <mergeCell ref="J41:K41"/>
    <mergeCell ref="J43:K43"/>
    <mergeCell ref="J44:K44"/>
    <mergeCell ref="J45:K45"/>
    <mergeCell ref="J46:K46"/>
    <mergeCell ref="J47:K47"/>
    <mergeCell ref="J48:K48"/>
    <mergeCell ref="E5:F5"/>
    <mergeCell ref="E6:F6"/>
    <mergeCell ref="E13:F13"/>
    <mergeCell ref="E15:F15"/>
    <mergeCell ref="J25:K25"/>
    <mergeCell ref="J26:K26"/>
    <mergeCell ref="J27:K27"/>
    <mergeCell ref="J28:K28"/>
    <mergeCell ref="J29:K29"/>
    <mergeCell ref="A23:D23"/>
    <mergeCell ref="A12:A13"/>
    <mergeCell ref="E12:F12"/>
    <mergeCell ref="B12:B13"/>
    <mergeCell ref="C12:C13"/>
    <mergeCell ref="J22:K23"/>
    <mergeCell ref="E16:F16"/>
    <mergeCell ref="E20:F20"/>
    <mergeCell ref="J24:K24"/>
    <mergeCell ref="F23:H23"/>
    <mergeCell ref="F22:H22"/>
    <mergeCell ref="J49:K49"/>
    <mergeCell ref="J50:K50"/>
    <mergeCell ref="J51:K51"/>
    <mergeCell ref="J52:K5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68:K68"/>
    <mergeCell ref="J69:K69"/>
    <mergeCell ref="J70:K70"/>
    <mergeCell ref="J71:K71"/>
    <mergeCell ref="J72:K72"/>
    <mergeCell ref="J73:K73"/>
    <mergeCell ref="J74:K74"/>
    <mergeCell ref="J93:K93"/>
    <mergeCell ref="J75:K75"/>
    <mergeCell ref="J76:K76"/>
    <mergeCell ref="J77:K77"/>
    <mergeCell ref="J78:K78"/>
    <mergeCell ref="J79:K79"/>
    <mergeCell ref="J80:K80"/>
    <mergeCell ref="J81:K81"/>
    <mergeCell ref="J82:K82"/>
    <mergeCell ref="J83:K83"/>
    <mergeCell ref="J84:K84"/>
    <mergeCell ref="J85:K85"/>
    <mergeCell ref="J86:K86"/>
    <mergeCell ref="J87:K87"/>
    <mergeCell ref="J88:K88"/>
    <mergeCell ref="J89:K89"/>
    <mergeCell ref="J90:K90"/>
    <mergeCell ref="J91:K91"/>
    <mergeCell ref="J92:K92"/>
    <mergeCell ref="J94:K94"/>
    <mergeCell ref="J100:K100"/>
    <mergeCell ref="J101:K101"/>
    <mergeCell ref="J102:K102"/>
    <mergeCell ref="J95:K95"/>
    <mergeCell ref="J96:K96"/>
    <mergeCell ref="J97:K97"/>
    <mergeCell ref="J98:K98"/>
    <mergeCell ref="J99:K99"/>
    <mergeCell ref="B125:D125"/>
    <mergeCell ref="B126:D126"/>
    <mergeCell ref="B127:D127"/>
    <mergeCell ref="B128:D128"/>
    <mergeCell ref="G105:K107"/>
    <mergeCell ref="F105:F107"/>
    <mergeCell ref="G110:K111"/>
    <mergeCell ref="F110:F111"/>
    <mergeCell ref="B105:D105"/>
    <mergeCell ref="B106:D106"/>
    <mergeCell ref="B107:D107"/>
    <mergeCell ref="B108:D108"/>
    <mergeCell ref="B109:D109"/>
    <mergeCell ref="B110:D110"/>
    <mergeCell ref="B111:D112"/>
    <mergeCell ref="B113:D113"/>
    <mergeCell ref="B116:D119"/>
    <mergeCell ref="B120:D120"/>
    <mergeCell ref="B121:D121"/>
    <mergeCell ref="B122:D122"/>
    <mergeCell ref="B123:D123"/>
    <mergeCell ref="B124:D124"/>
  </mergeCells>
  <pageMargins left="0.23622047244094491" right="0.23622047244094491" top="0.19685039370078741" bottom="0.15748031496062992" header="0.11811023622047245" footer="0.11811023622047245"/>
  <pageSetup paperSize="9" scale="5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L129"/>
  <sheetViews>
    <sheetView zoomScale="75" zoomScaleNormal="75" workbookViewId="0"/>
  </sheetViews>
  <sheetFormatPr defaultColWidth="8.85546875" defaultRowHeight="15.75" x14ac:dyDescent="0.25"/>
  <cols>
    <col min="1" max="1" width="8.28515625" customWidth="1"/>
    <col min="2" max="2" width="54.42578125" bestFit="1" customWidth="1"/>
    <col min="3" max="3" width="83" customWidth="1"/>
    <col min="4" max="4" width="3.140625" style="54" bestFit="1" customWidth="1"/>
    <col min="5" max="5" width="8.5703125" style="12" customWidth="1"/>
    <col min="6" max="6" width="7.7109375" customWidth="1"/>
    <col min="7" max="7" width="54.7109375" customWidth="1"/>
    <col min="8" max="8" width="3.140625" style="398" bestFit="1" customWidth="1"/>
    <col min="9" max="9" width="8.85546875" style="654" customWidth="1"/>
    <col min="10" max="10" width="5" customWidth="1"/>
    <col min="11" max="11" width="14.42578125" customWidth="1"/>
    <col min="12" max="12" width="9.42578125" customWidth="1"/>
  </cols>
  <sheetData>
    <row r="1" spans="1:12" ht="18" x14ac:dyDescent="0.25">
      <c r="A1" s="37" t="s">
        <v>273</v>
      </c>
    </row>
    <row r="3" spans="1:12" s="12" customFormat="1" x14ac:dyDescent="0.25">
      <c r="A3" s="36" t="s">
        <v>131</v>
      </c>
      <c r="D3" s="55"/>
      <c r="E3" s="36" t="s">
        <v>132</v>
      </c>
      <c r="H3" s="69"/>
      <c r="I3" s="249"/>
    </row>
    <row r="4" spans="1:12" s="12" customFormat="1" x14ac:dyDescent="0.25">
      <c r="A4" s="26">
        <v>1</v>
      </c>
      <c r="B4" s="34" t="s">
        <v>127</v>
      </c>
      <c r="C4" s="86" t="s">
        <v>203</v>
      </c>
      <c r="D4" s="55"/>
      <c r="F4" s="36"/>
      <c r="H4" s="69"/>
      <c r="I4" s="249"/>
    </row>
    <row r="5" spans="1:12" x14ac:dyDescent="0.25">
      <c r="A5" s="26">
        <v>2</v>
      </c>
      <c r="B5" s="34" t="s">
        <v>90</v>
      </c>
      <c r="C5" s="19" t="s">
        <v>94</v>
      </c>
      <c r="E5" s="1617" t="s">
        <v>95</v>
      </c>
      <c r="F5" s="1618"/>
      <c r="G5" s="19" t="s">
        <v>93</v>
      </c>
      <c r="H5" s="249"/>
      <c r="I5" s="249"/>
      <c r="J5" s="72"/>
      <c r="K5" s="72"/>
    </row>
    <row r="6" spans="1:12" x14ac:dyDescent="0.25">
      <c r="A6" s="26">
        <v>3</v>
      </c>
      <c r="B6" s="34" t="s">
        <v>91</v>
      </c>
      <c r="C6" s="19" t="s">
        <v>96</v>
      </c>
      <c r="E6" s="1606" t="s">
        <v>95</v>
      </c>
      <c r="F6" s="1606"/>
      <c r="G6" s="19" t="s">
        <v>97</v>
      </c>
      <c r="H6" s="249"/>
      <c r="I6" s="249"/>
      <c r="J6" s="72"/>
      <c r="K6" s="72"/>
    </row>
    <row r="7" spans="1:12" x14ac:dyDescent="0.25">
      <c r="A7" s="26">
        <v>4</v>
      </c>
      <c r="B7" s="34" t="s">
        <v>101</v>
      </c>
      <c r="C7" s="1406">
        <v>43941</v>
      </c>
      <c r="E7" s="15"/>
      <c r="F7" s="30"/>
      <c r="G7" s="12"/>
      <c r="H7" s="69"/>
      <c r="I7" s="249"/>
      <c r="J7" s="73"/>
      <c r="K7" s="73"/>
      <c r="L7" s="12"/>
    </row>
    <row r="8" spans="1:12" x14ac:dyDescent="0.25">
      <c r="A8" s="26">
        <v>5</v>
      </c>
      <c r="B8" s="34" t="s">
        <v>123</v>
      </c>
      <c r="C8" s="28">
        <v>0.45520833333333338</v>
      </c>
      <c r="E8" s="15"/>
      <c r="F8" s="30"/>
      <c r="G8" s="12"/>
      <c r="H8" s="69"/>
      <c r="I8" s="249"/>
      <c r="J8" s="73"/>
      <c r="K8" s="73"/>
      <c r="L8" s="12"/>
    </row>
    <row r="9" spans="1:12" x14ac:dyDescent="0.25">
      <c r="A9" s="26">
        <v>6</v>
      </c>
      <c r="B9" s="34" t="s">
        <v>124</v>
      </c>
      <c r="C9" s="27" t="s">
        <v>125</v>
      </c>
      <c r="E9" s="15"/>
      <c r="F9" s="30"/>
      <c r="G9" s="12"/>
      <c r="H9" s="69"/>
      <c r="I9" s="249"/>
      <c r="J9" s="73"/>
      <c r="K9" s="73"/>
      <c r="L9" s="12"/>
    </row>
    <row r="10" spans="1:12" x14ac:dyDescent="0.25">
      <c r="A10" s="26">
        <v>7</v>
      </c>
      <c r="B10" s="34" t="s">
        <v>102</v>
      </c>
      <c r="C10" s="1406">
        <v>43942</v>
      </c>
      <c r="E10" s="15"/>
      <c r="F10" s="30"/>
      <c r="G10" s="12"/>
      <c r="H10" s="69"/>
      <c r="I10" s="249"/>
      <c r="J10" s="73"/>
      <c r="K10" s="73"/>
      <c r="L10" s="12"/>
    </row>
    <row r="11" spans="1:12" x14ac:dyDescent="0.25">
      <c r="A11" s="26">
        <v>8</v>
      </c>
      <c r="B11" s="34" t="s">
        <v>103</v>
      </c>
      <c r="C11" s="85" t="s">
        <v>926</v>
      </c>
      <c r="E11" s="15"/>
      <c r="F11" s="30"/>
      <c r="G11" s="12"/>
      <c r="H11" s="69"/>
      <c r="I11" s="249"/>
      <c r="J11" s="73"/>
      <c r="K11" s="73"/>
      <c r="L11" s="12"/>
    </row>
    <row r="12" spans="1:12" x14ac:dyDescent="0.25">
      <c r="A12" s="1528">
        <v>9</v>
      </c>
      <c r="B12" s="1530" t="s">
        <v>85</v>
      </c>
      <c r="C12" s="1532" t="s">
        <v>98</v>
      </c>
      <c r="E12" s="1617" t="s">
        <v>184</v>
      </c>
      <c r="F12" s="1618"/>
      <c r="G12" s="20" t="s">
        <v>92</v>
      </c>
      <c r="J12" s="74"/>
      <c r="K12" s="599"/>
    </row>
    <row r="13" spans="1:12" x14ac:dyDescent="0.25">
      <c r="A13" s="1529"/>
      <c r="B13" s="1531"/>
      <c r="C13" s="1533"/>
      <c r="E13" s="1617" t="s">
        <v>185</v>
      </c>
      <c r="F13" s="1618"/>
      <c r="G13" s="232" t="s">
        <v>119</v>
      </c>
      <c r="J13" s="74"/>
      <c r="K13" s="599"/>
      <c r="L13" s="598"/>
    </row>
    <row r="14" spans="1:12" x14ac:dyDescent="0.25">
      <c r="A14" s="26">
        <v>10</v>
      </c>
      <c r="B14" s="34" t="s">
        <v>86</v>
      </c>
      <c r="C14" s="21">
        <v>10000000</v>
      </c>
      <c r="E14" s="13"/>
      <c r="F14" s="31"/>
      <c r="G14" s="12"/>
      <c r="H14" s="69"/>
      <c r="I14" s="249"/>
      <c r="J14" s="73"/>
      <c r="K14" s="73"/>
      <c r="L14" s="12"/>
    </row>
    <row r="15" spans="1:12" x14ac:dyDescent="0.25">
      <c r="A15" s="26">
        <v>11</v>
      </c>
      <c r="B15" s="34" t="s">
        <v>87</v>
      </c>
      <c r="C15" s="21">
        <f>(C14*(G15/100))+(C14*((1.5*340)/(100*365)))</f>
        <v>10213826.02739726</v>
      </c>
      <c r="E15" s="1673" t="s">
        <v>100</v>
      </c>
      <c r="F15" s="1673"/>
      <c r="G15" s="22">
        <v>100.741</v>
      </c>
      <c r="H15" s="448"/>
      <c r="I15" s="448"/>
      <c r="J15" s="72"/>
      <c r="K15" s="72"/>
      <c r="L15" s="12"/>
    </row>
    <row r="16" spans="1:12" x14ac:dyDescent="0.25">
      <c r="A16" s="26">
        <v>12</v>
      </c>
      <c r="B16" s="34" t="s">
        <v>83</v>
      </c>
      <c r="C16" s="21">
        <f>C15*(1-0.005)</f>
        <v>10162756.897260273</v>
      </c>
      <c r="E16" s="1673" t="s">
        <v>89</v>
      </c>
      <c r="F16" s="1673"/>
      <c r="G16" s="23">
        <f>(C15-C16)/C15</f>
        <v>5.0000000000000877E-3</v>
      </c>
      <c r="H16" s="449"/>
      <c r="I16" s="449"/>
      <c r="J16" s="75"/>
      <c r="K16" s="75"/>
      <c r="L16" s="12"/>
    </row>
    <row r="17" spans="1:12" x14ac:dyDescent="0.25">
      <c r="A17" s="26">
        <v>13</v>
      </c>
      <c r="B17" s="34" t="s">
        <v>88</v>
      </c>
      <c r="C17" s="19" t="s">
        <v>99</v>
      </c>
      <c r="E17" s="16"/>
      <c r="F17" s="33"/>
      <c r="G17" s="12"/>
      <c r="H17" s="69"/>
      <c r="I17" s="249"/>
      <c r="J17" s="73"/>
      <c r="K17" s="73"/>
      <c r="L17" s="12"/>
    </row>
    <row r="18" spans="1:12" x14ac:dyDescent="0.25">
      <c r="A18" s="26">
        <v>14</v>
      </c>
      <c r="B18" s="34" t="s">
        <v>82</v>
      </c>
      <c r="C18" s="24">
        <v>-6.1000000000000004E-3</v>
      </c>
      <c r="E18" s="17"/>
      <c r="F18" s="38"/>
      <c r="G18" s="39"/>
      <c r="H18" s="249"/>
      <c r="I18" s="249"/>
      <c r="J18" s="76"/>
      <c r="K18" s="76"/>
      <c r="L18" s="12"/>
    </row>
    <row r="19" spans="1:12" x14ac:dyDescent="0.25">
      <c r="A19" s="26">
        <v>15</v>
      </c>
      <c r="B19" s="34" t="s">
        <v>84</v>
      </c>
      <c r="C19" s="1416" t="s">
        <v>927</v>
      </c>
      <c r="E19" s="13"/>
      <c r="F19" s="13"/>
      <c r="G19" s="12"/>
      <c r="H19" s="69"/>
      <c r="I19" s="249"/>
      <c r="J19" s="73"/>
      <c r="K19" s="73"/>
      <c r="L19" s="12"/>
    </row>
    <row r="20" spans="1:12" x14ac:dyDescent="0.25">
      <c r="A20" s="26">
        <v>16</v>
      </c>
      <c r="B20" s="34" t="s">
        <v>350</v>
      </c>
      <c r="C20" s="21" t="s">
        <v>280</v>
      </c>
      <c r="E20" s="1606" t="s">
        <v>95</v>
      </c>
      <c r="F20" s="1606"/>
      <c r="G20" s="19" t="s">
        <v>153</v>
      </c>
      <c r="H20" s="249"/>
      <c r="I20" s="249"/>
      <c r="J20" s="72"/>
      <c r="K20" s="72"/>
      <c r="L20" s="12"/>
    </row>
    <row r="21" spans="1:12" x14ac:dyDescent="0.25">
      <c r="A21" s="40"/>
      <c r="B21" s="41"/>
      <c r="C21" s="42"/>
      <c r="E21" s="13"/>
      <c r="F21" s="341"/>
      <c r="G21" s="39"/>
      <c r="H21" s="249"/>
      <c r="I21" s="249"/>
      <c r="J21" s="72"/>
      <c r="K21" s="72"/>
      <c r="L21" s="12"/>
    </row>
    <row r="22" spans="1:12" ht="15.75" customHeight="1" x14ac:dyDescent="0.25">
      <c r="A22" s="12"/>
      <c r="B22" s="12"/>
      <c r="C22" s="16"/>
      <c r="D22" s="55"/>
      <c r="E22" s="16"/>
      <c r="F22" s="1790" t="s">
        <v>918</v>
      </c>
      <c r="G22" s="1790"/>
      <c r="H22" s="1790"/>
      <c r="I22" s="655"/>
      <c r="J22" s="1851" t="s">
        <v>341</v>
      </c>
      <c r="K22" s="1851"/>
    </row>
    <row r="23" spans="1:12" ht="15.75" customHeight="1" x14ac:dyDescent="0.25">
      <c r="A23" s="1707" t="s">
        <v>133</v>
      </c>
      <c r="B23" s="1707"/>
      <c r="C23" s="1707"/>
      <c r="D23" s="1707"/>
      <c r="E23" s="16"/>
      <c r="F23" s="1707" t="s">
        <v>133</v>
      </c>
      <c r="G23" s="1707"/>
      <c r="H23" s="434"/>
      <c r="I23" s="538"/>
      <c r="J23" s="1851"/>
      <c r="K23" s="1851"/>
    </row>
    <row r="24" spans="1:12" x14ac:dyDescent="0.25">
      <c r="A24" s="2">
        <v>1</v>
      </c>
      <c r="B24" s="3" t="s">
        <v>0</v>
      </c>
      <c r="C24" s="1411" t="s">
        <v>928</v>
      </c>
      <c r="D24" s="1229" t="s">
        <v>130</v>
      </c>
      <c r="E24" s="352" t="s">
        <v>309</v>
      </c>
      <c r="F24" s="2">
        <v>1</v>
      </c>
      <c r="G24" s="1411" t="s">
        <v>919</v>
      </c>
      <c r="H24" s="63" t="s">
        <v>130</v>
      </c>
      <c r="I24" s="356"/>
      <c r="J24" s="1843"/>
      <c r="K24" s="1843"/>
    </row>
    <row r="25" spans="1:12" x14ac:dyDescent="0.25">
      <c r="A25" s="2">
        <v>2</v>
      </c>
      <c r="B25" s="3" t="s">
        <v>1</v>
      </c>
      <c r="C25" s="45" t="str">
        <f>G5</f>
        <v>MP6I5ZYZBEU3UXPYFY54</v>
      </c>
      <c r="D25" s="1229" t="s">
        <v>130</v>
      </c>
      <c r="E25" s="353" t="s">
        <v>309</v>
      </c>
      <c r="F25" s="2">
        <v>2</v>
      </c>
      <c r="G25" s="403" t="s">
        <v>93</v>
      </c>
      <c r="H25" s="420" t="s">
        <v>130</v>
      </c>
      <c r="I25" s="533"/>
      <c r="J25" s="1842" t="s">
        <v>804</v>
      </c>
      <c r="K25" s="1842"/>
    </row>
    <row r="26" spans="1:12" x14ac:dyDescent="0.25">
      <c r="A26" s="2">
        <v>3</v>
      </c>
      <c r="B26" s="3" t="s">
        <v>40</v>
      </c>
      <c r="C26" s="45" t="str">
        <f>G5</f>
        <v>MP6I5ZYZBEU3UXPYFY54</v>
      </c>
      <c r="D26" s="1229" t="s">
        <v>130</v>
      </c>
      <c r="E26" s="353"/>
      <c r="F26" s="2">
        <v>3</v>
      </c>
      <c r="G26" s="403" t="s">
        <v>93</v>
      </c>
      <c r="H26" s="420" t="s">
        <v>130</v>
      </c>
      <c r="I26" s="533"/>
      <c r="J26" s="1842" t="s">
        <v>590</v>
      </c>
      <c r="K26" s="1842"/>
    </row>
    <row r="27" spans="1:12" x14ac:dyDescent="0.25">
      <c r="A27" s="2">
        <v>4</v>
      </c>
      <c r="B27" s="3" t="s">
        <v>12</v>
      </c>
      <c r="C27" s="45" t="s">
        <v>106</v>
      </c>
      <c r="D27" s="57" t="s">
        <v>130</v>
      </c>
      <c r="E27" s="353"/>
      <c r="F27" s="2">
        <v>4</v>
      </c>
      <c r="G27" s="46"/>
      <c r="H27" s="420" t="s">
        <v>43</v>
      </c>
      <c r="I27" s="533"/>
      <c r="J27" s="1852"/>
      <c r="K27" s="1852"/>
    </row>
    <row r="28" spans="1:12" x14ac:dyDescent="0.25">
      <c r="A28" s="4">
        <v>5</v>
      </c>
      <c r="B28" s="5" t="s">
        <v>2</v>
      </c>
      <c r="C28" s="45" t="s">
        <v>107</v>
      </c>
      <c r="D28" s="58" t="s">
        <v>130</v>
      </c>
      <c r="E28" s="353"/>
      <c r="F28" s="4">
        <v>5</v>
      </c>
      <c r="G28" s="46"/>
      <c r="H28" s="420" t="s">
        <v>43</v>
      </c>
      <c r="I28" s="533"/>
      <c r="J28" s="1853"/>
      <c r="K28" s="1853"/>
    </row>
    <row r="29" spans="1:12" x14ac:dyDescent="0.25">
      <c r="A29" s="2">
        <v>6</v>
      </c>
      <c r="B29" s="3" t="s">
        <v>534</v>
      </c>
      <c r="C29" s="46"/>
      <c r="D29" s="57" t="s">
        <v>44</v>
      </c>
      <c r="E29" s="354"/>
      <c r="F29" s="2">
        <v>6</v>
      </c>
      <c r="G29" s="46"/>
      <c r="H29" s="420" t="s">
        <v>43</v>
      </c>
      <c r="I29" s="533"/>
      <c r="J29" s="1852"/>
      <c r="K29" s="1852"/>
    </row>
    <row r="30" spans="1:12" x14ac:dyDescent="0.25">
      <c r="A30" s="2">
        <v>7</v>
      </c>
      <c r="B30" s="3" t="s">
        <v>535</v>
      </c>
      <c r="C30" s="46"/>
      <c r="D30" s="57" t="s">
        <v>43</v>
      </c>
      <c r="E30" s="354" t="s">
        <v>309</v>
      </c>
      <c r="F30" s="2">
        <v>7</v>
      </c>
      <c r="G30" s="46"/>
      <c r="H30" s="420" t="s">
        <v>43</v>
      </c>
      <c r="I30" s="533"/>
      <c r="J30" s="1844"/>
      <c r="K30" s="1844"/>
    </row>
    <row r="31" spans="1:12" x14ac:dyDescent="0.25">
      <c r="A31" s="2">
        <v>8</v>
      </c>
      <c r="B31" s="3" t="s">
        <v>536</v>
      </c>
      <c r="C31" s="46"/>
      <c r="D31" s="57" t="s">
        <v>43</v>
      </c>
      <c r="E31" s="354" t="s">
        <v>309</v>
      </c>
      <c r="F31" s="2">
        <v>8</v>
      </c>
      <c r="G31" s="46"/>
      <c r="H31" s="420" t="s">
        <v>43</v>
      </c>
      <c r="I31" s="533"/>
      <c r="J31" s="1852"/>
      <c r="K31" s="1852"/>
    </row>
    <row r="32" spans="1:12" x14ac:dyDescent="0.25">
      <c r="A32" s="2">
        <v>9</v>
      </c>
      <c r="B32" s="3" t="s">
        <v>5</v>
      </c>
      <c r="C32" s="45" t="s">
        <v>109</v>
      </c>
      <c r="D32" s="1229" t="s">
        <v>130</v>
      </c>
      <c r="E32" s="354"/>
      <c r="F32" s="2">
        <v>9</v>
      </c>
      <c r="G32" s="46"/>
      <c r="H32" s="420" t="s">
        <v>43</v>
      </c>
      <c r="I32" s="533"/>
      <c r="J32" s="1842"/>
      <c r="K32" s="1842"/>
    </row>
    <row r="33" spans="1:11" x14ac:dyDescent="0.25">
      <c r="A33" s="2">
        <v>10</v>
      </c>
      <c r="B33" s="3" t="s">
        <v>6</v>
      </c>
      <c r="C33" s="19" t="s">
        <v>93</v>
      </c>
      <c r="D33" s="59" t="s">
        <v>130</v>
      </c>
      <c r="E33" s="354" t="s">
        <v>309</v>
      </c>
      <c r="F33" s="2">
        <v>10</v>
      </c>
      <c r="G33" s="46"/>
      <c r="H33" s="420" t="s">
        <v>43</v>
      </c>
      <c r="I33" s="533"/>
      <c r="J33" s="1839" t="s">
        <v>342</v>
      </c>
      <c r="K33" s="1839"/>
    </row>
    <row r="34" spans="1:11" x14ac:dyDescent="0.25">
      <c r="A34" s="2">
        <v>11</v>
      </c>
      <c r="B34" s="3" t="s">
        <v>7</v>
      </c>
      <c r="C34" s="45" t="str">
        <f>G6</f>
        <v>DL6FFRRLF74S01HE2M14</v>
      </c>
      <c r="D34" s="59" t="s">
        <v>130</v>
      </c>
      <c r="E34" s="354"/>
      <c r="F34" s="2">
        <v>11</v>
      </c>
      <c r="G34" s="403" t="s">
        <v>97</v>
      </c>
      <c r="H34" s="420" t="s">
        <v>130</v>
      </c>
      <c r="I34" s="533"/>
      <c r="J34" s="1839"/>
      <c r="K34" s="1839"/>
    </row>
    <row r="35" spans="1:11" x14ac:dyDescent="0.25">
      <c r="A35" s="2">
        <v>12</v>
      </c>
      <c r="B35" s="3" t="s">
        <v>46</v>
      </c>
      <c r="C35" s="45" t="s">
        <v>108</v>
      </c>
      <c r="D35" s="59" t="s">
        <v>130</v>
      </c>
      <c r="E35" s="354"/>
      <c r="F35" s="2">
        <v>12</v>
      </c>
      <c r="G35" s="46"/>
      <c r="H35" s="420" t="s">
        <v>43</v>
      </c>
      <c r="I35" s="533"/>
      <c r="J35" s="1840">
        <v>2</v>
      </c>
      <c r="K35" s="1840"/>
    </row>
    <row r="36" spans="1:11" x14ac:dyDescent="0.25">
      <c r="A36" s="2">
        <v>13</v>
      </c>
      <c r="B36" s="3" t="s">
        <v>8</v>
      </c>
      <c r="C36" s="19" t="str">
        <f>C26</f>
        <v>MP6I5ZYZBEU3UXPYFY54</v>
      </c>
      <c r="D36" s="1296" t="s">
        <v>43</v>
      </c>
      <c r="E36" s="354" t="s">
        <v>309</v>
      </c>
      <c r="F36" s="2">
        <v>13</v>
      </c>
      <c r="G36" s="46"/>
      <c r="H36" s="420" t="s">
        <v>43</v>
      </c>
      <c r="I36" s="533"/>
      <c r="J36" s="1842">
        <v>4</v>
      </c>
      <c r="K36" s="1842"/>
    </row>
    <row r="37" spans="1:11" x14ac:dyDescent="0.25">
      <c r="A37" s="2">
        <v>14</v>
      </c>
      <c r="B37" s="3" t="s">
        <v>9</v>
      </c>
      <c r="C37" s="46"/>
      <c r="D37" s="60" t="s">
        <v>43</v>
      </c>
      <c r="E37" s="354"/>
      <c r="F37" s="2">
        <v>14</v>
      </c>
      <c r="G37" s="46"/>
      <c r="H37" s="420" t="s">
        <v>43</v>
      </c>
      <c r="I37" s="533"/>
      <c r="J37" s="1854"/>
      <c r="K37" s="1854"/>
    </row>
    <row r="38" spans="1:11" x14ac:dyDescent="0.25">
      <c r="A38" s="2">
        <v>15</v>
      </c>
      <c r="B38" s="3" t="s">
        <v>10</v>
      </c>
      <c r="C38" s="46"/>
      <c r="D38" s="59" t="s">
        <v>43</v>
      </c>
      <c r="E38" s="354"/>
      <c r="F38" s="2">
        <v>15</v>
      </c>
      <c r="G38" s="46"/>
      <c r="H38" s="420" t="s">
        <v>43</v>
      </c>
      <c r="I38" s="533"/>
      <c r="J38" s="1840"/>
      <c r="K38" s="1840"/>
    </row>
    <row r="39" spans="1:11" x14ac:dyDescent="0.25">
      <c r="A39" s="2">
        <v>16</v>
      </c>
      <c r="B39" s="3" t="s">
        <v>41</v>
      </c>
      <c r="C39" s="46"/>
      <c r="D39" s="59" t="s">
        <v>44</v>
      </c>
      <c r="E39" s="354"/>
      <c r="F39" s="2">
        <v>16</v>
      </c>
      <c r="G39" s="46"/>
      <c r="H39" s="420" t="s">
        <v>44</v>
      </c>
      <c r="I39" s="533"/>
      <c r="J39" s="1839"/>
      <c r="K39" s="1839"/>
    </row>
    <row r="40" spans="1:11" x14ac:dyDescent="0.25">
      <c r="A40" s="2">
        <v>17</v>
      </c>
      <c r="B40" s="3" t="s">
        <v>11</v>
      </c>
      <c r="C40" s="45" t="str">
        <f>G20</f>
        <v>549300OZ46BRLZ8Y6F65</v>
      </c>
      <c r="D40" s="1229" t="s">
        <v>43</v>
      </c>
      <c r="E40" s="354" t="s">
        <v>309</v>
      </c>
      <c r="F40" s="2">
        <v>17</v>
      </c>
      <c r="G40" s="46"/>
      <c r="H40" s="420" t="s">
        <v>43</v>
      </c>
      <c r="I40" s="533"/>
      <c r="J40" s="1842">
        <v>6</v>
      </c>
      <c r="K40" s="1842"/>
    </row>
    <row r="41" spans="1:11" x14ac:dyDescent="0.25">
      <c r="A41" s="2">
        <v>18</v>
      </c>
      <c r="B41" s="3" t="s">
        <v>156</v>
      </c>
      <c r="C41" s="91"/>
      <c r="D41" s="1229" t="s">
        <v>43</v>
      </c>
      <c r="E41" s="354"/>
      <c r="F41" s="2">
        <v>18</v>
      </c>
      <c r="G41" s="87"/>
      <c r="H41" s="420" t="s">
        <v>43</v>
      </c>
      <c r="I41" s="533"/>
      <c r="J41" s="1842">
        <v>5</v>
      </c>
      <c r="K41" s="1842"/>
    </row>
    <row r="42" spans="1:11" x14ac:dyDescent="0.25">
      <c r="A42" s="35" t="s">
        <v>134</v>
      </c>
      <c r="B42" s="1"/>
      <c r="C42" s="16"/>
      <c r="D42" s="114"/>
      <c r="E42" s="145"/>
      <c r="F42" s="35" t="s">
        <v>134</v>
      </c>
      <c r="G42" s="16"/>
      <c r="H42" s="69"/>
      <c r="I42" s="249"/>
      <c r="J42" s="249"/>
      <c r="K42" s="249"/>
    </row>
    <row r="43" spans="1:11" x14ac:dyDescent="0.25">
      <c r="A43" s="2">
        <v>1</v>
      </c>
      <c r="B43" s="3" t="s">
        <v>49</v>
      </c>
      <c r="C43" s="45" t="s">
        <v>120</v>
      </c>
      <c r="D43" s="1227" t="s">
        <v>130</v>
      </c>
      <c r="E43" s="354" t="s">
        <v>309</v>
      </c>
      <c r="F43" s="2">
        <v>1</v>
      </c>
      <c r="G43" s="19" t="s">
        <v>120</v>
      </c>
      <c r="H43" s="420" t="s">
        <v>130</v>
      </c>
      <c r="I43" s="533"/>
      <c r="J43" s="1842">
        <v>14</v>
      </c>
      <c r="K43" s="1842"/>
    </row>
    <row r="44" spans="1:11" x14ac:dyDescent="0.25">
      <c r="A44" s="2">
        <v>2</v>
      </c>
      <c r="B44" s="3" t="s">
        <v>15</v>
      </c>
      <c r="C44" s="46"/>
      <c r="D44" s="1227" t="s">
        <v>44</v>
      </c>
      <c r="E44" s="145"/>
      <c r="F44" s="2">
        <v>2</v>
      </c>
      <c r="G44" s="90"/>
      <c r="H44" s="420" t="s">
        <v>43</v>
      </c>
      <c r="I44" s="533"/>
      <c r="J44" s="1842"/>
      <c r="K44" s="1842"/>
    </row>
    <row r="45" spans="1:11" x14ac:dyDescent="0.25">
      <c r="A45" s="2">
        <v>3</v>
      </c>
      <c r="B45" s="3" t="s">
        <v>79</v>
      </c>
      <c r="C45" s="1265" t="s">
        <v>779</v>
      </c>
      <c r="D45" s="153" t="s">
        <v>130</v>
      </c>
      <c r="E45" s="145"/>
      <c r="F45" s="2">
        <v>3</v>
      </c>
      <c r="G45" s="1266" t="s">
        <v>822</v>
      </c>
      <c r="H45" s="153" t="s">
        <v>130</v>
      </c>
      <c r="I45" s="356" t="s">
        <v>309</v>
      </c>
      <c r="J45" s="1855">
        <v>25</v>
      </c>
      <c r="K45" s="1855"/>
    </row>
    <row r="46" spans="1:11" x14ac:dyDescent="0.25">
      <c r="A46" s="2">
        <v>4</v>
      </c>
      <c r="B46" s="3" t="s">
        <v>34</v>
      </c>
      <c r="C46" s="45" t="s">
        <v>110</v>
      </c>
      <c r="D46" s="1227" t="s">
        <v>130</v>
      </c>
      <c r="E46" s="145"/>
      <c r="F46" s="2">
        <v>4</v>
      </c>
      <c r="G46" s="90"/>
      <c r="H46" s="422" t="s">
        <v>43</v>
      </c>
      <c r="I46" s="12"/>
      <c r="J46" s="1842">
        <v>8</v>
      </c>
      <c r="K46" s="1842"/>
    </row>
    <row r="47" spans="1:11" x14ac:dyDescent="0.25">
      <c r="A47" s="2">
        <v>5</v>
      </c>
      <c r="B47" s="3" t="s">
        <v>16</v>
      </c>
      <c r="C47" s="45" t="b">
        <v>0</v>
      </c>
      <c r="D47" s="1227" t="s">
        <v>130</v>
      </c>
      <c r="E47" s="145"/>
      <c r="F47" s="2">
        <v>5</v>
      </c>
      <c r="G47" s="90"/>
      <c r="H47" s="422" t="s">
        <v>43</v>
      </c>
      <c r="I47" s="12"/>
      <c r="J47" s="1842"/>
      <c r="K47" s="1842"/>
    </row>
    <row r="48" spans="1:11" x14ac:dyDescent="0.25">
      <c r="A48" s="2">
        <v>6</v>
      </c>
      <c r="B48" s="3" t="s">
        <v>50</v>
      </c>
      <c r="C48" s="46"/>
      <c r="D48" s="1227" t="s">
        <v>44</v>
      </c>
      <c r="E48" s="145"/>
      <c r="F48" s="2">
        <v>6</v>
      </c>
      <c r="G48" s="90"/>
      <c r="H48" s="422" t="s">
        <v>43</v>
      </c>
      <c r="I48" s="12"/>
      <c r="J48" s="1842"/>
      <c r="K48" s="1842"/>
    </row>
    <row r="49" spans="1:11" x14ac:dyDescent="0.25">
      <c r="A49" s="2">
        <v>7</v>
      </c>
      <c r="B49" s="3" t="s">
        <v>13</v>
      </c>
      <c r="C49" s="46"/>
      <c r="D49" s="1227" t="s">
        <v>44</v>
      </c>
      <c r="E49" s="145"/>
      <c r="F49" s="2">
        <v>7</v>
      </c>
      <c r="G49" s="90"/>
      <c r="H49" s="422" t="s">
        <v>43</v>
      </c>
      <c r="I49" s="12"/>
      <c r="J49" s="1842"/>
      <c r="K49" s="1842"/>
    </row>
    <row r="50" spans="1:11" x14ac:dyDescent="0.25">
      <c r="A50" s="2">
        <v>8</v>
      </c>
      <c r="B50" s="3" t="s">
        <v>14</v>
      </c>
      <c r="C50" s="393" t="s">
        <v>173</v>
      </c>
      <c r="D50" s="1231" t="s">
        <v>130</v>
      </c>
      <c r="E50" s="354" t="s">
        <v>309</v>
      </c>
      <c r="F50" s="2">
        <v>8</v>
      </c>
      <c r="G50" s="48" t="s">
        <v>748</v>
      </c>
      <c r="H50" s="422"/>
      <c r="I50" s="12"/>
      <c r="J50" s="1847" t="s">
        <v>355</v>
      </c>
      <c r="K50" s="1847"/>
    </row>
    <row r="51" spans="1:11" x14ac:dyDescent="0.25">
      <c r="A51" s="2">
        <v>9</v>
      </c>
      <c r="B51" s="3" t="s">
        <v>51</v>
      </c>
      <c r="C51" s="45" t="s">
        <v>104</v>
      </c>
      <c r="D51" s="1296" t="s">
        <v>130</v>
      </c>
      <c r="E51" s="145"/>
      <c r="F51" s="2">
        <v>9</v>
      </c>
      <c r="G51" s="90"/>
      <c r="H51" s="422" t="s">
        <v>43</v>
      </c>
      <c r="I51" s="12"/>
      <c r="J51" s="1842" t="s">
        <v>787</v>
      </c>
      <c r="K51" s="1842"/>
    </row>
    <row r="52" spans="1:11" x14ac:dyDescent="0.25">
      <c r="A52" s="2">
        <v>10</v>
      </c>
      <c r="B52" s="3" t="s">
        <v>35</v>
      </c>
      <c r="C52" s="46"/>
      <c r="D52" s="1296" t="s">
        <v>44</v>
      </c>
      <c r="E52" s="145"/>
      <c r="F52" s="2">
        <v>10</v>
      </c>
      <c r="G52" s="90"/>
      <c r="H52" s="422" t="s">
        <v>43</v>
      </c>
      <c r="I52" s="12"/>
      <c r="J52" s="1842"/>
      <c r="K52" s="1842"/>
    </row>
    <row r="53" spans="1:11" x14ac:dyDescent="0.25">
      <c r="A53" s="2">
        <v>11</v>
      </c>
      <c r="B53" s="3" t="s">
        <v>52</v>
      </c>
      <c r="C53" s="45">
        <v>2011</v>
      </c>
      <c r="D53" s="1296" t="s">
        <v>44</v>
      </c>
      <c r="E53" s="145"/>
      <c r="F53" s="2">
        <v>11</v>
      </c>
      <c r="G53" s="90"/>
      <c r="H53" s="422" t="s">
        <v>43</v>
      </c>
      <c r="I53" s="12"/>
      <c r="J53" s="1842"/>
      <c r="K53" s="1842"/>
    </row>
    <row r="54" spans="1:11" x14ac:dyDescent="0.25">
      <c r="A54" s="2">
        <v>12</v>
      </c>
      <c r="B54" s="3" t="s">
        <v>53</v>
      </c>
      <c r="C54" s="1405" t="s">
        <v>778</v>
      </c>
      <c r="D54" s="63" t="s">
        <v>130</v>
      </c>
      <c r="E54" s="145"/>
      <c r="F54" s="2">
        <v>12</v>
      </c>
      <c r="G54" s="48" t="s">
        <v>748</v>
      </c>
      <c r="H54" s="451"/>
      <c r="I54" s="12"/>
      <c r="J54" s="1842"/>
      <c r="K54" s="1842"/>
    </row>
    <row r="55" spans="1:11" x14ac:dyDescent="0.25">
      <c r="A55" s="2">
        <v>13</v>
      </c>
      <c r="B55" s="3" t="s">
        <v>54</v>
      </c>
      <c r="C55" s="1265" t="s">
        <v>780</v>
      </c>
      <c r="D55" s="1297" t="s">
        <v>130</v>
      </c>
      <c r="E55" s="145"/>
      <c r="F55" s="2">
        <v>13</v>
      </c>
      <c r="G55" s="101"/>
      <c r="H55" s="153" t="s">
        <v>43</v>
      </c>
      <c r="I55" s="12"/>
      <c r="J55" s="1842"/>
      <c r="K55" s="1842"/>
    </row>
    <row r="56" spans="1:11" x14ac:dyDescent="0.25">
      <c r="A56" s="2">
        <v>14</v>
      </c>
      <c r="B56" s="3" t="s">
        <v>37</v>
      </c>
      <c r="C56" s="1372" t="s">
        <v>808</v>
      </c>
      <c r="D56" s="1232" t="s">
        <v>44</v>
      </c>
      <c r="E56" s="145"/>
      <c r="F56" s="2">
        <v>14</v>
      </c>
      <c r="G56" s="1147" t="s">
        <v>920</v>
      </c>
      <c r="H56" s="452" t="s">
        <v>43</v>
      </c>
      <c r="I56" s="356"/>
      <c r="J56" s="1848">
        <v>34</v>
      </c>
      <c r="K56" s="1848"/>
    </row>
    <row r="57" spans="1:11" x14ac:dyDescent="0.25">
      <c r="A57" s="2">
        <v>15</v>
      </c>
      <c r="B57" s="3" t="s">
        <v>55</v>
      </c>
      <c r="C57" s="48" t="s">
        <v>747</v>
      </c>
      <c r="D57" s="288"/>
      <c r="E57" s="145"/>
      <c r="F57" s="2">
        <v>15</v>
      </c>
      <c r="G57" s="48" t="s">
        <v>748</v>
      </c>
      <c r="H57" s="422"/>
      <c r="I57" s="358"/>
      <c r="J57" s="1842"/>
      <c r="K57" s="1842"/>
    </row>
    <row r="58" spans="1:11" x14ac:dyDescent="0.25">
      <c r="A58" s="2">
        <v>16</v>
      </c>
      <c r="B58" s="3" t="s">
        <v>56</v>
      </c>
      <c r="C58" s="1413">
        <v>20</v>
      </c>
      <c r="D58" s="1296" t="s">
        <v>44</v>
      </c>
      <c r="E58" s="342" t="s">
        <v>309</v>
      </c>
      <c r="F58" s="2">
        <v>16</v>
      </c>
      <c r="G58" s="180"/>
      <c r="H58" s="452" t="s">
        <v>43</v>
      </c>
      <c r="I58" s="648"/>
      <c r="J58" s="1842" t="s">
        <v>921</v>
      </c>
      <c r="K58" s="1842"/>
    </row>
    <row r="59" spans="1:11" x14ac:dyDescent="0.25">
      <c r="A59" s="2">
        <v>17</v>
      </c>
      <c r="B59" s="3" t="s">
        <v>57</v>
      </c>
      <c r="C59" s="1372" t="str">
        <f>C56</f>
        <v>2020-05-21</v>
      </c>
      <c r="D59" s="1298" t="s">
        <v>44</v>
      </c>
      <c r="E59" s="342" t="s">
        <v>309</v>
      </c>
      <c r="F59" s="2">
        <v>17</v>
      </c>
      <c r="G59" s="180"/>
      <c r="H59" s="452" t="s">
        <v>43</v>
      </c>
      <c r="I59" s="648"/>
      <c r="J59" s="1846">
        <v>27</v>
      </c>
      <c r="K59" s="1846"/>
    </row>
    <row r="60" spans="1:11" x14ac:dyDescent="0.25">
      <c r="A60" s="2">
        <v>18</v>
      </c>
      <c r="B60" s="3" t="s">
        <v>129</v>
      </c>
      <c r="C60" s="45" t="s">
        <v>105</v>
      </c>
      <c r="D60" s="1227" t="s">
        <v>130</v>
      </c>
      <c r="E60" s="354" t="s">
        <v>309</v>
      </c>
      <c r="F60" s="2">
        <v>18</v>
      </c>
      <c r="G60" s="90"/>
      <c r="H60" s="422" t="s">
        <v>43</v>
      </c>
      <c r="I60" s="540"/>
      <c r="J60" s="1842">
        <v>15</v>
      </c>
      <c r="K60" s="1842"/>
    </row>
    <row r="61" spans="1:11" x14ac:dyDescent="0.25">
      <c r="A61" s="2">
        <v>19</v>
      </c>
      <c r="B61" s="3" t="s">
        <v>17</v>
      </c>
      <c r="C61" s="45" t="b">
        <v>0</v>
      </c>
      <c r="D61" s="1227" t="s">
        <v>130</v>
      </c>
      <c r="E61" s="145"/>
      <c r="F61" s="2">
        <v>19</v>
      </c>
      <c r="G61" s="90"/>
      <c r="H61" s="422" t="s">
        <v>43</v>
      </c>
      <c r="I61" s="540"/>
      <c r="J61" s="1842"/>
      <c r="K61" s="1842"/>
    </row>
    <row r="62" spans="1:11" x14ac:dyDescent="0.25">
      <c r="A62" s="2">
        <v>20</v>
      </c>
      <c r="B62" s="3" t="s">
        <v>18</v>
      </c>
      <c r="C62" s="45" t="s">
        <v>111</v>
      </c>
      <c r="D62" s="1227" t="s">
        <v>130</v>
      </c>
      <c r="E62" s="354" t="s">
        <v>309</v>
      </c>
      <c r="F62" s="2">
        <v>20</v>
      </c>
      <c r="G62" s="90"/>
      <c r="H62" s="422" t="s">
        <v>43</v>
      </c>
      <c r="I62" s="540"/>
      <c r="J62" s="1842" t="s">
        <v>106</v>
      </c>
      <c r="K62" s="1842"/>
    </row>
    <row r="63" spans="1:11" x14ac:dyDescent="0.25">
      <c r="A63" s="2">
        <v>21</v>
      </c>
      <c r="B63" s="3" t="s">
        <v>58</v>
      </c>
      <c r="C63" s="129" t="b">
        <v>0</v>
      </c>
      <c r="D63" s="1227" t="s">
        <v>130</v>
      </c>
      <c r="E63" s="357"/>
      <c r="F63" s="2">
        <v>21</v>
      </c>
      <c r="G63" s="136"/>
      <c r="H63" s="422" t="s">
        <v>43</v>
      </c>
      <c r="I63" s="540"/>
      <c r="J63" s="1842">
        <v>9</v>
      </c>
      <c r="K63" s="1842"/>
    </row>
    <row r="64" spans="1:11" x14ac:dyDescent="0.25">
      <c r="A64" s="2">
        <v>22</v>
      </c>
      <c r="B64" s="3" t="s">
        <v>785</v>
      </c>
      <c r="C64" s="141" t="s">
        <v>145</v>
      </c>
      <c r="D64" s="1296" t="s">
        <v>130</v>
      </c>
      <c r="E64" s="653" t="s">
        <v>309</v>
      </c>
      <c r="F64" s="2">
        <v>22</v>
      </c>
      <c r="G64" s="147" t="s">
        <v>205</v>
      </c>
      <c r="H64" s="422" t="s">
        <v>43</v>
      </c>
      <c r="I64" s="342" t="s">
        <v>309</v>
      </c>
      <c r="J64" s="1842" t="s">
        <v>369</v>
      </c>
      <c r="K64" s="1842"/>
    </row>
    <row r="65" spans="1:11" x14ac:dyDescent="0.25">
      <c r="A65" s="2">
        <v>23</v>
      </c>
      <c r="B65" s="3" t="s">
        <v>59</v>
      </c>
      <c r="C65" s="49">
        <f>C18</f>
        <v>-6.1000000000000004E-3</v>
      </c>
      <c r="D65" s="65" t="s">
        <v>44</v>
      </c>
      <c r="E65" s="77"/>
      <c r="F65" s="2">
        <v>23</v>
      </c>
      <c r="G65" s="99"/>
      <c r="H65" s="453" t="s">
        <v>43</v>
      </c>
      <c r="I65" s="649"/>
      <c r="J65" s="1844">
        <v>21</v>
      </c>
      <c r="K65" s="1844"/>
    </row>
    <row r="66" spans="1:11" x14ac:dyDescent="0.25">
      <c r="A66" s="2">
        <v>24</v>
      </c>
      <c r="B66" s="3" t="s">
        <v>60</v>
      </c>
      <c r="C66" s="45" t="s">
        <v>112</v>
      </c>
      <c r="D66" s="1227" t="s">
        <v>44</v>
      </c>
      <c r="E66" s="73"/>
      <c r="F66" s="2">
        <v>24</v>
      </c>
      <c r="G66" s="90"/>
      <c r="H66" s="422" t="s">
        <v>43</v>
      </c>
      <c r="I66" s="540"/>
      <c r="J66" s="1844"/>
      <c r="K66" s="1844"/>
    </row>
    <row r="67" spans="1:11" x14ac:dyDescent="0.25">
      <c r="A67" s="2">
        <v>25</v>
      </c>
      <c r="B67" s="3" t="s">
        <v>61</v>
      </c>
      <c r="C67" s="46"/>
      <c r="D67" s="1227" t="s">
        <v>44</v>
      </c>
      <c r="E67" s="150"/>
      <c r="F67" s="2">
        <v>25</v>
      </c>
      <c r="G67" s="90"/>
      <c r="H67" s="422" t="s">
        <v>43</v>
      </c>
      <c r="I67" s="540"/>
      <c r="J67" s="1844"/>
      <c r="K67" s="1844"/>
    </row>
    <row r="68" spans="1:11" x14ac:dyDescent="0.25">
      <c r="A68" s="2">
        <v>26</v>
      </c>
      <c r="B68" s="3" t="s">
        <v>62</v>
      </c>
      <c r="C68" s="46"/>
      <c r="D68" s="1227" t="s">
        <v>44</v>
      </c>
      <c r="E68" s="73"/>
      <c r="F68" s="2">
        <v>26</v>
      </c>
      <c r="G68" s="90"/>
      <c r="H68" s="422" t="s">
        <v>43</v>
      </c>
      <c r="I68" s="540"/>
      <c r="J68" s="1844"/>
      <c r="K68" s="1844"/>
    </row>
    <row r="69" spans="1:11" x14ac:dyDescent="0.25">
      <c r="A69" s="2">
        <v>27</v>
      </c>
      <c r="B69" s="3" t="s">
        <v>63</v>
      </c>
      <c r="C69" s="46"/>
      <c r="D69" s="1227" t="s">
        <v>44</v>
      </c>
      <c r="E69" s="73"/>
      <c r="F69" s="2">
        <v>27</v>
      </c>
      <c r="G69" s="90"/>
      <c r="H69" s="422" t="s">
        <v>43</v>
      </c>
      <c r="I69" s="540"/>
      <c r="J69" s="1844"/>
      <c r="K69" s="1844"/>
    </row>
    <row r="70" spans="1:11" x14ac:dyDescent="0.25">
      <c r="A70" s="2">
        <v>28</v>
      </c>
      <c r="B70" s="3" t="s">
        <v>64</v>
      </c>
      <c r="C70" s="46"/>
      <c r="D70" s="1227" t="s">
        <v>44</v>
      </c>
      <c r="E70" s="73"/>
      <c r="F70" s="2">
        <v>28</v>
      </c>
      <c r="G70" s="90"/>
      <c r="H70" s="422" t="s">
        <v>43</v>
      </c>
      <c r="I70" s="540"/>
      <c r="J70" s="1844"/>
      <c r="K70" s="1844"/>
    </row>
    <row r="71" spans="1:11" x14ac:dyDescent="0.25">
      <c r="A71" s="2">
        <v>29</v>
      </c>
      <c r="B71" s="3" t="s">
        <v>65</v>
      </c>
      <c r="C71" s="46"/>
      <c r="D71" s="1227" t="s">
        <v>44</v>
      </c>
      <c r="E71" s="73"/>
      <c r="F71" s="2">
        <v>29</v>
      </c>
      <c r="G71" s="90"/>
      <c r="H71" s="422" t="s">
        <v>43</v>
      </c>
      <c r="I71" s="540"/>
      <c r="J71" s="1844"/>
      <c r="K71" s="1844"/>
    </row>
    <row r="72" spans="1:11" x14ac:dyDescent="0.25">
      <c r="A72" s="2">
        <v>30</v>
      </c>
      <c r="B72" s="3" t="s">
        <v>66</v>
      </c>
      <c r="C72" s="46"/>
      <c r="D72" s="1227" t="s">
        <v>44</v>
      </c>
      <c r="E72" s="73"/>
      <c r="F72" s="2">
        <v>30</v>
      </c>
      <c r="G72" s="90"/>
      <c r="H72" s="422" t="s">
        <v>43</v>
      </c>
      <c r="I72" s="540"/>
      <c r="J72" s="1844"/>
      <c r="K72" s="1844"/>
    </row>
    <row r="73" spans="1:11" x14ac:dyDescent="0.25">
      <c r="A73" s="2">
        <v>31</v>
      </c>
      <c r="B73" s="3" t="s">
        <v>67</v>
      </c>
      <c r="C73" s="46"/>
      <c r="D73" s="1227" t="s">
        <v>44</v>
      </c>
      <c r="E73" s="73"/>
      <c r="F73" s="2">
        <v>31</v>
      </c>
      <c r="G73" s="90"/>
      <c r="H73" s="422" t="s">
        <v>43</v>
      </c>
      <c r="I73" s="540"/>
      <c r="J73" s="1844"/>
      <c r="K73" s="1844"/>
    </row>
    <row r="74" spans="1:11" x14ac:dyDescent="0.25">
      <c r="A74" s="2">
        <v>32</v>
      </c>
      <c r="B74" s="3" t="s">
        <v>68</v>
      </c>
      <c r="C74" s="46"/>
      <c r="D74" s="1227" t="s">
        <v>44</v>
      </c>
      <c r="E74" s="73"/>
      <c r="F74" s="2">
        <v>32</v>
      </c>
      <c r="G74" s="90"/>
      <c r="H74" s="422" t="s">
        <v>43</v>
      </c>
      <c r="I74" s="540"/>
      <c r="J74" s="1844"/>
      <c r="K74" s="1844"/>
    </row>
    <row r="75" spans="1:11" x14ac:dyDescent="0.25">
      <c r="A75" s="2">
        <v>35</v>
      </c>
      <c r="B75" s="3" t="s">
        <v>72</v>
      </c>
      <c r="C75" s="46"/>
      <c r="D75" s="1227" t="s">
        <v>43</v>
      </c>
      <c r="E75" s="73"/>
      <c r="F75" s="2">
        <v>35</v>
      </c>
      <c r="G75" s="90"/>
      <c r="H75" s="422" t="s">
        <v>43</v>
      </c>
      <c r="I75" s="540"/>
      <c r="J75" s="1844"/>
      <c r="K75" s="1844"/>
    </row>
    <row r="76" spans="1:11" x14ac:dyDescent="0.25">
      <c r="A76" s="2">
        <v>36</v>
      </c>
      <c r="B76" s="3" t="s">
        <v>73</v>
      </c>
      <c r="C76" s="46"/>
      <c r="D76" s="1227" t="s">
        <v>44</v>
      </c>
      <c r="E76" s="73"/>
      <c r="F76" s="2">
        <v>36</v>
      </c>
      <c r="G76" s="90"/>
      <c r="H76" s="422" t="s">
        <v>44</v>
      </c>
      <c r="I76" s="540"/>
      <c r="J76" s="1844"/>
      <c r="K76" s="1844"/>
    </row>
    <row r="77" spans="1:11" x14ac:dyDescent="0.25">
      <c r="A77" s="2">
        <v>37</v>
      </c>
      <c r="B77" s="3" t="s">
        <v>69</v>
      </c>
      <c r="C77" s="50">
        <f>C16</f>
        <v>10162756.897260273</v>
      </c>
      <c r="D77" s="1228" t="s">
        <v>130</v>
      </c>
      <c r="E77" s="73"/>
      <c r="F77" s="2">
        <v>37</v>
      </c>
      <c r="G77" s="78"/>
      <c r="H77" s="454" t="s">
        <v>43</v>
      </c>
      <c r="I77" s="650"/>
      <c r="J77" s="1844"/>
      <c r="K77" s="1844"/>
    </row>
    <row r="78" spans="1:11" x14ac:dyDescent="0.25">
      <c r="A78" s="2">
        <v>38</v>
      </c>
      <c r="B78" s="3" t="s">
        <v>70</v>
      </c>
      <c r="C78" s="1416">
        <v>10157590.83</v>
      </c>
      <c r="D78" s="1294" t="s">
        <v>44</v>
      </c>
      <c r="E78" s="342" t="s">
        <v>309</v>
      </c>
      <c r="F78" s="2">
        <v>38</v>
      </c>
      <c r="G78" s="78"/>
      <c r="H78" s="454" t="s">
        <v>43</v>
      </c>
      <c r="I78" s="650"/>
      <c r="J78" s="1844"/>
      <c r="K78" s="1844"/>
    </row>
    <row r="79" spans="1:11" x14ac:dyDescent="0.25">
      <c r="A79" s="2">
        <v>39</v>
      </c>
      <c r="B79" s="3" t="s">
        <v>71</v>
      </c>
      <c r="C79" s="45" t="str">
        <f>C17</f>
        <v>EUR</v>
      </c>
      <c r="D79" s="1227" t="s">
        <v>130</v>
      </c>
      <c r="E79" s="73"/>
      <c r="F79" s="2">
        <v>39</v>
      </c>
      <c r="G79" s="90"/>
      <c r="H79" s="422" t="s">
        <v>43</v>
      </c>
      <c r="I79" s="540"/>
      <c r="J79" s="1844"/>
      <c r="K79" s="1844"/>
    </row>
    <row r="80" spans="1:11" x14ac:dyDescent="0.25">
      <c r="A80" s="2">
        <v>73</v>
      </c>
      <c r="B80" s="3" t="s">
        <v>81</v>
      </c>
      <c r="C80" s="45" t="b">
        <v>0</v>
      </c>
      <c r="D80" s="1227" t="s">
        <v>130</v>
      </c>
      <c r="E80" s="150"/>
      <c r="F80" s="2">
        <v>73</v>
      </c>
      <c r="G80" s="90"/>
      <c r="H80" s="422" t="s">
        <v>43</v>
      </c>
      <c r="I80" s="540"/>
      <c r="J80" s="1842">
        <v>12</v>
      </c>
      <c r="K80" s="1842"/>
    </row>
    <row r="81" spans="1:11" x14ac:dyDescent="0.25">
      <c r="A81" s="2">
        <v>74</v>
      </c>
      <c r="B81" s="3" t="s">
        <v>78</v>
      </c>
      <c r="C81" s="84"/>
      <c r="D81" s="1232" t="s">
        <v>44</v>
      </c>
      <c r="E81" s="77"/>
      <c r="F81" s="2">
        <v>74</v>
      </c>
      <c r="G81" s="101"/>
      <c r="H81" s="153" t="s">
        <v>43</v>
      </c>
      <c r="I81" s="539"/>
      <c r="J81" s="1845"/>
      <c r="K81" s="1845"/>
    </row>
    <row r="82" spans="1:11" x14ac:dyDescent="0.25">
      <c r="A82" s="2">
        <v>75</v>
      </c>
      <c r="B82" s="3" t="s">
        <v>19</v>
      </c>
      <c r="C82" s="45" t="s">
        <v>113</v>
      </c>
      <c r="D82" s="1227" t="s">
        <v>44</v>
      </c>
      <c r="E82" s="73"/>
      <c r="F82" s="2">
        <v>75</v>
      </c>
      <c r="G82" s="48" t="s">
        <v>748</v>
      </c>
      <c r="H82" s="422"/>
      <c r="I82" s="540"/>
      <c r="J82" s="1845"/>
      <c r="K82" s="1845"/>
    </row>
    <row r="83" spans="1:11" x14ac:dyDescent="0.25">
      <c r="A83" s="2">
        <v>76</v>
      </c>
      <c r="B83" s="9" t="s">
        <v>30</v>
      </c>
      <c r="C83" s="46"/>
      <c r="D83" s="1227" t="s">
        <v>44</v>
      </c>
      <c r="E83" s="73"/>
      <c r="F83" s="2">
        <v>76</v>
      </c>
      <c r="G83" s="48" t="s">
        <v>748</v>
      </c>
      <c r="H83" s="422"/>
      <c r="I83" s="540"/>
      <c r="J83" s="1845"/>
      <c r="K83" s="1845"/>
    </row>
    <row r="84" spans="1:11" x14ac:dyDescent="0.25">
      <c r="A84" s="2">
        <v>77</v>
      </c>
      <c r="B84" s="9" t="s">
        <v>31</v>
      </c>
      <c r="C84" s="46"/>
      <c r="D84" s="1227" t="s">
        <v>44</v>
      </c>
      <c r="E84" s="73"/>
      <c r="F84" s="2">
        <v>77</v>
      </c>
      <c r="G84" s="48" t="s">
        <v>748</v>
      </c>
      <c r="H84" s="422"/>
      <c r="I84" s="540"/>
      <c r="J84" s="1845"/>
      <c r="K84" s="1845"/>
    </row>
    <row r="85" spans="1:11" x14ac:dyDescent="0.25">
      <c r="A85" s="2">
        <v>78</v>
      </c>
      <c r="B85" s="9" t="s">
        <v>77</v>
      </c>
      <c r="C85" s="45">
        <f>F12</f>
        <v>0</v>
      </c>
      <c r="D85" s="1227" t="s">
        <v>44</v>
      </c>
      <c r="E85" s="73"/>
      <c r="F85" s="2">
        <v>78</v>
      </c>
      <c r="G85" s="48" t="s">
        <v>748</v>
      </c>
      <c r="H85" s="422"/>
      <c r="I85" s="540"/>
      <c r="J85" s="1845"/>
      <c r="K85" s="1845"/>
    </row>
    <row r="86" spans="1:11" x14ac:dyDescent="0.25">
      <c r="A86" s="2">
        <v>79</v>
      </c>
      <c r="B86" s="9" t="s">
        <v>76</v>
      </c>
      <c r="C86" s="45" t="s">
        <v>118</v>
      </c>
      <c r="D86" s="1227" t="s">
        <v>44</v>
      </c>
      <c r="E86" s="73"/>
      <c r="F86" s="2">
        <v>79</v>
      </c>
      <c r="G86" s="48" t="s">
        <v>748</v>
      </c>
      <c r="H86" s="422"/>
      <c r="I86" s="540"/>
      <c r="J86" s="1845" t="s">
        <v>573</v>
      </c>
      <c r="K86" s="1845"/>
    </row>
    <row r="87" spans="1:11" x14ac:dyDescent="0.25">
      <c r="A87" s="2">
        <v>83</v>
      </c>
      <c r="B87" s="9" t="s">
        <v>20</v>
      </c>
      <c r="C87" s="50">
        <f>C14</f>
        <v>10000000</v>
      </c>
      <c r="D87" s="1228" t="s">
        <v>44</v>
      </c>
      <c r="E87" s="73"/>
      <c r="F87" s="2">
        <v>83</v>
      </c>
      <c r="G87" s="48" t="s">
        <v>748</v>
      </c>
      <c r="H87" s="454"/>
      <c r="I87" s="650"/>
      <c r="J87" s="1845"/>
      <c r="K87" s="1845"/>
    </row>
    <row r="88" spans="1:11" x14ac:dyDescent="0.25">
      <c r="A88" s="2">
        <v>85</v>
      </c>
      <c r="B88" s="3" t="s">
        <v>21</v>
      </c>
      <c r="C88" s="45" t="s">
        <v>99</v>
      </c>
      <c r="D88" s="1227" t="s">
        <v>43</v>
      </c>
      <c r="E88" s="73"/>
      <c r="F88" s="2">
        <v>85</v>
      </c>
      <c r="G88" s="48" t="s">
        <v>748</v>
      </c>
      <c r="H88" s="422"/>
      <c r="I88" s="540"/>
      <c r="J88" s="1842" t="s">
        <v>346</v>
      </c>
      <c r="K88" s="1842"/>
    </row>
    <row r="89" spans="1:11" x14ac:dyDescent="0.25">
      <c r="A89" s="2">
        <v>86</v>
      </c>
      <c r="B89" s="3" t="s">
        <v>22</v>
      </c>
      <c r="C89" s="45" t="s">
        <v>99</v>
      </c>
      <c r="D89" s="1227" t="s">
        <v>44</v>
      </c>
      <c r="E89" s="73"/>
      <c r="F89" s="2">
        <v>86</v>
      </c>
      <c r="G89" s="48" t="s">
        <v>748</v>
      </c>
      <c r="H89" s="422"/>
      <c r="I89" s="540"/>
      <c r="J89" s="1842" t="s">
        <v>44</v>
      </c>
      <c r="K89" s="1842"/>
    </row>
    <row r="90" spans="1:11" x14ac:dyDescent="0.25">
      <c r="A90" s="2">
        <v>87</v>
      </c>
      <c r="B90" s="3" t="s">
        <v>23</v>
      </c>
      <c r="C90" s="187">
        <f>(C15/C14)*100</f>
        <v>102.13826027397259</v>
      </c>
      <c r="D90" s="1233" t="s">
        <v>44</v>
      </c>
      <c r="E90" s="354" t="s">
        <v>309</v>
      </c>
      <c r="F90" s="2">
        <v>87</v>
      </c>
      <c r="G90" s="48" t="s">
        <v>748</v>
      </c>
      <c r="H90" s="421"/>
      <c r="I90" s="545"/>
      <c r="J90" s="1838" t="s">
        <v>271</v>
      </c>
      <c r="K90" s="1838"/>
    </row>
    <row r="91" spans="1:11" x14ac:dyDescent="0.25">
      <c r="A91" s="2">
        <v>88</v>
      </c>
      <c r="B91" s="3" t="s">
        <v>24</v>
      </c>
      <c r="C91" s="21">
        <f>C15</f>
        <v>10213826.02739726</v>
      </c>
      <c r="D91" s="1228" t="s">
        <v>44</v>
      </c>
      <c r="E91" s="354" t="s">
        <v>309</v>
      </c>
      <c r="F91" s="2">
        <v>88</v>
      </c>
      <c r="G91" s="48" t="s">
        <v>748</v>
      </c>
      <c r="H91" s="454"/>
      <c r="I91" s="650"/>
      <c r="J91" s="1839"/>
      <c r="K91" s="1839"/>
    </row>
    <row r="92" spans="1:11" x14ac:dyDescent="0.25">
      <c r="A92" s="2">
        <v>89</v>
      </c>
      <c r="B92" s="3" t="s">
        <v>25</v>
      </c>
      <c r="C92" s="51">
        <v>0.5</v>
      </c>
      <c r="D92" s="67" t="s">
        <v>44</v>
      </c>
      <c r="E92" s="145"/>
      <c r="F92" s="2">
        <v>89</v>
      </c>
      <c r="G92" s="48" t="s">
        <v>748</v>
      </c>
      <c r="H92" s="455"/>
      <c r="I92" s="651"/>
      <c r="J92" s="1840">
        <v>18</v>
      </c>
      <c r="K92" s="1840"/>
    </row>
    <row r="93" spans="1:11" x14ac:dyDescent="0.25">
      <c r="A93" s="2">
        <v>90</v>
      </c>
      <c r="B93" s="3" t="s">
        <v>26</v>
      </c>
      <c r="C93" s="45" t="s">
        <v>114</v>
      </c>
      <c r="D93" s="1227" t="s">
        <v>43</v>
      </c>
      <c r="E93" s="145"/>
      <c r="F93" s="2">
        <v>90</v>
      </c>
      <c r="G93" s="48" t="s">
        <v>748</v>
      </c>
      <c r="H93" s="422"/>
      <c r="I93" s="540"/>
      <c r="J93" s="1842" t="s">
        <v>347</v>
      </c>
      <c r="K93" s="1842"/>
    </row>
    <row r="94" spans="1:11" x14ac:dyDescent="0.25">
      <c r="A94" s="2">
        <v>91</v>
      </c>
      <c r="B94" s="3" t="s">
        <v>27</v>
      </c>
      <c r="C94" s="52" t="s">
        <v>121</v>
      </c>
      <c r="D94" s="1295" t="s">
        <v>130</v>
      </c>
      <c r="E94" s="354" t="s">
        <v>309</v>
      </c>
      <c r="F94" s="2">
        <v>91</v>
      </c>
      <c r="G94" s="48" t="s">
        <v>748</v>
      </c>
      <c r="H94" s="456"/>
      <c r="I94" s="652"/>
      <c r="J94" s="1841"/>
      <c r="K94" s="1841"/>
    </row>
    <row r="95" spans="1:11" x14ac:dyDescent="0.25">
      <c r="A95" s="2">
        <v>92</v>
      </c>
      <c r="B95" s="3" t="s">
        <v>28</v>
      </c>
      <c r="C95" s="45" t="s">
        <v>115</v>
      </c>
      <c r="D95" s="1227" t="s">
        <v>44</v>
      </c>
      <c r="E95" s="145"/>
      <c r="F95" s="2">
        <v>92</v>
      </c>
      <c r="G95" s="48" t="s">
        <v>748</v>
      </c>
      <c r="H95" s="422"/>
      <c r="I95" s="540"/>
      <c r="J95" s="1841" t="s">
        <v>560</v>
      </c>
      <c r="K95" s="1841"/>
    </row>
    <row r="96" spans="1:11" x14ac:dyDescent="0.25">
      <c r="A96" s="2">
        <v>93</v>
      </c>
      <c r="B96" s="3" t="s">
        <v>75</v>
      </c>
      <c r="C96" s="53" t="s">
        <v>119</v>
      </c>
      <c r="D96" s="1227" t="s">
        <v>44</v>
      </c>
      <c r="E96" s="145"/>
      <c r="F96" s="2">
        <v>93</v>
      </c>
      <c r="G96" s="48" t="s">
        <v>748</v>
      </c>
      <c r="H96" s="422"/>
      <c r="I96" s="540"/>
      <c r="J96" s="1841"/>
      <c r="K96" s="1841"/>
    </row>
    <row r="97" spans="1:12" x14ac:dyDescent="0.25">
      <c r="A97" s="2">
        <v>94</v>
      </c>
      <c r="B97" s="3" t="s">
        <v>74</v>
      </c>
      <c r="C97" s="45" t="s">
        <v>116</v>
      </c>
      <c r="D97" s="1227" t="s">
        <v>44</v>
      </c>
      <c r="E97" s="145"/>
      <c r="F97" s="2">
        <v>94</v>
      </c>
      <c r="G97" s="48" t="s">
        <v>748</v>
      </c>
      <c r="H97" s="422"/>
      <c r="I97" s="540"/>
      <c r="J97" s="1841" t="s">
        <v>550</v>
      </c>
      <c r="K97" s="1841"/>
    </row>
    <row r="98" spans="1:12" x14ac:dyDescent="0.25">
      <c r="A98" s="2">
        <v>95</v>
      </c>
      <c r="B98" s="9" t="s">
        <v>38</v>
      </c>
      <c r="C98" s="45" t="b">
        <v>1</v>
      </c>
      <c r="D98" s="1227" t="s">
        <v>44</v>
      </c>
      <c r="E98" s="354" t="s">
        <v>309</v>
      </c>
      <c r="F98" s="2">
        <v>95</v>
      </c>
      <c r="G98" s="48" t="s">
        <v>748</v>
      </c>
      <c r="H98" s="422"/>
      <c r="I98" s="540"/>
      <c r="J98" s="1842" t="s">
        <v>106</v>
      </c>
      <c r="K98" s="1842"/>
    </row>
    <row r="99" spans="1:12" x14ac:dyDescent="0.25">
      <c r="A99" s="18">
        <v>96</v>
      </c>
      <c r="B99" s="10" t="s">
        <v>36</v>
      </c>
      <c r="C99" s="46"/>
      <c r="D99" s="1227" t="s">
        <v>44</v>
      </c>
      <c r="F99" s="18">
        <v>96</v>
      </c>
      <c r="G99" s="48" t="s">
        <v>748</v>
      </c>
      <c r="H99" s="422"/>
      <c r="I99" s="540"/>
      <c r="J99" s="1842"/>
      <c r="K99" s="1842"/>
    </row>
    <row r="100" spans="1:12" x14ac:dyDescent="0.25">
      <c r="A100" s="18">
        <v>97</v>
      </c>
      <c r="B100" s="10" t="s">
        <v>32</v>
      </c>
      <c r="C100" s="46"/>
      <c r="D100" s="1227" t="s">
        <v>44</v>
      </c>
      <c r="F100" s="18">
        <v>97</v>
      </c>
      <c r="G100" s="48" t="s">
        <v>748</v>
      </c>
      <c r="H100" s="422"/>
      <c r="I100" s="540"/>
      <c r="J100" s="1842"/>
      <c r="K100" s="1842"/>
    </row>
    <row r="101" spans="1:12" x14ac:dyDescent="0.25">
      <c r="A101" s="18">
        <v>98</v>
      </c>
      <c r="B101" s="10" t="s">
        <v>39</v>
      </c>
      <c r="C101" s="45" t="s">
        <v>47</v>
      </c>
      <c r="D101" s="1227" t="s">
        <v>130</v>
      </c>
      <c r="E101" s="77"/>
      <c r="F101" s="18">
        <v>98</v>
      </c>
      <c r="G101" s="1070" t="s">
        <v>42</v>
      </c>
      <c r="H101" s="422" t="s">
        <v>130</v>
      </c>
      <c r="I101" s="354" t="s">
        <v>309</v>
      </c>
      <c r="J101" s="1842">
        <v>33</v>
      </c>
      <c r="K101" s="1842"/>
    </row>
    <row r="102" spans="1:12" x14ac:dyDescent="0.25">
      <c r="A102" s="18">
        <v>99</v>
      </c>
      <c r="B102" s="10" t="s">
        <v>29</v>
      </c>
      <c r="C102" s="45" t="s">
        <v>117</v>
      </c>
      <c r="D102" s="1227" t="s">
        <v>130</v>
      </c>
      <c r="E102" s="73"/>
      <c r="F102" s="18">
        <v>99</v>
      </c>
      <c r="G102" s="19" t="s">
        <v>117</v>
      </c>
      <c r="H102" s="422" t="s">
        <v>130</v>
      </c>
      <c r="I102" s="540"/>
      <c r="J102" s="1843"/>
      <c r="K102" s="1843"/>
    </row>
    <row r="103" spans="1:12" x14ac:dyDescent="0.25">
      <c r="A103" s="12" t="s">
        <v>122</v>
      </c>
      <c r="C103" s="16">
        <v>51</v>
      </c>
      <c r="D103" s="69"/>
      <c r="F103" s="12"/>
      <c r="G103" s="16">
        <v>10</v>
      </c>
      <c r="H103" s="69"/>
      <c r="I103" s="249"/>
    </row>
    <row r="104" spans="1:12" x14ac:dyDescent="0.25">
      <c r="C104" s="11"/>
      <c r="D104" s="70"/>
    </row>
    <row r="105" spans="1:12" ht="15.75" customHeight="1" x14ac:dyDescent="0.25">
      <c r="A105" s="912">
        <v>1.1000000000000001</v>
      </c>
      <c r="B105" s="1791" t="s">
        <v>162</v>
      </c>
      <c r="C105" s="1791"/>
      <c r="D105" s="1791"/>
      <c r="E105" s="999"/>
      <c r="F105" s="1631">
        <v>2.2999999999999998</v>
      </c>
      <c r="G105" s="1736" t="s">
        <v>923</v>
      </c>
      <c r="H105" s="1736"/>
      <c r="I105" s="1736"/>
      <c r="J105" s="1736"/>
      <c r="K105" s="1736"/>
      <c r="L105" s="725"/>
    </row>
    <row r="106" spans="1:12" ht="15.75" customHeight="1" x14ac:dyDescent="0.25">
      <c r="A106" s="912">
        <v>1.2</v>
      </c>
      <c r="B106" s="1577" t="s">
        <v>345</v>
      </c>
      <c r="C106" s="1577"/>
      <c r="D106" s="1577"/>
      <c r="E106" s="724"/>
      <c r="F106" s="1632"/>
      <c r="G106" s="1736"/>
      <c r="H106" s="1736"/>
      <c r="I106" s="1736"/>
      <c r="J106" s="1736"/>
      <c r="K106" s="1736"/>
      <c r="L106" s="1235"/>
    </row>
    <row r="107" spans="1:12" x14ac:dyDescent="0.25">
      <c r="A107" s="912">
        <v>1.7</v>
      </c>
      <c r="B107" s="1577" t="s">
        <v>469</v>
      </c>
      <c r="C107" s="1577"/>
      <c r="D107" s="1577"/>
      <c r="E107" s="724"/>
      <c r="F107" s="1667"/>
      <c r="G107" s="1736"/>
      <c r="H107" s="1736"/>
      <c r="I107" s="1736"/>
      <c r="J107" s="1736"/>
      <c r="K107" s="1736"/>
      <c r="L107" s="1235"/>
    </row>
    <row r="108" spans="1:12" ht="15.75" customHeight="1" x14ac:dyDescent="0.25">
      <c r="A108" s="912">
        <v>1.8</v>
      </c>
      <c r="B108" s="1577" t="s">
        <v>470</v>
      </c>
      <c r="C108" s="1577"/>
      <c r="D108" s="1577"/>
      <c r="E108" s="724"/>
      <c r="F108" s="1634">
        <v>2.2200000000000002</v>
      </c>
      <c r="G108" s="1736" t="s">
        <v>627</v>
      </c>
      <c r="H108" s="1736"/>
      <c r="I108" s="1736"/>
      <c r="J108" s="1736"/>
      <c r="K108" s="1736"/>
      <c r="L108" s="627"/>
    </row>
    <row r="109" spans="1:12" x14ac:dyDescent="0.25">
      <c r="A109" s="1270">
        <v>1.1000000000000001</v>
      </c>
      <c r="B109" s="1577" t="s">
        <v>471</v>
      </c>
      <c r="C109" s="1577"/>
      <c r="D109" s="1577"/>
      <c r="E109" s="724"/>
      <c r="F109" s="1634"/>
      <c r="G109" s="1736"/>
      <c r="H109" s="1736"/>
      <c r="I109" s="1736"/>
      <c r="J109" s="1736"/>
      <c r="K109" s="1736"/>
    </row>
    <row r="110" spans="1:12" x14ac:dyDescent="0.25">
      <c r="A110" s="912">
        <v>1.1299999999999999</v>
      </c>
      <c r="B110" s="1577" t="s">
        <v>472</v>
      </c>
      <c r="C110" s="1577"/>
      <c r="D110" s="1577"/>
      <c r="E110" s="724"/>
      <c r="F110" s="1555">
        <v>2.98</v>
      </c>
      <c r="G110" s="1638" t="s">
        <v>924</v>
      </c>
      <c r="H110" s="1638"/>
      <c r="I110" s="1638"/>
      <c r="J110" s="1638"/>
      <c r="K110" s="1638"/>
    </row>
    <row r="111" spans="1:12" ht="15.75" customHeight="1" x14ac:dyDescent="0.25">
      <c r="A111" s="1694">
        <v>1.17</v>
      </c>
      <c r="B111" s="1674" t="s">
        <v>806</v>
      </c>
      <c r="C111" s="1674"/>
      <c r="D111" s="1674"/>
      <c r="E111" s="1068"/>
      <c r="F111" s="1555"/>
      <c r="G111" s="1638"/>
      <c r="H111" s="1638"/>
      <c r="I111" s="1638"/>
      <c r="J111" s="1638"/>
      <c r="K111" s="1638"/>
    </row>
    <row r="112" spans="1:12" x14ac:dyDescent="0.25">
      <c r="A112" s="1694"/>
      <c r="B112" s="1674"/>
      <c r="C112" s="1674"/>
      <c r="D112" s="1674"/>
      <c r="E112" s="1403"/>
      <c r="F112" s="1050"/>
      <c r="G112" s="1234"/>
      <c r="H112" s="1234"/>
      <c r="I112" s="1234"/>
    </row>
    <row r="113" spans="1:7" x14ac:dyDescent="0.25">
      <c r="A113" s="1280">
        <v>2.1</v>
      </c>
      <c r="B113" s="1636" t="s">
        <v>474</v>
      </c>
      <c r="C113" s="1636"/>
      <c r="D113" s="1636"/>
      <c r="E113" s="647"/>
      <c r="F113" s="951"/>
      <c r="G113" s="951"/>
    </row>
    <row r="114" spans="1:7" ht="15.75" customHeight="1" x14ac:dyDescent="0.25">
      <c r="A114" s="1694">
        <v>2.8</v>
      </c>
      <c r="B114" s="1638" t="s">
        <v>827</v>
      </c>
      <c r="C114" s="1638"/>
      <c r="D114" s="1638"/>
      <c r="E114" s="951"/>
      <c r="F114" s="951"/>
      <c r="G114" s="951"/>
    </row>
    <row r="115" spans="1:7" ht="15.75" customHeight="1" x14ac:dyDescent="0.25">
      <c r="A115" s="1694"/>
      <c r="B115" s="1638"/>
      <c r="C115" s="1638"/>
      <c r="D115" s="1638"/>
      <c r="E115" s="951"/>
      <c r="F115" s="1092"/>
      <c r="G115" s="1068"/>
    </row>
    <row r="116" spans="1:7" ht="15.75" customHeight="1" x14ac:dyDescent="0.25">
      <c r="A116" s="1634">
        <v>2.16</v>
      </c>
      <c r="B116" s="1548" t="s">
        <v>930</v>
      </c>
      <c r="C116" s="1548"/>
      <c r="D116" s="1548"/>
      <c r="E116" s="1092"/>
      <c r="F116" s="1092"/>
      <c r="G116" s="1220"/>
    </row>
    <row r="117" spans="1:7" ht="15" customHeight="1" x14ac:dyDescent="0.25">
      <c r="A117" s="1634"/>
      <c r="B117" s="1548"/>
      <c r="C117" s="1548"/>
      <c r="D117" s="1548"/>
      <c r="E117" s="1092"/>
      <c r="F117" s="408"/>
      <c r="G117" s="7"/>
    </row>
    <row r="118" spans="1:7" ht="15.75" customHeight="1" x14ac:dyDescent="0.25">
      <c r="A118" s="1634"/>
      <c r="B118" s="1548"/>
      <c r="C118" s="1548"/>
      <c r="D118" s="1548"/>
      <c r="E118" s="1092"/>
      <c r="F118" s="408"/>
      <c r="G118" s="7"/>
    </row>
    <row r="119" spans="1:7" ht="15" customHeight="1" x14ac:dyDescent="0.25">
      <c r="A119" s="1634"/>
      <c r="B119" s="1548"/>
      <c r="C119" s="1548"/>
      <c r="D119" s="1548"/>
      <c r="E119" s="408"/>
      <c r="F119" s="408"/>
      <c r="G119" s="7"/>
    </row>
    <row r="120" spans="1:7" x14ac:dyDescent="0.25">
      <c r="A120" s="1634">
        <v>2.17</v>
      </c>
      <c r="B120" s="1548" t="s">
        <v>929</v>
      </c>
      <c r="C120" s="1548"/>
      <c r="D120" s="1548"/>
      <c r="E120" s="647"/>
      <c r="F120" s="145"/>
    </row>
    <row r="121" spans="1:7" x14ac:dyDescent="0.25">
      <c r="A121" s="1634"/>
      <c r="B121" s="1548"/>
      <c r="C121" s="1548"/>
      <c r="D121" s="1548"/>
      <c r="E121" s="647"/>
      <c r="F121" s="145"/>
    </row>
    <row r="122" spans="1:7" x14ac:dyDescent="0.25">
      <c r="A122" s="1280">
        <v>2.1800000000000002</v>
      </c>
      <c r="B122" s="1758" t="s">
        <v>784</v>
      </c>
      <c r="C122" s="1758"/>
      <c r="D122" s="1758"/>
      <c r="E122" s="408"/>
      <c r="F122" s="145"/>
    </row>
    <row r="123" spans="1:7" x14ac:dyDescent="0.25">
      <c r="A123" s="1291">
        <v>2.2000000000000002</v>
      </c>
      <c r="B123" s="1636" t="s">
        <v>284</v>
      </c>
      <c r="C123" s="1636"/>
      <c r="D123" s="1636"/>
      <c r="E123" s="145"/>
      <c r="F123" s="145"/>
    </row>
    <row r="124" spans="1:7" x14ac:dyDescent="0.25">
      <c r="A124" s="1267">
        <v>2.2200000000000002</v>
      </c>
      <c r="B124" s="1557" t="s">
        <v>830</v>
      </c>
      <c r="C124" s="1557"/>
      <c r="D124" s="1557"/>
      <c r="E124" s="1403"/>
      <c r="F124" s="951"/>
    </row>
    <row r="125" spans="1:7" ht="15.75" customHeight="1" x14ac:dyDescent="0.25">
      <c r="A125" s="1269">
        <v>2.38</v>
      </c>
      <c r="B125" s="1534" t="s">
        <v>269</v>
      </c>
      <c r="C125" s="1534"/>
      <c r="D125" s="1534"/>
      <c r="E125" s="647"/>
      <c r="F125" s="647"/>
    </row>
    <row r="126" spans="1:7" x14ac:dyDescent="0.25">
      <c r="A126" s="912">
        <v>2.87</v>
      </c>
      <c r="B126" s="1577" t="s">
        <v>475</v>
      </c>
      <c r="C126" s="1577"/>
      <c r="D126" s="1577"/>
      <c r="E126" s="647"/>
      <c r="F126" s="1414"/>
      <c r="G126" s="750"/>
    </row>
    <row r="127" spans="1:7" x14ac:dyDescent="0.25">
      <c r="A127" s="912">
        <v>2.88</v>
      </c>
      <c r="B127" s="1758" t="s">
        <v>802</v>
      </c>
      <c r="C127" s="1758"/>
      <c r="D127" s="1758"/>
      <c r="E127" s="951"/>
      <c r="F127" s="7"/>
    </row>
    <row r="128" spans="1:7" ht="15.75" customHeight="1" x14ac:dyDescent="0.25">
      <c r="A128" s="1271">
        <v>2.91</v>
      </c>
      <c r="B128" s="1557" t="s">
        <v>755</v>
      </c>
      <c r="C128" s="1557"/>
      <c r="D128" s="1557"/>
      <c r="E128" s="1414"/>
      <c r="F128" s="7"/>
    </row>
    <row r="129" spans="1:4" x14ac:dyDescent="0.25">
      <c r="A129" s="1407">
        <v>2.95</v>
      </c>
      <c r="B129" s="1856" t="s">
        <v>476</v>
      </c>
      <c r="C129" s="1856"/>
      <c r="D129" s="1856"/>
    </row>
  </sheetData>
  <mergeCells count="121">
    <mergeCell ref="E5:F5"/>
    <mergeCell ref="E6:F6"/>
    <mergeCell ref="E12:F12"/>
    <mergeCell ref="E15:F15"/>
    <mergeCell ref="E16:F16"/>
    <mergeCell ref="E13:F13"/>
    <mergeCell ref="F23:G23"/>
    <mergeCell ref="A23:D23"/>
    <mergeCell ref="A12:A13"/>
    <mergeCell ref="B12:B13"/>
    <mergeCell ref="C12:C13"/>
    <mergeCell ref="E20:F20"/>
    <mergeCell ref="F22:H22"/>
    <mergeCell ref="J22: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68:K68"/>
    <mergeCell ref="J69:K69"/>
    <mergeCell ref="J70:K70"/>
    <mergeCell ref="J71:K71"/>
    <mergeCell ref="J72:K72"/>
    <mergeCell ref="J73:K73"/>
    <mergeCell ref="J74:K74"/>
    <mergeCell ref="J75:K75"/>
    <mergeCell ref="J76:K76"/>
    <mergeCell ref="J77:K77"/>
    <mergeCell ref="J87:K87"/>
    <mergeCell ref="J88:K88"/>
    <mergeCell ref="J89:K89"/>
    <mergeCell ref="J90:K90"/>
    <mergeCell ref="J91:K91"/>
    <mergeCell ref="J92:K92"/>
    <mergeCell ref="J93:K93"/>
    <mergeCell ref="J94:K94"/>
    <mergeCell ref="J95:K95"/>
    <mergeCell ref="J78:K78"/>
    <mergeCell ref="J79:K79"/>
    <mergeCell ref="J80:K80"/>
    <mergeCell ref="J81:K81"/>
    <mergeCell ref="J82:K82"/>
    <mergeCell ref="J83:K83"/>
    <mergeCell ref="J84:K84"/>
    <mergeCell ref="J85:K85"/>
    <mergeCell ref="J86:K86"/>
    <mergeCell ref="B129:D129"/>
    <mergeCell ref="B105:D105"/>
    <mergeCell ref="B106:D106"/>
    <mergeCell ref="B107:D107"/>
    <mergeCell ref="B108:D108"/>
    <mergeCell ref="B109:D109"/>
    <mergeCell ref="B110:D110"/>
    <mergeCell ref="B127:D127"/>
    <mergeCell ref="B126:D126"/>
    <mergeCell ref="B125:D125"/>
    <mergeCell ref="B123:D123"/>
    <mergeCell ref="B113:D113"/>
    <mergeCell ref="B114:D115"/>
    <mergeCell ref="B116:D119"/>
    <mergeCell ref="B111:D112"/>
    <mergeCell ref="J101:K101"/>
    <mergeCell ref="J102:K102"/>
    <mergeCell ref="J96:K96"/>
    <mergeCell ref="J97:K97"/>
    <mergeCell ref="B120:D121"/>
    <mergeCell ref="A120:A121"/>
    <mergeCell ref="B122:D122"/>
    <mergeCell ref="B124:D124"/>
    <mergeCell ref="B128:D128"/>
    <mergeCell ref="A114:A115"/>
    <mergeCell ref="J98:K98"/>
    <mergeCell ref="J99:K99"/>
    <mergeCell ref="J100:K100"/>
    <mergeCell ref="F108:F109"/>
    <mergeCell ref="G108:K109"/>
    <mergeCell ref="A116:A119"/>
    <mergeCell ref="A111:A112"/>
    <mergeCell ref="G105:K107"/>
    <mergeCell ref="G110:K111"/>
    <mergeCell ref="F110:F111"/>
    <mergeCell ref="F105:F107"/>
  </mergeCells>
  <pageMargins left="0.23622047244094491" right="0.23622047244094491" top="0.19685039370078741" bottom="0.15748031496062992" header="0.11811023622047245" footer="0.11811023622047245"/>
  <pageSetup paperSize="9" scale="58"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R121"/>
  <sheetViews>
    <sheetView zoomScale="75" zoomScaleNormal="75" workbookViewId="0">
      <selection activeCell="B64" sqref="B64"/>
    </sheetView>
  </sheetViews>
  <sheetFormatPr defaultColWidth="8.85546875" defaultRowHeight="15.75" x14ac:dyDescent="0.25"/>
  <cols>
    <col min="1" max="1" width="8.28515625" customWidth="1"/>
    <col min="2" max="2" width="54.42578125" bestFit="1" customWidth="1"/>
    <col min="3" max="3" width="79.7109375" customWidth="1"/>
    <col min="4" max="4" width="3.140625" style="54" bestFit="1" customWidth="1"/>
    <col min="5" max="5" width="2.7109375" style="12" customWidth="1"/>
    <col min="6" max="6" width="5.42578125" customWidth="1"/>
    <col min="7" max="7" width="7.7109375" customWidth="1"/>
    <col min="8" max="8" width="55.7109375" customWidth="1"/>
    <col min="9" max="9" width="3" style="398" customWidth="1"/>
    <col min="10" max="10" width="8.85546875" bestFit="1" customWidth="1"/>
    <col min="12" max="12" width="56.7109375" bestFit="1" customWidth="1"/>
    <col min="13" max="13" width="8.85546875" style="268" bestFit="1" customWidth="1"/>
    <col min="14" max="14" width="20.140625" customWidth="1"/>
  </cols>
  <sheetData>
    <row r="1" spans="1:13" ht="18" x14ac:dyDescent="0.25">
      <c r="A1" s="37" t="s">
        <v>274</v>
      </c>
    </row>
    <row r="3" spans="1:13" s="12" customFormat="1" x14ac:dyDescent="0.25">
      <c r="A3" s="36" t="s">
        <v>131</v>
      </c>
      <c r="D3" s="55"/>
      <c r="F3" s="36" t="s">
        <v>132</v>
      </c>
      <c r="I3" s="69"/>
      <c r="M3" s="236"/>
    </row>
    <row r="4" spans="1:13" s="12" customFormat="1" x14ac:dyDescent="0.25">
      <c r="A4" s="26">
        <v>1</v>
      </c>
      <c r="B4" s="34" t="s">
        <v>127</v>
      </c>
      <c r="C4" s="86" t="s">
        <v>203</v>
      </c>
      <c r="D4" s="55"/>
      <c r="G4" s="36"/>
      <c r="I4" s="69"/>
      <c r="M4" s="236"/>
    </row>
    <row r="5" spans="1:13" x14ac:dyDescent="0.25">
      <c r="A5" s="26">
        <v>2</v>
      </c>
      <c r="B5" s="34" t="s">
        <v>90</v>
      </c>
      <c r="C5" s="19" t="s">
        <v>94</v>
      </c>
      <c r="E5" s="16"/>
      <c r="F5" s="1606" t="s">
        <v>95</v>
      </c>
      <c r="G5" s="1606"/>
      <c r="H5" s="19" t="s">
        <v>93</v>
      </c>
      <c r="I5" s="249"/>
      <c r="J5" s="72"/>
    </row>
    <row r="6" spans="1:13" x14ac:dyDescent="0.25">
      <c r="A6" s="26">
        <v>3</v>
      </c>
      <c r="B6" s="34" t="s">
        <v>91</v>
      </c>
      <c r="C6" s="19" t="s">
        <v>96</v>
      </c>
      <c r="E6" s="16"/>
      <c r="F6" s="1606" t="s">
        <v>95</v>
      </c>
      <c r="G6" s="1606"/>
      <c r="H6" s="19" t="s">
        <v>97</v>
      </c>
      <c r="I6" s="249"/>
      <c r="J6" s="72"/>
    </row>
    <row r="7" spans="1:13" x14ac:dyDescent="0.25">
      <c r="A7" s="26">
        <v>4</v>
      </c>
      <c r="B7" s="34" t="s">
        <v>101</v>
      </c>
      <c r="C7" s="27">
        <v>43207</v>
      </c>
      <c r="E7" s="15"/>
      <c r="G7" s="30"/>
      <c r="H7" s="12"/>
      <c r="I7" s="69"/>
      <c r="J7" s="73"/>
      <c r="K7" s="12"/>
    </row>
    <row r="8" spans="1:13" x14ac:dyDescent="0.25">
      <c r="A8" s="26">
        <v>5</v>
      </c>
      <c r="B8" s="34" t="s">
        <v>123</v>
      </c>
      <c r="C8" s="28">
        <v>0.45520833333333338</v>
      </c>
      <c r="E8" s="15"/>
      <c r="G8" s="30"/>
      <c r="H8" s="12"/>
      <c r="I8" s="69"/>
      <c r="J8" s="73"/>
      <c r="K8" s="12"/>
    </row>
    <row r="9" spans="1:13" x14ac:dyDescent="0.25">
      <c r="A9" s="26">
        <v>6</v>
      </c>
      <c r="B9" s="34" t="s">
        <v>124</v>
      </c>
      <c r="C9" s="27" t="s">
        <v>125</v>
      </c>
      <c r="E9" s="15"/>
      <c r="G9" s="30"/>
      <c r="H9" s="12"/>
      <c r="I9" s="69"/>
      <c r="J9" s="73"/>
      <c r="K9" s="12"/>
    </row>
    <row r="10" spans="1:13" x14ac:dyDescent="0.25">
      <c r="A10" s="26">
        <v>7</v>
      </c>
      <c r="B10" s="34" t="s">
        <v>102</v>
      </c>
      <c r="C10" s="137" t="s">
        <v>621</v>
      </c>
      <c r="E10" s="15"/>
      <c r="G10" s="30"/>
      <c r="H10" s="12"/>
      <c r="I10" s="69"/>
      <c r="J10" s="73"/>
      <c r="K10" s="12"/>
    </row>
    <row r="11" spans="1:13" x14ac:dyDescent="0.25">
      <c r="A11" s="26">
        <v>8</v>
      </c>
      <c r="B11" s="34" t="s">
        <v>103</v>
      </c>
      <c r="C11" s="85" t="s">
        <v>623</v>
      </c>
      <c r="E11" s="15"/>
      <c r="G11" s="30"/>
      <c r="H11" s="12"/>
      <c r="I11" s="69"/>
      <c r="J11" s="73"/>
      <c r="K11" s="12"/>
    </row>
    <row r="12" spans="1:13" x14ac:dyDescent="0.25">
      <c r="A12" s="1528">
        <v>9</v>
      </c>
      <c r="B12" s="1530" t="s">
        <v>85</v>
      </c>
      <c r="C12" s="1532" t="s">
        <v>98</v>
      </c>
      <c r="F12" s="1606" t="s">
        <v>184</v>
      </c>
      <c r="G12" s="1606"/>
      <c r="H12" s="20" t="s">
        <v>92</v>
      </c>
      <c r="I12" s="447"/>
      <c r="J12" s="1616"/>
      <c r="K12" s="1616"/>
      <c r="L12" s="598"/>
      <c r="M12" s="269"/>
    </row>
    <row r="13" spans="1:13" x14ac:dyDescent="0.25">
      <c r="A13" s="1529"/>
      <c r="B13" s="1531"/>
      <c r="C13" s="1533"/>
      <c r="F13" s="1606" t="s">
        <v>185</v>
      </c>
      <c r="G13" s="1606"/>
      <c r="H13" s="232" t="s">
        <v>119</v>
      </c>
      <c r="I13" s="447"/>
      <c r="J13" s="601"/>
      <c r="K13" s="601"/>
      <c r="L13" s="598"/>
      <c r="M13" s="269"/>
    </row>
    <row r="14" spans="1:13" x14ac:dyDescent="0.25">
      <c r="A14" s="26">
        <v>10</v>
      </c>
      <c r="B14" s="34" t="s">
        <v>86</v>
      </c>
      <c r="C14" s="21">
        <v>10000000</v>
      </c>
      <c r="E14" s="13"/>
      <c r="G14" s="31"/>
      <c r="H14" s="12"/>
      <c r="I14" s="69"/>
      <c r="J14" s="73"/>
      <c r="K14" s="12"/>
    </row>
    <row r="15" spans="1:13" x14ac:dyDescent="0.25">
      <c r="A15" s="26">
        <v>11</v>
      </c>
      <c r="B15" s="34" t="s">
        <v>87</v>
      </c>
      <c r="C15" s="21">
        <f>(C14*(H15/100))+(C14*((1.5*340)/(100*365)))</f>
        <v>10213826.02739726</v>
      </c>
      <c r="E15" s="13"/>
      <c r="F15" s="1673" t="s">
        <v>100</v>
      </c>
      <c r="G15" s="1673"/>
      <c r="H15" s="22">
        <v>100.741</v>
      </c>
      <c r="I15" s="448"/>
      <c r="J15" s="72"/>
      <c r="K15" s="12"/>
    </row>
    <row r="16" spans="1:13" x14ac:dyDescent="0.25">
      <c r="A16" s="26">
        <v>12</v>
      </c>
      <c r="B16" s="34" t="s">
        <v>83</v>
      </c>
      <c r="C16" s="21">
        <f>C15*(1-0.005)</f>
        <v>10162756.897260273</v>
      </c>
      <c r="E16" s="13"/>
      <c r="F16" s="1673" t="s">
        <v>89</v>
      </c>
      <c r="G16" s="1673"/>
      <c r="H16" s="23">
        <f>(C15-C16)/C15</f>
        <v>5.0000000000000877E-3</v>
      </c>
      <c r="I16" s="449"/>
      <c r="J16" s="75"/>
      <c r="K16" s="12"/>
    </row>
    <row r="17" spans="1:14" x14ac:dyDescent="0.25">
      <c r="A17" s="26">
        <v>13</v>
      </c>
      <c r="B17" s="34" t="s">
        <v>88</v>
      </c>
      <c r="C17" s="19" t="s">
        <v>99</v>
      </c>
      <c r="E17" s="16"/>
      <c r="G17" s="33"/>
      <c r="H17" s="12"/>
      <c r="I17" s="69"/>
      <c r="J17" s="73"/>
      <c r="K17" s="12"/>
    </row>
    <row r="18" spans="1:14" x14ac:dyDescent="0.25">
      <c r="A18" s="26">
        <v>14</v>
      </c>
      <c r="B18" s="34" t="s">
        <v>82</v>
      </c>
      <c r="C18" s="24">
        <v>-6.1000000000000004E-3</v>
      </c>
      <c r="E18" s="17"/>
      <c r="G18" s="38"/>
      <c r="H18" s="39"/>
      <c r="I18" s="249"/>
      <c r="J18" s="76"/>
      <c r="K18" s="12"/>
    </row>
    <row r="19" spans="1:14" x14ac:dyDescent="0.25">
      <c r="A19" s="26">
        <v>15</v>
      </c>
      <c r="B19" s="34" t="s">
        <v>84</v>
      </c>
      <c r="C19" s="176" t="s">
        <v>624</v>
      </c>
      <c r="E19" s="13"/>
      <c r="G19" s="13"/>
      <c r="H19" s="12"/>
      <c r="I19" s="69"/>
      <c r="J19" s="73"/>
      <c r="K19" s="12"/>
    </row>
    <row r="20" spans="1:14" x14ac:dyDescent="0.25">
      <c r="A20" s="26">
        <v>16</v>
      </c>
      <c r="B20" s="34" t="s">
        <v>350</v>
      </c>
      <c r="C20" s="21" t="s">
        <v>280</v>
      </c>
      <c r="E20" s="13"/>
      <c r="F20" s="1606" t="s">
        <v>95</v>
      </c>
      <c r="G20" s="1606"/>
      <c r="H20" s="19" t="s">
        <v>153</v>
      </c>
      <c r="I20" s="249"/>
      <c r="J20" s="72"/>
      <c r="K20" s="12"/>
    </row>
    <row r="21" spans="1:14" x14ac:dyDescent="0.25">
      <c r="A21" s="40"/>
      <c r="B21" s="41"/>
      <c r="C21" s="42"/>
      <c r="E21" s="13"/>
      <c r="F21" s="72"/>
      <c r="G21" s="12"/>
    </row>
    <row r="22" spans="1:14" x14ac:dyDescent="0.25">
      <c r="A22" s="12"/>
      <c r="B22" s="12"/>
      <c r="C22" s="16"/>
      <c r="D22" s="55"/>
      <c r="E22" s="16"/>
      <c r="F22" s="1663" t="s">
        <v>751</v>
      </c>
      <c r="G22" s="1663"/>
      <c r="H22" s="1663"/>
      <c r="I22" s="1663"/>
      <c r="K22" s="1663" t="s">
        <v>622</v>
      </c>
      <c r="L22" s="1663"/>
      <c r="M22" s="655"/>
      <c r="N22" s="1583" t="s">
        <v>341</v>
      </c>
    </row>
    <row r="23" spans="1:14" ht="15.75" customHeight="1" x14ac:dyDescent="0.25">
      <c r="A23" s="1707" t="s">
        <v>133</v>
      </c>
      <c r="B23" s="1707"/>
      <c r="C23" s="1707"/>
      <c r="D23" s="1707"/>
      <c r="E23" s="16"/>
      <c r="F23" s="12"/>
      <c r="G23" s="1707" t="s">
        <v>133</v>
      </c>
      <c r="H23" s="1707"/>
      <c r="I23" s="450"/>
      <c r="K23" s="1707" t="s">
        <v>133</v>
      </c>
      <c r="L23" s="1707"/>
      <c r="M23" s="538"/>
      <c r="N23" s="1584"/>
    </row>
    <row r="24" spans="1:14" x14ac:dyDescent="0.25">
      <c r="A24" s="2">
        <v>1</v>
      </c>
      <c r="B24" s="3" t="s">
        <v>0</v>
      </c>
      <c r="C24" s="658" t="s">
        <v>491</v>
      </c>
      <c r="D24" s="1229" t="s">
        <v>130</v>
      </c>
      <c r="E24" s="596" t="s">
        <v>309</v>
      </c>
      <c r="F24" s="12"/>
      <c r="G24" s="2">
        <v>1</v>
      </c>
      <c r="H24" s="585" t="s">
        <v>490</v>
      </c>
      <c r="I24" s="63" t="s">
        <v>130</v>
      </c>
      <c r="K24" s="2">
        <v>1</v>
      </c>
      <c r="L24" s="585" t="s">
        <v>618</v>
      </c>
      <c r="M24" s="356" t="s">
        <v>309</v>
      </c>
      <c r="N24" s="26"/>
    </row>
    <row r="25" spans="1:14" x14ac:dyDescent="0.25">
      <c r="A25" s="2">
        <v>2</v>
      </c>
      <c r="B25" s="3" t="s">
        <v>1</v>
      </c>
      <c r="C25" s="45" t="str">
        <f>H5</f>
        <v>MP6I5ZYZBEU3UXPYFY54</v>
      </c>
      <c r="D25" s="1229" t="s">
        <v>130</v>
      </c>
      <c r="E25" s="355" t="s">
        <v>309</v>
      </c>
      <c r="F25" s="12"/>
      <c r="G25" s="2">
        <v>2</v>
      </c>
      <c r="H25" s="19" t="s">
        <v>93</v>
      </c>
      <c r="I25" s="420" t="s">
        <v>130</v>
      </c>
      <c r="K25" s="2">
        <v>2</v>
      </c>
      <c r="L25" s="19" t="s">
        <v>93</v>
      </c>
      <c r="M25" s="436"/>
      <c r="N25" s="329"/>
    </row>
    <row r="26" spans="1:14" x14ac:dyDescent="0.25">
      <c r="A26" s="2">
        <v>3</v>
      </c>
      <c r="B26" s="3" t="s">
        <v>40</v>
      </c>
      <c r="C26" s="45" t="str">
        <f>H5</f>
        <v>MP6I5ZYZBEU3UXPYFY54</v>
      </c>
      <c r="D26" s="1229" t="s">
        <v>130</v>
      </c>
      <c r="E26" s="355"/>
      <c r="F26" s="12"/>
      <c r="G26" s="2">
        <v>3</v>
      </c>
      <c r="H26" s="19" t="s">
        <v>93</v>
      </c>
      <c r="I26" s="420" t="s">
        <v>130</v>
      </c>
      <c r="K26" s="2">
        <v>3</v>
      </c>
      <c r="L26" s="19" t="s">
        <v>93</v>
      </c>
      <c r="M26" s="436"/>
      <c r="N26" s="329"/>
    </row>
    <row r="27" spans="1:14" x14ac:dyDescent="0.25">
      <c r="A27" s="2">
        <v>4</v>
      </c>
      <c r="B27" s="3" t="s">
        <v>12</v>
      </c>
      <c r="C27" s="45" t="s">
        <v>106</v>
      </c>
      <c r="D27" s="57" t="s">
        <v>130</v>
      </c>
      <c r="E27" s="355"/>
      <c r="F27" s="12"/>
      <c r="G27" s="2">
        <v>4</v>
      </c>
      <c r="H27" s="90"/>
      <c r="I27" s="420" t="s">
        <v>43</v>
      </c>
      <c r="K27" s="2">
        <v>4</v>
      </c>
      <c r="L27" s="90"/>
      <c r="M27" s="436"/>
      <c r="N27" s="377"/>
    </row>
    <row r="28" spans="1:14" x14ac:dyDescent="0.25">
      <c r="A28" s="4">
        <v>5</v>
      </c>
      <c r="B28" s="5" t="s">
        <v>2</v>
      </c>
      <c r="C28" s="45" t="s">
        <v>107</v>
      </c>
      <c r="D28" s="58" t="s">
        <v>130</v>
      </c>
      <c r="E28" s="355"/>
      <c r="F28" s="12"/>
      <c r="G28" s="4">
        <v>5</v>
      </c>
      <c r="H28" s="90"/>
      <c r="I28" s="420" t="s">
        <v>43</v>
      </c>
      <c r="K28" s="4">
        <v>5</v>
      </c>
      <c r="L28" s="90"/>
      <c r="M28" s="436"/>
      <c r="N28" s="378"/>
    </row>
    <row r="29" spans="1:14" x14ac:dyDescent="0.25">
      <c r="A29" s="2">
        <v>6</v>
      </c>
      <c r="B29" s="3" t="s">
        <v>534</v>
      </c>
      <c r="C29" s="46"/>
      <c r="D29" s="57" t="s">
        <v>44</v>
      </c>
      <c r="E29" s="356"/>
      <c r="F29" s="12"/>
      <c r="G29" s="2">
        <v>6</v>
      </c>
      <c r="H29" s="90"/>
      <c r="I29" s="420" t="s">
        <v>43</v>
      </c>
      <c r="K29" s="2">
        <v>6</v>
      </c>
      <c r="L29" s="90"/>
      <c r="M29" s="436"/>
      <c r="N29" s="377"/>
    </row>
    <row r="30" spans="1:14" x14ac:dyDescent="0.25">
      <c r="A30" s="2">
        <v>7</v>
      </c>
      <c r="B30" s="3" t="s">
        <v>535</v>
      </c>
      <c r="C30" s="46"/>
      <c r="D30" s="57" t="s">
        <v>43</v>
      </c>
      <c r="E30" s="356" t="s">
        <v>309</v>
      </c>
      <c r="F30" s="12"/>
      <c r="G30" s="2">
        <v>7</v>
      </c>
      <c r="H30" s="90"/>
      <c r="I30" s="420" t="s">
        <v>43</v>
      </c>
      <c r="K30" s="2">
        <v>7</v>
      </c>
      <c r="L30" s="90"/>
      <c r="M30" s="436"/>
      <c r="N30" s="368"/>
    </row>
    <row r="31" spans="1:14" x14ac:dyDescent="0.25">
      <c r="A31" s="2">
        <v>8</v>
      </c>
      <c r="B31" s="3" t="s">
        <v>536</v>
      </c>
      <c r="C31" s="46"/>
      <c r="D31" s="57" t="s">
        <v>43</v>
      </c>
      <c r="E31" s="356" t="s">
        <v>309</v>
      </c>
      <c r="F31" s="12"/>
      <c r="G31" s="2">
        <v>8</v>
      </c>
      <c r="H31" s="90"/>
      <c r="I31" s="420" t="s">
        <v>43</v>
      </c>
      <c r="K31" s="2">
        <v>8</v>
      </c>
      <c r="L31" s="90"/>
      <c r="M31" s="436"/>
      <c r="N31" s="377"/>
    </row>
    <row r="32" spans="1:14" x14ac:dyDescent="0.25">
      <c r="A32" s="2">
        <v>9</v>
      </c>
      <c r="B32" s="3" t="s">
        <v>5</v>
      </c>
      <c r="C32" s="45" t="s">
        <v>109</v>
      </c>
      <c r="D32" s="1229" t="s">
        <v>130</v>
      </c>
      <c r="E32" s="356"/>
      <c r="F32" s="12"/>
      <c r="G32" s="2">
        <v>9</v>
      </c>
      <c r="H32" s="90"/>
      <c r="I32" s="420" t="s">
        <v>43</v>
      </c>
      <c r="K32" s="2">
        <v>9</v>
      </c>
      <c r="L32" s="90"/>
      <c r="M32" s="436"/>
      <c r="N32" s="329"/>
    </row>
    <row r="33" spans="1:14" x14ac:dyDescent="0.25">
      <c r="A33" s="2">
        <v>10</v>
      </c>
      <c r="B33" s="3" t="s">
        <v>6</v>
      </c>
      <c r="C33" s="19" t="s">
        <v>93</v>
      </c>
      <c r="D33" s="59" t="s">
        <v>130</v>
      </c>
      <c r="E33" s="356" t="s">
        <v>309</v>
      </c>
      <c r="F33" s="12"/>
      <c r="G33" s="2">
        <v>10</v>
      </c>
      <c r="H33" s="90"/>
      <c r="I33" s="420" t="s">
        <v>43</v>
      </c>
      <c r="K33" s="2">
        <v>10</v>
      </c>
      <c r="L33" s="90"/>
      <c r="M33" s="436"/>
      <c r="N33" s="66" t="s">
        <v>342</v>
      </c>
    </row>
    <row r="34" spans="1:14" x14ac:dyDescent="0.25">
      <c r="A34" s="2">
        <v>11</v>
      </c>
      <c r="B34" s="3" t="s">
        <v>7</v>
      </c>
      <c r="C34" s="45" t="str">
        <f>H6</f>
        <v>DL6FFRRLF74S01HE2M14</v>
      </c>
      <c r="D34" s="59" t="s">
        <v>130</v>
      </c>
      <c r="E34" s="356"/>
      <c r="G34" s="2">
        <v>11</v>
      </c>
      <c r="H34" s="19" t="s">
        <v>97</v>
      </c>
      <c r="I34" s="420" t="s">
        <v>130</v>
      </c>
      <c r="K34" s="2">
        <v>11</v>
      </c>
      <c r="L34" s="19" t="s">
        <v>97</v>
      </c>
      <c r="M34" s="436"/>
      <c r="N34" s="66"/>
    </row>
    <row r="35" spans="1:14" x14ac:dyDescent="0.25">
      <c r="A35" s="2">
        <v>12</v>
      </c>
      <c r="B35" s="3" t="s">
        <v>46</v>
      </c>
      <c r="C35" s="45" t="s">
        <v>108</v>
      </c>
      <c r="D35" s="59" t="s">
        <v>130</v>
      </c>
      <c r="E35" s="356"/>
      <c r="G35" s="2">
        <v>12</v>
      </c>
      <c r="H35" s="90"/>
      <c r="I35" s="420" t="s">
        <v>43</v>
      </c>
      <c r="K35" s="2">
        <v>12</v>
      </c>
      <c r="L35" s="90"/>
      <c r="M35" s="436"/>
      <c r="N35" s="66"/>
    </row>
    <row r="36" spans="1:14" x14ac:dyDescent="0.25">
      <c r="A36" s="2">
        <v>13</v>
      </c>
      <c r="B36" s="3" t="s">
        <v>8</v>
      </c>
      <c r="C36" s="19" t="str">
        <f>C26</f>
        <v>MP6I5ZYZBEU3UXPYFY54</v>
      </c>
      <c r="D36" s="1296" t="s">
        <v>43</v>
      </c>
      <c r="E36" s="356" t="s">
        <v>309</v>
      </c>
      <c r="G36" s="2">
        <v>13</v>
      </c>
      <c r="H36" s="90"/>
      <c r="I36" s="420" t="s">
        <v>43</v>
      </c>
      <c r="K36" s="2">
        <v>13</v>
      </c>
      <c r="L36" s="90"/>
      <c r="M36" s="436"/>
      <c r="N36" s="329">
        <v>4</v>
      </c>
    </row>
    <row r="37" spans="1:14" x14ac:dyDescent="0.25">
      <c r="A37" s="2">
        <v>14</v>
      </c>
      <c r="B37" s="3" t="s">
        <v>9</v>
      </c>
      <c r="C37" s="46"/>
      <c r="D37" s="60" t="s">
        <v>43</v>
      </c>
      <c r="E37" s="356"/>
      <c r="G37" s="2">
        <v>14</v>
      </c>
      <c r="H37" s="90"/>
      <c r="I37" s="420" t="s">
        <v>43</v>
      </c>
      <c r="K37" s="2">
        <v>14</v>
      </c>
      <c r="L37" s="90"/>
      <c r="M37" s="436"/>
      <c r="N37" s="379"/>
    </row>
    <row r="38" spans="1:14" x14ac:dyDescent="0.25">
      <c r="A38" s="2">
        <v>15</v>
      </c>
      <c r="B38" s="3" t="s">
        <v>10</v>
      </c>
      <c r="C38" s="46"/>
      <c r="D38" s="59" t="s">
        <v>43</v>
      </c>
      <c r="E38" s="356"/>
      <c r="G38" s="2">
        <v>15</v>
      </c>
      <c r="H38" s="90"/>
      <c r="I38" s="420" t="s">
        <v>43</v>
      </c>
      <c r="K38" s="2">
        <v>15</v>
      </c>
      <c r="L38" s="90"/>
      <c r="M38" s="436"/>
      <c r="N38" s="405"/>
    </row>
    <row r="39" spans="1:14" x14ac:dyDescent="0.25">
      <c r="A39" s="2">
        <v>16</v>
      </c>
      <c r="B39" s="3" t="s">
        <v>41</v>
      </c>
      <c r="C39" s="46"/>
      <c r="D39" s="59" t="s">
        <v>44</v>
      </c>
      <c r="E39" s="356"/>
      <c r="G39" s="2">
        <v>16</v>
      </c>
      <c r="H39" s="90"/>
      <c r="I39" s="420" t="s">
        <v>44</v>
      </c>
      <c r="K39" s="2">
        <v>16</v>
      </c>
      <c r="L39" s="90"/>
      <c r="M39" s="436"/>
      <c r="N39" s="66"/>
    </row>
    <row r="40" spans="1:14" x14ac:dyDescent="0.25">
      <c r="A40" s="2">
        <v>17</v>
      </c>
      <c r="B40" s="3" t="s">
        <v>11</v>
      </c>
      <c r="C40" s="45" t="str">
        <f>H20</f>
        <v>549300OZ46BRLZ8Y6F65</v>
      </c>
      <c r="D40" s="1229" t="s">
        <v>43</v>
      </c>
      <c r="E40" s="356" t="s">
        <v>309</v>
      </c>
      <c r="G40" s="2">
        <v>17</v>
      </c>
      <c r="H40" s="90"/>
      <c r="I40" s="420" t="s">
        <v>43</v>
      </c>
      <c r="K40" s="2">
        <v>17</v>
      </c>
      <c r="L40" s="90"/>
      <c r="M40" s="436"/>
      <c r="N40" s="329">
        <v>6</v>
      </c>
    </row>
    <row r="41" spans="1:14" x14ac:dyDescent="0.25">
      <c r="A41" s="2">
        <v>18</v>
      </c>
      <c r="B41" s="3" t="s">
        <v>156</v>
      </c>
      <c r="C41" s="91"/>
      <c r="D41" s="1229" t="s">
        <v>43</v>
      </c>
      <c r="E41" s="356"/>
      <c r="G41" s="2">
        <v>18</v>
      </c>
      <c r="H41" s="91"/>
      <c r="I41" s="420" t="s">
        <v>43</v>
      </c>
      <c r="K41" s="2">
        <v>18</v>
      </c>
      <c r="L41" s="91"/>
      <c r="M41" s="436"/>
      <c r="N41" s="329"/>
    </row>
    <row r="42" spans="1:14" x14ac:dyDescent="0.25">
      <c r="A42" s="35" t="s">
        <v>134</v>
      </c>
      <c r="B42" s="1"/>
      <c r="C42" s="16"/>
      <c r="D42" s="114"/>
      <c r="E42" s="595"/>
      <c r="G42" s="35" t="s">
        <v>134</v>
      </c>
      <c r="H42" s="16"/>
      <c r="I42" s="69"/>
      <c r="K42" s="35" t="s">
        <v>134</v>
      </c>
      <c r="L42" s="16"/>
      <c r="M42" s="184"/>
      <c r="N42" s="249"/>
    </row>
    <row r="43" spans="1:14" x14ac:dyDescent="0.25">
      <c r="A43" s="2">
        <v>1</v>
      </c>
      <c r="B43" s="3" t="s">
        <v>49</v>
      </c>
      <c r="C43" s="45" t="s">
        <v>120</v>
      </c>
      <c r="D43" s="1227" t="s">
        <v>130</v>
      </c>
      <c r="E43" s="356" t="s">
        <v>309</v>
      </c>
      <c r="G43" s="2">
        <v>1</v>
      </c>
      <c r="H43" s="19" t="s">
        <v>120</v>
      </c>
      <c r="I43" s="420" t="s">
        <v>130</v>
      </c>
      <c r="K43" s="2">
        <v>1</v>
      </c>
      <c r="L43" s="19" t="s">
        <v>120</v>
      </c>
      <c r="M43" s="436"/>
      <c r="N43" s="329">
        <v>14</v>
      </c>
    </row>
    <row r="44" spans="1:14" x14ac:dyDescent="0.25">
      <c r="A44" s="2">
        <v>2</v>
      </c>
      <c r="B44" s="3" t="s">
        <v>15</v>
      </c>
      <c r="C44" s="46"/>
      <c r="D44" s="1227" t="s">
        <v>44</v>
      </c>
      <c r="E44" s="595"/>
      <c r="G44" s="2">
        <v>2</v>
      </c>
      <c r="H44" s="90"/>
      <c r="I44" s="420" t="s">
        <v>43</v>
      </c>
      <c r="K44" s="2">
        <v>2</v>
      </c>
      <c r="L44" s="90"/>
      <c r="M44" s="436"/>
      <c r="N44" s="329"/>
    </row>
    <row r="45" spans="1:14" x14ac:dyDescent="0.25">
      <c r="A45" s="2">
        <v>3</v>
      </c>
      <c r="B45" s="3" t="s">
        <v>79</v>
      </c>
      <c r="C45" s="47" t="s">
        <v>208</v>
      </c>
      <c r="D45" s="153" t="s">
        <v>130</v>
      </c>
      <c r="E45" s="595"/>
      <c r="G45" s="2">
        <v>3</v>
      </c>
      <c r="H45" s="137" t="s">
        <v>197</v>
      </c>
      <c r="I45" s="153" t="s">
        <v>130</v>
      </c>
      <c r="J45" s="356" t="s">
        <v>309</v>
      </c>
      <c r="K45" s="2">
        <v>3</v>
      </c>
      <c r="L45" s="137" t="s">
        <v>201</v>
      </c>
      <c r="M45" s="356" t="s">
        <v>309</v>
      </c>
      <c r="N45" s="380">
        <v>25</v>
      </c>
    </row>
    <row r="46" spans="1:14" x14ac:dyDescent="0.25">
      <c r="A46" s="2">
        <v>4</v>
      </c>
      <c r="B46" s="3" t="s">
        <v>34</v>
      </c>
      <c r="C46" s="45" t="s">
        <v>110</v>
      </c>
      <c r="D46" s="1227" t="s">
        <v>130</v>
      </c>
      <c r="E46" s="595"/>
      <c r="G46" s="2">
        <v>4</v>
      </c>
      <c r="H46" s="90"/>
      <c r="I46" s="422" t="s">
        <v>43</v>
      </c>
      <c r="K46" s="2">
        <v>4</v>
      </c>
      <c r="L46" s="90"/>
      <c r="M46" s="436"/>
      <c r="N46" s="329"/>
    </row>
    <row r="47" spans="1:14" x14ac:dyDescent="0.25">
      <c r="A47" s="2">
        <v>5</v>
      </c>
      <c r="B47" s="3" t="s">
        <v>16</v>
      </c>
      <c r="C47" s="45" t="b">
        <v>0</v>
      </c>
      <c r="D47" s="1227" t="s">
        <v>130</v>
      </c>
      <c r="E47" s="595"/>
      <c r="G47" s="2">
        <v>5</v>
      </c>
      <c r="H47" s="90"/>
      <c r="I47" s="422" t="s">
        <v>43</v>
      </c>
      <c r="K47" s="2">
        <v>5</v>
      </c>
      <c r="L47" s="90"/>
      <c r="M47" s="436"/>
      <c r="N47" s="329"/>
    </row>
    <row r="48" spans="1:14" x14ac:dyDescent="0.25">
      <c r="A48" s="2">
        <v>6</v>
      </c>
      <c r="B48" s="3" t="s">
        <v>50</v>
      </c>
      <c r="C48" s="46"/>
      <c r="D48" s="1227" t="s">
        <v>44</v>
      </c>
      <c r="E48" s="595"/>
      <c r="G48" s="2">
        <v>6</v>
      </c>
      <c r="H48" s="90"/>
      <c r="I48" s="422" t="s">
        <v>43</v>
      </c>
      <c r="K48" s="2">
        <v>6</v>
      </c>
      <c r="L48" s="90"/>
      <c r="M48" s="436"/>
      <c r="N48" s="329"/>
    </row>
    <row r="49" spans="1:14" x14ac:dyDescent="0.25">
      <c r="A49" s="2">
        <v>7</v>
      </c>
      <c r="B49" s="3" t="s">
        <v>13</v>
      </c>
      <c r="C49" s="46"/>
      <c r="D49" s="1227" t="s">
        <v>44</v>
      </c>
      <c r="E49" s="595"/>
      <c r="G49" s="2">
        <v>7</v>
      </c>
      <c r="H49" s="90"/>
      <c r="I49" s="422" t="s">
        <v>43</v>
      </c>
      <c r="K49" s="2">
        <v>7</v>
      </c>
      <c r="L49" s="90"/>
      <c r="M49" s="436"/>
      <c r="N49" s="329"/>
    </row>
    <row r="50" spans="1:14" x14ac:dyDescent="0.25">
      <c r="A50" s="2">
        <v>8</v>
      </c>
      <c r="B50" s="3" t="s">
        <v>14</v>
      </c>
      <c r="C50" s="393" t="s">
        <v>173</v>
      </c>
      <c r="D50" s="1231" t="s">
        <v>130</v>
      </c>
      <c r="E50" s="356" t="s">
        <v>309</v>
      </c>
      <c r="G50" s="2">
        <v>8</v>
      </c>
      <c r="H50" s="48" t="s">
        <v>748</v>
      </c>
      <c r="I50" s="422"/>
      <c r="K50" s="2">
        <v>8</v>
      </c>
      <c r="L50" s="48" t="s">
        <v>748</v>
      </c>
      <c r="M50" s="436"/>
      <c r="N50" s="152" t="s">
        <v>355</v>
      </c>
    </row>
    <row r="51" spans="1:14" x14ac:dyDescent="0.25">
      <c r="A51" s="2">
        <v>9</v>
      </c>
      <c r="B51" s="3" t="s">
        <v>51</v>
      </c>
      <c r="C51" s="45" t="s">
        <v>104</v>
      </c>
      <c r="D51" s="1296" t="s">
        <v>130</v>
      </c>
      <c r="E51" s="595"/>
      <c r="G51" s="2">
        <v>9</v>
      </c>
      <c r="H51" s="90"/>
      <c r="I51" s="422" t="s">
        <v>43</v>
      </c>
      <c r="K51" s="2">
        <v>9</v>
      </c>
      <c r="L51" s="90"/>
      <c r="M51" s="436"/>
      <c r="N51" s="329"/>
    </row>
    <row r="52" spans="1:14" x14ac:dyDescent="0.25">
      <c r="A52" s="2">
        <v>10</v>
      </c>
      <c r="B52" s="3" t="s">
        <v>35</v>
      </c>
      <c r="C52" s="46"/>
      <c r="D52" s="1296" t="s">
        <v>44</v>
      </c>
      <c r="E52" s="595"/>
      <c r="G52" s="2">
        <v>10</v>
      </c>
      <c r="H52" s="90"/>
      <c r="I52" s="422" t="s">
        <v>43</v>
      </c>
      <c r="K52" s="2">
        <v>10</v>
      </c>
      <c r="L52" s="90"/>
      <c r="M52" s="436"/>
      <c r="N52" s="329"/>
    </row>
    <row r="53" spans="1:14" x14ac:dyDescent="0.25">
      <c r="A53" s="2">
        <v>11</v>
      </c>
      <c r="B53" s="3" t="s">
        <v>52</v>
      </c>
      <c r="C53" s="45">
        <v>2011</v>
      </c>
      <c r="D53" s="1296" t="s">
        <v>44</v>
      </c>
      <c r="E53" s="595"/>
      <c r="G53" s="2">
        <v>11</v>
      </c>
      <c r="H53" s="90"/>
      <c r="I53" s="422" t="s">
        <v>43</v>
      </c>
      <c r="K53" s="2">
        <v>11</v>
      </c>
      <c r="L53" s="90"/>
      <c r="M53" s="436"/>
      <c r="N53" s="329"/>
    </row>
    <row r="54" spans="1:14" x14ac:dyDescent="0.25">
      <c r="A54" s="2">
        <v>12</v>
      </c>
      <c r="B54" s="3" t="s">
        <v>53</v>
      </c>
      <c r="C54" s="44" t="s">
        <v>240</v>
      </c>
      <c r="D54" s="63" t="s">
        <v>130</v>
      </c>
      <c r="E54" s="595"/>
      <c r="G54" s="2">
        <v>12</v>
      </c>
      <c r="H54" s="48" t="s">
        <v>748</v>
      </c>
      <c r="I54" s="451"/>
      <c r="K54" s="2">
        <v>12</v>
      </c>
      <c r="L54" s="48" t="s">
        <v>748</v>
      </c>
      <c r="M54" s="435"/>
      <c r="N54" s="63"/>
    </row>
    <row r="55" spans="1:14" x14ac:dyDescent="0.25">
      <c r="A55" s="2">
        <v>13</v>
      </c>
      <c r="B55" s="3" t="s">
        <v>54</v>
      </c>
      <c r="C55" s="47" t="s">
        <v>199</v>
      </c>
      <c r="D55" s="1297" t="s">
        <v>130</v>
      </c>
      <c r="E55" s="595"/>
      <c r="G55" s="2">
        <v>13</v>
      </c>
      <c r="H55" s="170" t="s">
        <v>197</v>
      </c>
      <c r="I55" s="153" t="s">
        <v>43</v>
      </c>
      <c r="K55" s="2">
        <v>13</v>
      </c>
      <c r="L55" s="170" t="s">
        <v>201</v>
      </c>
      <c r="M55" s="660"/>
      <c r="N55" s="62"/>
    </row>
    <row r="56" spans="1:14" x14ac:dyDescent="0.25">
      <c r="A56" s="2">
        <v>14</v>
      </c>
      <c r="B56" s="3" t="s">
        <v>37</v>
      </c>
      <c r="C56" s="47" t="s">
        <v>492</v>
      </c>
      <c r="D56" s="1232" t="s">
        <v>44</v>
      </c>
      <c r="E56" s="595"/>
      <c r="F56" s="7"/>
      <c r="G56" s="2">
        <v>14</v>
      </c>
      <c r="H56" s="170" t="s">
        <v>374</v>
      </c>
      <c r="I56" s="452" t="s">
        <v>43</v>
      </c>
      <c r="K56" s="2">
        <v>14</v>
      </c>
      <c r="L56" s="170" t="s">
        <v>625</v>
      </c>
      <c r="M56" s="660"/>
      <c r="N56" s="416">
        <v>34</v>
      </c>
    </row>
    <row r="57" spans="1:14" x14ac:dyDescent="0.25">
      <c r="A57" s="2">
        <v>15</v>
      </c>
      <c r="B57" s="3" t="s">
        <v>55</v>
      </c>
      <c r="C57" s="48" t="s">
        <v>747</v>
      </c>
      <c r="D57" s="288"/>
      <c r="E57" s="595"/>
      <c r="F57" s="7"/>
      <c r="G57" s="2">
        <v>15</v>
      </c>
      <c r="H57" s="48" t="s">
        <v>748</v>
      </c>
      <c r="I57" s="422"/>
      <c r="K57" s="2">
        <v>15</v>
      </c>
      <c r="L57" s="48" t="s">
        <v>748</v>
      </c>
      <c r="M57" s="661"/>
      <c r="N57" s="329"/>
    </row>
    <row r="58" spans="1:14" x14ac:dyDescent="0.25">
      <c r="A58" s="2">
        <v>16</v>
      </c>
      <c r="B58" s="3" t="s">
        <v>56</v>
      </c>
      <c r="C58" s="128">
        <v>23</v>
      </c>
      <c r="D58" s="1296" t="s">
        <v>44</v>
      </c>
      <c r="E58" s="342" t="s">
        <v>309</v>
      </c>
      <c r="F58" s="7"/>
      <c r="G58" s="2">
        <v>16</v>
      </c>
      <c r="H58" s="170">
        <v>25</v>
      </c>
      <c r="I58" s="452" t="s">
        <v>43</v>
      </c>
      <c r="K58" s="2">
        <v>16</v>
      </c>
      <c r="L58" s="170">
        <v>22</v>
      </c>
      <c r="M58" s="660"/>
      <c r="N58" s="329">
        <v>9</v>
      </c>
    </row>
    <row r="59" spans="1:14" x14ac:dyDescent="0.25">
      <c r="A59" s="2">
        <v>17</v>
      </c>
      <c r="B59" s="3" t="s">
        <v>57</v>
      </c>
      <c r="C59" s="219"/>
      <c r="D59" s="1298" t="s">
        <v>44</v>
      </c>
      <c r="E59" s="356" t="s">
        <v>309</v>
      </c>
      <c r="F59" s="7"/>
      <c r="G59" s="2">
        <v>17</v>
      </c>
      <c r="H59" s="170" t="s">
        <v>199</v>
      </c>
      <c r="I59" s="452" t="s">
        <v>43</v>
      </c>
      <c r="J59" s="342" t="s">
        <v>309</v>
      </c>
      <c r="K59" s="2">
        <v>17</v>
      </c>
      <c r="L59" s="180"/>
      <c r="M59" s="660"/>
      <c r="N59" s="64"/>
    </row>
    <row r="60" spans="1:14" x14ac:dyDescent="0.25">
      <c r="A60" s="2">
        <v>18</v>
      </c>
      <c r="B60" s="3" t="s">
        <v>129</v>
      </c>
      <c r="C60" s="45" t="s">
        <v>105</v>
      </c>
      <c r="D60" s="1227" t="s">
        <v>130</v>
      </c>
      <c r="E60" s="356" t="s">
        <v>309</v>
      </c>
      <c r="F60" s="7"/>
      <c r="G60" s="2">
        <v>18</v>
      </c>
      <c r="H60" s="90"/>
      <c r="I60" s="422" t="s">
        <v>43</v>
      </c>
      <c r="K60" s="2">
        <v>18</v>
      </c>
      <c r="L60" s="90"/>
      <c r="M60" s="436"/>
      <c r="N60" s="329">
        <v>15</v>
      </c>
    </row>
    <row r="61" spans="1:14" x14ac:dyDescent="0.25">
      <c r="A61" s="2">
        <v>19</v>
      </c>
      <c r="B61" s="3" t="s">
        <v>17</v>
      </c>
      <c r="C61" s="45" t="b">
        <v>0</v>
      </c>
      <c r="D61" s="1227" t="s">
        <v>130</v>
      </c>
      <c r="E61" s="595"/>
      <c r="F61" s="7"/>
      <c r="G61" s="2">
        <v>19</v>
      </c>
      <c r="H61" s="90"/>
      <c r="I61" s="422" t="s">
        <v>43</v>
      </c>
      <c r="K61" s="2">
        <v>19</v>
      </c>
      <c r="L61" s="90"/>
      <c r="M61" s="436"/>
      <c r="N61" s="329"/>
    </row>
    <row r="62" spans="1:14" x14ac:dyDescent="0.25">
      <c r="A62" s="2">
        <v>20</v>
      </c>
      <c r="B62" s="3" t="s">
        <v>18</v>
      </c>
      <c r="C62" s="45" t="s">
        <v>111</v>
      </c>
      <c r="D62" s="1227" t="s">
        <v>130</v>
      </c>
      <c r="E62" s="356" t="s">
        <v>309</v>
      </c>
      <c r="F62" s="7"/>
      <c r="G62" s="2">
        <v>20</v>
      </c>
      <c r="H62" s="90"/>
      <c r="I62" s="422" t="s">
        <v>43</v>
      </c>
      <c r="K62" s="2">
        <v>20</v>
      </c>
      <c r="L62" s="90"/>
      <c r="M62" s="436"/>
      <c r="N62" s="329" t="s">
        <v>106</v>
      </c>
    </row>
    <row r="63" spans="1:14" x14ac:dyDescent="0.25">
      <c r="A63" s="2">
        <v>21</v>
      </c>
      <c r="B63" s="3" t="s">
        <v>58</v>
      </c>
      <c r="C63" s="129" t="b">
        <v>0</v>
      </c>
      <c r="D63" s="1227" t="s">
        <v>130</v>
      </c>
      <c r="E63" s="653"/>
      <c r="F63" s="7"/>
      <c r="G63" s="2">
        <v>21</v>
      </c>
      <c r="H63" s="136"/>
      <c r="I63" s="422" t="s">
        <v>43</v>
      </c>
      <c r="K63" s="2">
        <v>21</v>
      </c>
      <c r="L63" s="136"/>
      <c r="M63" s="661"/>
      <c r="N63" s="329">
        <v>9</v>
      </c>
    </row>
    <row r="64" spans="1:14" x14ac:dyDescent="0.25">
      <c r="A64" s="2">
        <v>22</v>
      </c>
      <c r="B64" s="3" t="s">
        <v>785</v>
      </c>
      <c r="C64" s="141" t="s">
        <v>145</v>
      </c>
      <c r="D64" s="1296" t="s">
        <v>130</v>
      </c>
      <c r="E64" s="653" t="s">
        <v>309</v>
      </c>
      <c r="F64" s="7"/>
      <c r="G64" s="2">
        <v>22</v>
      </c>
      <c r="H64" s="136"/>
      <c r="I64" s="422" t="s">
        <v>43</v>
      </c>
      <c r="K64" s="2">
        <v>22</v>
      </c>
      <c r="L64" s="147" t="s">
        <v>205</v>
      </c>
      <c r="M64" s="356" t="s">
        <v>309</v>
      </c>
      <c r="N64" s="329" t="s">
        <v>369</v>
      </c>
    </row>
    <row r="65" spans="1:14" x14ac:dyDescent="0.25">
      <c r="A65" s="2">
        <v>23</v>
      </c>
      <c r="B65" s="3" t="s">
        <v>59</v>
      </c>
      <c r="C65" s="49">
        <f>C18</f>
        <v>-6.1000000000000004E-3</v>
      </c>
      <c r="D65" s="65" t="s">
        <v>44</v>
      </c>
      <c r="E65" s="150"/>
      <c r="F65" s="7"/>
      <c r="G65" s="2">
        <v>23</v>
      </c>
      <c r="H65" s="99"/>
      <c r="I65" s="453" t="s">
        <v>43</v>
      </c>
      <c r="K65" s="2">
        <v>23</v>
      </c>
      <c r="L65" s="99"/>
      <c r="M65" s="662"/>
      <c r="N65" s="368">
        <v>21</v>
      </c>
    </row>
    <row r="66" spans="1:14" x14ac:dyDescent="0.25">
      <c r="A66" s="2">
        <v>24</v>
      </c>
      <c r="B66" s="3" t="s">
        <v>60</v>
      </c>
      <c r="C66" s="45" t="s">
        <v>112</v>
      </c>
      <c r="D66" s="1227" t="s">
        <v>44</v>
      </c>
      <c r="E66" s="150"/>
      <c r="G66" s="2">
        <v>24</v>
      </c>
      <c r="H66" s="90"/>
      <c r="I66" s="422" t="s">
        <v>43</v>
      </c>
      <c r="K66" s="2">
        <v>24</v>
      </c>
      <c r="L66" s="90"/>
      <c r="M66" s="436"/>
      <c r="N66" s="329"/>
    </row>
    <row r="67" spans="1:14" x14ac:dyDescent="0.25">
      <c r="A67" s="2">
        <v>25</v>
      </c>
      <c r="B67" s="3" t="s">
        <v>61</v>
      </c>
      <c r="C67" s="46"/>
      <c r="D67" s="1227" t="s">
        <v>44</v>
      </c>
      <c r="E67" s="150"/>
      <c r="G67" s="2">
        <v>25</v>
      </c>
      <c r="H67" s="90"/>
      <c r="I67" s="422" t="s">
        <v>43</v>
      </c>
      <c r="K67" s="2">
        <v>25</v>
      </c>
      <c r="L67" s="90"/>
      <c r="M67" s="436"/>
      <c r="N67" s="329"/>
    </row>
    <row r="68" spans="1:14" x14ac:dyDescent="0.25">
      <c r="A68" s="2">
        <v>26</v>
      </c>
      <c r="B68" s="3" t="s">
        <v>62</v>
      </c>
      <c r="C68" s="46"/>
      <c r="D68" s="1227" t="s">
        <v>44</v>
      </c>
      <c r="E68" s="150"/>
      <c r="G68" s="2">
        <v>26</v>
      </c>
      <c r="H68" s="90"/>
      <c r="I68" s="422" t="s">
        <v>43</v>
      </c>
      <c r="K68" s="2">
        <v>26</v>
      </c>
      <c r="L68" s="90"/>
      <c r="M68" s="436"/>
      <c r="N68" s="329"/>
    </row>
    <row r="69" spans="1:14" x14ac:dyDescent="0.25">
      <c r="A69" s="2">
        <v>27</v>
      </c>
      <c r="B69" s="3" t="s">
        <v>63</v>
      </c>
      <c r="C69" s="46"/>
      <c r="D69" s="1227" t="s">
        <v>44</v>
      </c>
      <c r="E69" s="150"/>
      <c r="G69" s="2">
        <v>27</v>
      </c>
      <c r="H69" s="90"/>
      <c r="I69" s="422" t="s">
        <v>43</v>
      </c>
      <c r="K69" s="2">
        <v>27</v>
      </c>
      <c r="L69" s="90"/>
      <c r="M69" s="436"/>
      <c r="N69" s="329"/>
    </row>
    <row r="70" spans="1:14" x14ac:dyDescent="0.25">
      <c r="A70" s="2">
        <v>28</v>
      </c>
      <c r="B70" s="3" t="s">
        <v>64</v>
      </c>
      <c r="C70" s="46"/>
      <c r="D70" s="1227" t="s">
        <v>44</v>
      </c>
      <c r="E70" s="150"/>
      <c r="G70" s="2">
        <v>28</v>
      </c>
      <c r="H70" s="90"/>
      <c r="I70" s="422" t="s">
        <v>43</v>
      </c>
      <c r="K70" s="2">
        <v>28</v>
      </c>
      <c r="L70" s="90"/>
      <c r="M70" s="436"/>
      <c r="N70" s="329"/>
    </row>
    <row r="71" spans="1:14" x14ac:dyDescent="0.25">
      <c r="A71" s="2">
        <v>29</v>
      </c>
      <c r="B71" s="3" t="s">
        <v>65</v>
      </c>
      <c r="C71" s="46"/>
      <c r="D71" s="1227" t="s">
        <v>44</v>
      </c>
      <c r="E71" s="150"/>
      <c r="G71" s="2">
        <v>29</v>
      </c>
      <c r="H71" s="90"/>
      <c r="I71" s="422" t="s">
        <v>43</v>
      </c>
      <c r="K71" s="2">
        <v>29</v>
      </c>
      <c r="L71" s="90"/>
      <c r="M71" s="436"/>
      <c r="N71" s="329"/>
    </row>
    <row r="72" spans="1:14" x14ac:dyDescent="0.25">
      <c r="A72" s="2">
        <v>30</v>
      </c>
      <c r="B72" s="3" t="s">
        <v>66</v>
      </c>
      <c r="C72" s="46"/>
      <c r="D72" s="1227" t="s">
        <v>44</v>
      </c>
      <c r="E72" s="150"/>
      <c r="G72" s="2">
        <v>30</v>
      </c>
      <c r="H72" s="90"/>
      <c r="I72" s="422" t="s">
        <v>43</v>
      </c>
      <c r="K72" s="2">
        <v>30</v>
      </c>
      <c r="L72" s="90"/>
      <c r="M72" s="436"/>
      <c r="N72" s="329"/>
    </row>
    <row r="73" spans="1:14" x14ac:dyDescent="0.25">
      <c r="A73" s="2">
        <v>31</v>
      </c>
      <c r="B73" s="3" t="s">
        <v>67</v>
      </c>
      <c r="C73" s="46"/>
      <c r="D73" s="1227" t="s">
        <v>44</v>
      </c>
      <c r="E73" s="150"/>
      <c r="G73" s="2">
        <v>31</v>
      </c>
      <c r="H73" s="90"/>
      <c r="I73" s="422" t="s">
        <v>43</v>
      </c>
      <c r="K73" s="2">
        <v>31</v>
      </c>
      <c r="L73" s="90"/>
      <c r="M73" s="436"/>
      <c r="N73" s="329"/>
    </row>
    <row r="74" spans="1:14" x14ac:dyDescent="0.25">
      <c r="A74" s="2">
        <v>32</v>
      </c>
      <c r="B74" s="3" t="s">
        <v>68</v>
      </c>
      <c r="C74" s="46"/>
      <c r="D74" s="1227" t="s">
        <v>44</v>
      </c>
      <c r="E74" s="150"/>
      <c r="G74" s="2">
        <v>32</v>
      </c>
      <c r="H74" s="90"/>
      <c r="I74" s="422" t="s">
        <v>43</v>
      </c>
      <c r="K74" s="2">
        <v>32</v>
      </c>
      <c r="L74" s="90"/>
      <c r="M74" s="436"/>
      <c r="N74" s="329"/>
    </row>
    <row r="75" spans="1:14" x14ac:dyDescent="0.25">
      <c r="A75" s="2">
        <v>35</v>
      </c>
      <c r="B75" s="3" t="s">
        <v>72</v>
      </c>
      <c r="C75" s="46"/>
      <c r="D75" s="1227" t="s">
        <v>43</v>
      </c>
      <c r="E75" s="150"/>
      <c r="G75" s="2">
        <v>35</v>
      </c>
      <c r="H75" s="90"/>
      <c r="I75" s="422" t="s">
        <v>43</v>
      </c>
      <c r="K75" s="2">
        <v>35</v>
      </c>
      <c r="L75" s="90"/>
      <c r="M75" s="436"/>
      <c r="N75" s="329"/>
    </row>
    <row r="76" spans="1:14" x14ac:dyDescent="0.25">
      <c r="A76" s="2">
        <v>36</v>
      </c>
      <c r="B76" s="3" t="s">
        <v>73</v>
      </c>
      <c r="C76" s="46"/>
      <c r="D76" s="1227" t="s">
        <v>44</v>
      </c>
      <c r="E76" s="150"/>
      <c r="G76" s="2">
        <v>36</v>
      </c>
      <c r="H76" s="90"/>
      <c r="I76" s="422" t="s">
        <v>44</v>
      </c>
      <c r="K76" s="2">
        <v>36</v>
      </c>
      <c r="L76" s="90"/>
      <c r="M76" s="436"/>
      <c r="N76" s="329"/>
    </row>
    <row r="77" spans="1:14" x14ac:dyDescent="0.25">
      <c r="A77" s="2">
        <v>37</v>
      </c>
      <c r="B77" s="3" t="s">
        <v>69</v>
      </c>
      <c r="C77" s="50">
        <f>C16</f>
        <v>10162756.897260273</v>
      </c>
      <c r="D77" s="1228" t="s">
        <v>130</v>
      </c>
      <c r="E77" s="150"/>
      <c r="G77" s="2">
        <v>37</v>
      </c>
      <c r="H77" s="78"/>
      <c r="I77" s="454" t="s">
        <v>43</v>
      </c>
      <c r="K77" s="2">
        <v>37</v>
      </c>
      <c r="L77" s="78"/>
      <c r="M77" s="663"/>
      <c r="N77" s="66"/>
    </row>
    <row r="78" spans="1:14" x14ac:dyDescent="0.25">
      <c r="A78" s="2">
        <v>38</v>
      </c>
      <c r="B78" s="3" t="s">
        <v>70</v>
      </c>
      <c r="C78" s="144">
        <v>10161551.48</v>
      </c>
      <c r="D78" s="1294" t="s">
        <v>44</v>
      </c>
      <c r="E78" s="356" t="s">
        <v>309</v>
      </c>
      <c r="G78" s="2">
        <v>38</v>
      </c>
      <c r="H78" s="78"/>
      <c r="I78" s="454" t="s">
        <v>43</v>
      </c>
      <c r="K78" s="2">
        <v>38</v>
      </c>
      <c r="L78" s="78"/>
      <c r="M78" s="663"/>
      <c r="N78" s="66"/>
    </row>
    <row r="79" spans="1:14" x14ac:dyDescent="0.25">
      <c r="A79" s="2">
        <v>39</v>
      </c>
      <c r="B79" s="3" t="s">
        <v>71</v>
      </c>
      <c r="C79" s="45" t="str">
        <f>C17</f>
        <v>EUR</v>
      </c>
      <c r="D79" s="1227" t="s">
        <v>130</v>
      </c>
      <c r="E79" s="150"/>
      <c r="G79" s="2">
        <v>39</v>
      </c>
      <c r="H79" s="90"/>
      <c r="I79" s="422" t="s">
        <v>43</v>
      </c>
      <c r="K79" s="2">
        <v>39</v>
      </c>
      <c r="L79" s="90"/>
      <c r="M79" s="436"/>
      <c r="N79" s="329"/>
    </row>
    <row r="80" spans="1:14" x14ac:dyDescent="0.25">
      <c r="A80" s="2">
        <v>73</v>
      </c>
      <c r="B80" s="3" t="s">
        <v>81</v>
      </c>
      <c r="C80" s="45" t="b">
        <v>0</v>
      </c>
      <c r="D80" s="1227" t="s">
        <v>130</v>
      </c>
      <c r="E80" s="150"/>
      <c r="G80" s="2">
        <v>73</v>
      </c>
      <c r="H80" s="90"/>
      <c r="I80" s="422" t="s">
        <v>43</v>
      </c>
      <c r="K80" s="2">
        <v>73</v>
      </c>
      <c r="L80" s="90"/>
      <c r="M80" s="436"/>
      <c r="N80" s="329">
        <v>12</v>
      </c>
    </row>
    <row r="81" spans="1:14" x14ac:dyDescent="0.25">
      <c r="A81" s="2">
        <v>74</v>
      </c>
      <c r="B81" s="3" t="s">
        <v>78</v>
      </c>
      <c r="C81" s="84"/>
      <c r="D81" s="1232" t="s">
        <v>44</v>
      </c>
      <c r="E81" s="150"/>
      <c r="G81" s="2">
        <v>74</v>
      </c>
      <c r="H81" s="101"/>
      <c r="I81" s="153" t="s">
        <v>43</v>
      </c>
      <c r="K81" s="2">
        <v>74</v>
      </c>
      <c r="L81" s="101"/>
      <c r="M81" s="664"/>
      <c r="N81" s="62"/>
    </row>
    <row r="82" spans="1:14" x14ac:dyDescent="0.25">
      <c r="A82" s="2">
        <v>75</v>
      </c>
      <c r="B82" s="3" t="s">
        <v>19</v>
      </c>
      <c r="C82" s="45" t="s">
        <v>113</v>
      </c>
      <c r="D82" s="1227" t="s">
        <v>44</v>
      </c>
      <c r="E82" s="150"/>
      <c r="G82" s="2">
        <v>75</v>
      </c>
      <c r="H82" s="48" t="s">
        <v>748</v>
      </c>
      <c r="I82" s="1077"/>
      <c r="J82" s="7"/>
      <c r="K82" s="823">
        <v>75</v>
      </c>
      <c r="L82" s="48" t="s">
        <v>748</v>
      </c>
      <c r="M82" s="436"/>
      <c r="N82" s="329"/>
    </row>
    <row r="83" spans="1:14" x14ac:dyDescent="0.25">
      <c r="A83" s="2">
        <v>76</v>
      </c>
      <c r="B83" s="9" t="s">
        <v>30</v>
      </c>
      <c r="C83" s="46"/>
      <c r="D83" s="1227" t="s">
        <v>44</v>
      </c>
      <c r="E83" s="150"/>
      <c r="G83" s="2">
        <v>76</v>
      </c>
      <c r="H83" s="48" t="s">
        <v>748</v>
      </c>
      <c r="I83" s="1077"/>
      <c r="J83" s="7"/>
      <c r="K83" s="823">
        <v>76</v>
      </c>
      <c r="L83" s="48" t="s">
        <v>748</v>
      </c>
      <c r="M83" s="436"/>
      <c r="N83" s="329"/>
    </row>
    <row r="84" spans="1:14" x14ac:dyDescent="0.25">
      <c r="A84" s="2">
        <v>77</v>
      </c>
      <c r="B84" s="9" t="s">
        <v>31</v>
      </c>
      <c r="C84" s="46"/>
      <c r="D84" s="1227" t="s">
        <v>44</v>
      </c>
      <c r="E84" s="150"/>
      <c r="G84" s="2">
        <v>77</v>
      </c>
      <c r="H84" s="48" t="s">
        <v>748</v>
      </c>
      <c r="I84" s="1077"/>
      <c r="J84" s="7"/>
      <c r="K84" s="823">
        <v>77</v>
      </c>
      <c r="L84" s="48" t="s">
        <v>748</v>
      </c>
      <c r="M84" s="436"/>
      <c r="N84" s="329"/>
    </row>
    <row r="85" spans="1:14" x14ac:dyDescent="0.25">
      <c r="A85" s="2">
        <v>78</v>
      </c>
      <c r="B85" s="9" t="s">
        <v>77</v>
      </c>
      <c r="C85" s="45" t="str">
        <f>H12</f>
        <v>DE0001102317</v>
      </c>
      <c r="D85" s="1227" t="s">
        <v>44</v>
      </c>
      <c r="E85" s="150"/>
      <c r="G85" s="2">
        <v>78</v>
      </c>
      <c r="H85" s="48" t="s">
        <v>748</v>
      </c>
      <c r="I85" s="1077"/>
      <c r="J85" s="7"/>
      <c r="K85" s="823">
        <v>78</v>
      </c>
      <c r="L85" s="48" t="s">
        <v>748</v>
      </c>
      <c r="M85" s="436"/>
      <c r="N85" s="329"/>
    </row>
    <row r="86" spans="1:14" x14ac:dyDescent="0.25">
      <c r="A86" s="2">
        <v>79</v>
      </c>
      <c r="B86" s="9" t="s">
        <v>76</v>
      </c>
      <c r="C86" s="45" t="s">
        <v>118</v>
      </c>
      <c r="D86" s="1227" t="s">
        <v>44</v>
      </c>
      <c r="E86" s="150"/>
      <c r="G86" s="2">
        <v>79</v>
      </c>
      <c r="H86" s="48" t="s">
        <v>748</v>
      </c>
      <c r="I86" s="1077"/>
      <c r="J86" s="7"/>
      <c r="K86" s="823">
        <v>79</v>
      </c>
      <c r="L86" s="48" t="s">
        <v>748</v>
      </c>
      <c r="M86" s="436"/>
      <c r="N86" s="329" t="s">
        <v>573</v>
      </c>
    </row>
    <row r="87" spans="1:14" x14ac:dyDescent="0.25">
      <c r="A87" s="2">
        <v>83</v>
      </c>
      <c r="B87" s="9" t="s">
        <v>20</v>
      </c>
      <c r="C87" s="50">
        <f>C14</f>
        <v>10000000</v>
      </c>
      <c r="D87" s="1228" t="s">
        <v>44</v>
      </c>
      <c r="E87" s="150"/>
      <c r="G87" s="2">
        <v>83</v>
      </c>
      <c r="H87" s="48" t="s">
        <v>748</v>
      </c>
      <c r="I87" s="454"/>
      <c r="J87" s="7"/>
      <c r="K87" s="823">
        <v>83</v>
      </c>
      <c r="L87" s="48" t="s">
        <v>748</v>
      </c>
      <c r="M87" s="663"/>
      <c r="N87" s="66"/>
    </row>
    <row r="88" spans="1:14" x14ac:dyDescent="0.25">
      <c r="A88" s="2">
        <v>85</v>
      </c>
      <c r="B88" s="3" t="s">
        <v>21</v>
      </c>
      <c r="C88" s="45" t="s">
        <v>99</v>
      </c>
      <c r="D88" s="1227" t="s">
        <v>43</v>
      </c>
      <c r="E88" s="150"/>
      <c r="G88" s="2">
        <v>85</v>
      </c>
      <c r="H88" s="48" t="s">
        <v>748</v>
      </c>
      <c r="I88" s="1077"/>
      <c r="J88" s="7"/>
      <c r="K88" s="823">
        <v>85</v>
      </c>
      <c r="L88" s="48" t="s">
        <v>748</v>
      </c>
      <c r="M88" s="436"/>
      <c r="N88" s="329" t="s">
        <v>346</v>
      </c>
    </row>
    <row r="89" spans="1:14" x14ac:dyDescent="0.25">
      <c r="A89" s="2">
        <v>86</v>
      </c>
      <c r="B89" s="3" t="s">
        <v>22</v>
      </c>
      <c r="C89" s="45" t="s">
        <v>99</v>
      </c>
      <c r="D89" s="1227" t="s">
        <v>44</v>
      </c>
      <c r="E89" s="150"/>
      <c r="G89" s="2">
        <v>86</v>
      </c>
      <c r="H89" s="48" t="s">
        <v>748</v>
      </c>
      <c r="I89" s="1077"/>
      <c r="J89" s="7"/>
      <c r="K89" s="823">
        <v>86</v>
      </c>
      <c r="L89" s="48" t="s">
        <v>748</v>
      </c>
      <c r="M89" s="436"/>
      <c r="N89" s="329" t="s">
        <v>44</v>
      </c>
    </row>
    <row r="90" spans="1:14" x14ac:dyDescent="0.25">
      <c r="A90" s="2">
        <v>87</v>
      </c>
      <c r="B90" s="3" t="s">
        <v>23</v>
      </c>
      <c r="C90" s="187">
        <f>(C15/C14)*100</f>
        <v>102.13826027397259</v>
      </c>
      <c r="D90" s="1233" t="s">
        <v>44</v>
      </c>
      <c r="E90" s="356" t="s">
        <v>309</v>
      </c>
      <c r="G90" s="2">
        <v>87</v>
      </c>
      <c r="H90" s="48" t="s">
        <v>748</v>
      </c>
      <c r="I90" s="1075"/>
      <c r="J90" s="7"/>
      <c r="K90" s="823">
        <v>87</v>
      </c>
      <c r="L90" s="48" t="s">
        <v>748</v>
      </c>
      <c r="M90" s="665"/>
      <c r="N90" s="163" t="s">
        <v>271</v>
      </c>
    </row>
    <row r="91" spans="1:14" x14ac:dyDescent="0.25">
      <c r="A91" s="2">
        <v>88</v>
      </c>
      <c r="B91" s="3" t="s">
        <v>24</v>
      </c>
      <c r="C91" s="21">
        <f>C15</f>
        <v>10213826.02739726</v>
      </c>
      <c r="D91" s="1228" t="s">
        <v>44</v>
      </c>
      <c r="E91" s="356" t="s">
        <v>309</v>
      </c>
      <c r="G91" s="2">
        <v>88</v>
      </c>
      <c r="H91" s="48" t="s">
        <v>748</v>
      </c>
      <c r="I91" s="454"/>
      <c r="J91" s="7"/>
      <c r="K91" s="823">
        <v>88</v>
      </c>
      <c r="L91" s="48" t="s">
        <v>748</v>
      </c>
      <c r="M91" s="663"/>
      <c r="N91" s="66"/>
    </row>
    <row r="92" spans="1:14" x14ac:dyDescent="0.25">
      <c r="A92" s="2">
        <v>89</v>
      </c>
      <c r="B92" s="3" t="s">
        <v>25</v>
      </c>
      <c r="C92" s="51">
        <v>0.5</v>
      </c>
      <c r="D92" s="67" t="s">
        <v>44</v>
      </c>
      <c r="E92" s="595"/>
      <c r="G92" s="2">
        <v>89</v>
      </c>
      <c r="H92" s="48" t="s">
        <v>748</v>
      </c>
      <c r="I92" s="455"/>
      <c r="J92" s="7"/>
      <c r="K92" s="823">
        <v>89</v>
      </c>
      <c r="L92" s="48" t="s">
        <v>748</v>
      </c>
      <c r="M92" s="666"/>
      <c r="N92" s="468">
        <v>18</v>
      </c>
    </row>
    <row r="93" spans="1:14" x14ac:dyDescent="0.25">
      <c r="A93" s="2">
        <v>90</v>
      </c>
      <c r="B93" s="3" t="s">
        <v>26</v>
      </c>
      <c r="C93" s="45" t="s">
        <v>114</v>
      </c>
      <c r="D93" s="1227" t="s">
        <v>43</v>
      </c>
      <c r="E93" s="595"/>
      <c r="G93" s="2">
        <v>90</v>
      </c>
      <c r="H93" s="48" t="s">
        <v>748</v>
      </c>
      <c r="I93" s="1077"/>
      <c r="J93" s="7"/>
      <c r="K93" s="823">
        <v>90</v>
      </c>
      <c r="L93" s="48" t="s">
        <v>748</v>
      </c>
      <c r="M93" s="436"/>
      <c r="N93" s="329" t="s">
        <v>347</v>
      </c>
    </row>
    <row r="94" spans="1:14" x14ac:dyDescent="0.25">
      <c r="A94" s="2">
        <v>91</v>
      </c>
      <c r="B94" s="3" t="s">
        <v>27</v>
      </c>
      <c r="C94" s="52" t="s">
        <v>121</v>
      </c>
      <c r="D94" s="1295" t="s">
        <v>130</v>
      </c>
      <c r="E94" s="356" t="s">
        <v>309</v>
      </c>
      <c r="F94" s="7"/>
      <c r="G94" s="2">
        <v>91</v>
      </c>
      <c r="H94" s="48" t="s">
        <v>748</v>
      </c>
      <c r="I94" s="456"/>
      <c r="J94" s="7"/>
      <c r="K94" s="823">
        <v>91</v>
      </c>
      <c r="L94" s="48" t="s">
        <v>748</v>
      </c>
      <c r="M94" s="667"/>
      <c r="N94" s="68"/>
    </row>
    <row r="95" spans="1:14" x14ac:dyDescent="0.25">
      <c r="A95" s="2">
        <v>92</v>
      </c>
      <c r="B95" s="3" t="s">
        <v>28</v>
      </c>
      <c r="C95" s="45" t="s">
        <v>115</v>
      </c>
      <c r="D95" s="1227" t="s">
        <v>44</v>
      </c>
      <c r="E95" s="595"/>
      <c r="G95" s="2">
        <v>92</v>
      </c>
      <c r="H95" s="48" t="s">
        <v>748</v>
      </c>
      <c r="I95" s="1077"/>
      <c r="J95" s="7"/>
      <c r="K95" s="823">
        <v>92</v>
      </c>
      <c r="L95" s="48" t="s">
        <v>748</v>
      </c>
      <c r="M95" s="436"/>
      <c r="N95" s="329" t="s">
        <v>560</v>
      </c>
    </row>
    <row r="96" spans="1:14" x14ac:dyDescent="0.25">
      <c r="A96" s="2">
        <v>93</v>
      </c>
      <c r="B96" s="3" t="s">
        <v>75</v>
      </c>
      <c r="C96" s="53" t="s">
        <v>119</v>
      </c>
      <c r="D96" s="1227" t="s">
        <v>44</v>
      </c>
      <c r="E96" s="595"/>
      <c r="G96" s="2">
        <v>93</v>
      </c>
      <c r="H96" s="48" t="s">
        <v>748</v>
      </c>
      <c r="I96" s="1077"/>
      <c r="J96" s="7"/>
      <c r="K96" s="823">
        <v>93</v>
      </c>
      <c r="L96" s="48" t="s">
        <v>748</v>
      </c>
      <c r="M96" s="668"/>
      <c r="N96" s="329"/>
    </row>
    <row r="97" spans="1:18" x14ac:dyDescent="0.25">
      <c r="A97" s="2">
        <v>94</v>
      </c>
      <c r="B97" s="3" t="s">
        <v>74</v>
      </c>
      <c r="C97" s="45" t="s">
        <v>116</v>
      </c>
      <c r="D97" s="1227" t="s">
        <v>44</v>
      </c>
      <c r="E97" s="595"/>
      <c r="G97" s="2">
        <v>94</v>
      </c>
      <c r="H97" s="48" t="s">
        <v>748</v>
      </c>
      <c r="I97" s="1077"/>
      <c r="J97" s="7"/>
      <c r="K97" s="823">
        <v>94</v>
      </c>
      <c r="L97" s="48" t="s">
        <v>748</v>
      </c>
      <c r="M97" s="436"/>
      <c r="N97" s="329" t="s">
        <v>550</v>
      </c>
    </row>
    <row r="98" spans="1:18" x14ac:dyDescent="0.25">
      <c r="A98" s="2">
        <v>95</v>
      </c>
      <c r="B98" s="9" t="s">
        <v>38</v>
      </c>
      <c r="C98" s="45" t="b">
        <v>1</v>
      </c>
      <c r="D98" s="1227" t="s">
        <v>44</v>
      </c>
      <c r="E98" s="356" t="s">
        <v>309</v>
      </c>
      <c r="G98" s="2">
        <v>95</v>
      </c>
      <c r="H98" s="48" t="s">
        <v>748</v>
      </c>
      <c r="I98" s="1077"/>
      <c r="J98" s="7"/>
      <c r="K98" s="823">
        <v>95</v>
      </c>
      <c r="L98" s="48" t="s">
        <v>748</v>
      </c>
      <c r="M98" s="436"/>
      <c r="N98" s="329" t="s">
        <v>106</v>
      </c>
    </row>
    <row r="99" spans="1:18" x14ac:dyDescent="0.25">
      <c r="A99" s="18">
        <v>96</v>
      </c>
      <c r="B99" s="10" t="s">
        <v>36</v>
      </c>
      <c r="C99" s="46"/>
      <c r="D99" s="1227" t="s">
        <v>44</v>
      </c>
      <c r="E99" s="369"/>
      <c r="G99" s="18">
        <v>96</v>
      </c>
      <c r="H99" s="48" t="s">
        <v>748</v>
      </c>
      <c r="I99" s="1077"/>
      <c r="J99" s="7"/>
      <c r="K99" s="360">
        <v>96</v>
      </c>
      <c r="L99" s="48" t="s">
        <v>748</v>
      </c>
      <c r="M99" s="436"/>
      <c r="N99" s="329"/>
    </row>
    <row r="100" spans="1:18" x14ac:dyDescent="0.25">
      <c r="A100" s="18">
        <v>97</v>
      </c>
      <c r="B100" s="10" t="s">
        <v>32</v>
      </c>
      <c r="C100" s="46"/>
      <c r="D100" s="1227" t="s">
        <v>44</v>
      </c>
      <c r="E100" s="369"/>
      <c r="G100" s="18">
        <v>97</v>
      </c>
      <c r="H100" s="48" t="s">
        <v>748</v>
      </c>
      <c r="I100" s="1077"/>
      <c r="J100" s="7"/>
      <c r="K100" s="360">
        <v>97</v>
      </c>
      <c r="L100" s="48" t="s">
        <v>748</v>
      </c>
      <c r="M100" s="436"/>
      <c r="N100" s="329"/>
    </row>
    <row r="101" spans="1:18" x14ac:dyDescent="0.25">
      <c r="A101" s="18">
        <v>98</v>
      </c>
      <c r="B101" s="10" t="s">
        <v>39</v>
      </c>
      <c r="C101" s="45" t="s">
        <v>47</v>
      </c>
      <c r="D101" s="1227" t="s">
        <v>130</v>
      </c>
      <c r="E101" s="150"/>
      <c r="G101" s="18">
        <v>98</v>
      </c>
      <c r="H101" s="1070" t="s">
        <v>42</v>
      </c>
      <c r="I101" s="1077" t="s">
        <v>130</v>
      </c>
      <c r="J101" s="7"/>
      <c r="K101" s="360">
        <v>98</v>
      </c>
      <c r="L101" s="1070" t="s">
        <v>42</v>
      </c>
      <c r="M101" s="356" t="s">
        <v>309</v>
      </c>
      <c r="N101" s="329">
        <v>33</v>
      </c>
    </row>
    <row r="102" spans="1:18" x14ac:dyDescent="0.25">
      <c r="A102" s="18">
        <v>99</v>
      </c>
      <c r="B102" s="10" t="s">
        <v>29</v>
      </c>
      <c r="C102" s="45" t="s">
        <v>117</v>
      </c>
      <c r="D102" s="1227" t="s">
        <v>130</v>
      </c>
      <c r="E102" s="150"/>
      <c r="G102" s="18">
        <v>99</v>
      </c>
      <c r="H102" s="19" t="s">
        <v>117</v>
      </c>
      <c r="I102" s="422" t="s">
        <v>130</v>
      </c>
      <c r="K102" s="18">
        <v>99</v>
      </c>
      <c r="L102" s="19" t="s">
        <v>117</v>
      </c>
      <c r="M102" s="436"/>
      <c r="N102" s="26"/>
    </row>
    <row r="103" spans="1:18" x14ac:dyDescent="0.25">
      <c r="A103" s="12" t="s">
        <v>122</v>
      </c>
      <c r="C103" s="16">
        <v>50</v>
      </c>
      <c r="D103" s="69"/>
      <c r="G103" s="12"/>
      <c r="H103" s="16">
        <v>12</v>
      </c>
      <c r="I103" s="69"/>
      <c r="K103" s="12"/>
      <c r="L103" s="16">
        <v>12</v>
      </c>
      <c r="M103" s="184"/>
    </row>
    <row r="104" spans="1:18" x14ac:dyDescent="0.25">
      <c r="C104" s="11"/>
      <c r="D104" s="70"/>
    </row>
    <row r="105" spans="1:18" ht="15.75" customHeight="1" x14ac:dyDescent="0.25">
      <c r="A105" s="226">
        <v>1.1000000000000001</v>
      </c>
      <c r="B105" s="1595" t="s">
        <v>162</v>
      </c>
      <c r="C105" s="1595"/>
      <c r="D105" s="1595"/>
      <c r="E105" s="1595"/>
      <c r="F105" s="1072"/>
      <c r="G105" s="1863">
        <v>2.2999999999999998</v>
      </c>
      <c r="H105" s="1861" t="s">
        <v>620</v>
      </c>
      <c r="I105" s="1861"/>
      <c r="J105" s="1861"/>
      <c r="K105" s="226">
        <v>1.1000000000000001</v>
      </c>
      <c r="L105" s="1862" t="s">
        <v>619</v>
      </c>
      <c r="M105" s="1862"/>
      <c r="N105" s="1862"/>
      <c r="O105" s="673"/>
      <c r="P105" s="673"/>
      <c r="Q105" s="673"/>
      <c r="R105" s="673"/>
    </row>
    <row r="106" spans="1:18" x14ac:dyDescent="0.25">
      <c r="A106" s="226">
        <v>1.2</v>
      </c>
      <c r="B106" s="1591" t="s">
        <v>345</v>
      </c>
      <c r="C106" s="1591"/>
      <c r="D106" s="1591"/>
      <c r="E106" s="1591"/>
      <c r="F106" s="226"/>
      <c r="G106" s="1863"/>
      <c r="H106" s="1861"/>
      <c r="I106" s="1861"/>
      <c r="J106" s="1861"/>
      <c r="K106" s="1860">
        <v>2.2999999999999998</v>
      </c>
      <c r="L106" s="1861" t="s">
        <v>626</v>
      </c>
      <c r="M106" s="1861"/>
      <c r="N106" s="1861"/>
      <c r="O106" s="951"/>
      <c r="P106" s="951"/>
      <c r="Q106" s="627"/>
      <c r="R106" s="627"/>
    </row>
    <row r="107" spans="1:18" x14ac:dyDescent="0.25">
      <c r="A107" s="226">
        <v>1.7</v>
      </c>
      <c r="B107" s="1591" t="s">
        <v>469</v>
      </c>
      <c r="C107" s="1591"/>
      <c r="D107" s="1591"/>
      <c r="E107" s="1591"/>
      <c r="F107" s="231"/>
      <c r="G107" s="177">
        <v>2.17</v>
      </c>
      <c r="H107" s="177" t="s">
        <v>493</v>
      </c>
      <c r="I107" s="1084"/>
      <c r="J107" s="7"/>
      <c r="K107" s="1860"/>
      <c r="L107" s="1861"/>
      <c r="M107" s="1861"/>
      <c r="N107" s="1861"/>
      <c r="O107" s="951"/>
      <c r="P107" s="951"/>
      <c r="Q107" s="627"/>
    </row>
    <row r="108" spans="1:18" ht="15.75" customHeight="1" x14ac:dyDescent="0.25">
      <c r="A108" s="226">
        <v>1.8</v>
      </c>
      <c r="B108" s="1591" t="s">
        <v>470</v>
      </c>
      <c r="C108" s="1591"/>
      <c r="D108" s="1591"/>
      <c r="E108" s="1591"/>
      <c r="F108" s="231"/>
      <c r="G108" s="1085"/>
      <c r="H108" s="1086"/>
      <c r="I108" s="1086"/>
      <c r="J108" s="1086"/>
      <c r="K108" s="1859">
        <v>2.2200000000000002</v>
      </c>
      <c r="L108" s="1592" t="s">
        <v>627</v>
      </c>
      <c r="M108" s="1592"/>
      <c r="N108" s="1592"/>
      <c r="O108" s="1592"/>
      <c r="P108" s="1592"/>
    </row>
    <row r="109" spans="1:18" ht="15.75" customHeight="1" x14ac:dyDescent="0.25">
      <c r="A109" s="1042">
        <v>1.1000000000000001</v>
      </c>
      <c r="B109" s="1591" t="s">
        <v>471</v>
      </c>
      <c r="C109" s="1591"/>
      <c r="D109" s="1591"/>
      <c r="E109" s="1591"/>
      <c r="F109" s="231"/>
      <c r="G109" s="1085"/>
      <c r="H109" s="1086"/>
      <c r="I109" s="1086"/>
      <c r="J109" s="1086"/>
      <c r="K109" s="1859"/>
      <c r="L109" s="1592"/>
      <c r="M109" s="1592"/>
      <c r="N109" s="1592"/>
      <c r="O109" s="1592"/>
      <c r="P109" s="1592"/>
    </row>
    <row r="110" spans="1:18" x14ac:dyDescent="0.25">
      <c r="A110" s="226">
        <v>1.1299999999999999</v>
      </c>
      <c r="B110" s="1591" t="s">
        <v>472</v>
      </c>
      <c r="C110" s="1591"/>
      <c r="D110" s="1591"/>
      <c r="E110" s="1591"/>
      <c r="F110" s="231"/>
      <c r="G110" s="231"/>
      <c r="H110" s="7"/>
      <c r="J110" s="7"/>
      <c r="K110" s="1087">
        <v>2.99</v>
      </c>
      <c r="L110" s="1858" t="s">
        <v>617</v>
      </c>
      <c r="M110" s="1858"/>
      <c r="N110" s="1858"/>
      <c r="O110" s="1858"/>
      <c r="P110" s="7"/>
    </row>
    <row r="111" spans="1:18" x14ac:dyDescent="0.25">
      <c r="A111" s="226">
        <v>1.17</v>
      </c>
      <c r="B111" s="1591" t="s">
        <v>473</v>
      </c>
      <c r="C111" s="1591"/>
      <c r="D111" s="1591"/>
      <c r="E111" s="1591"/>
      <c r="F111" s="1591"/>
      <c r="G111" s="1591"/>
      <c r="H111" s="7"/>
      <c r="J111" s="7"/>
      <c r="K111" s="1088"/>
      <c r="L111" s="1089"/>
      <c r="M111" s="1089"/>
      <c r="N111" s="1089"/>
      <c r="O111" s="7"/>
      <c r="P111" s="7"/>
    </row>
    <row r="112" spans="1:18" x14ac:dyDescent="0.25">
      <c r="A112" s="226">
        <v>2.1</v>
      </c>
      <c r="B112" s="1591" t="s">
        <v>474</v>
      </c>
      <c r="C112" s="1591"/>
      <c r="D112" s="1591"/>
      <c r="E112" s="1591"/>
      <c r="F112" s="231"/>
      <c r="G112" s="231"/>
      <c r="H112" s="7"/>
      <c r="J112" s="7"/>
      <c r="K112" s="7"/>
      <c r="L112" s="7"/>
      <c r="N112" s="7"/>
      <c r="O112" s="7"/>
      <c r="P112" s="7"/>
    </row>
    <row r="113" spans="1:16" x14ac:dyDescent="0.25">
      <c r="A113" s="226">
        <v>2.8</v>
      </c>
      <c r="B113" s="1591" t="s">
        <v>648</v>
      </c>
      <c r="C113" s="1591"/>
      <c r="D113" s="1591"/>
      <c r="E113" s="1591"/>
      <c r="F113" s="1591"/>
      <c r="G113" s="1591"/>
      <c r="H113" s="7"/>
      <c r="J113" s="7"/>
      <c r="K113" s="7"/>
      <c r="L113" s="7"/>
      <c r="N113" s="7"/>
      <c r="O113" s="7"/>
      <c r="P113" s="7"/>
    </row>
    <row r="114" spans="1:16" x14ac:dyDescent="0.25">
      <c r="A114" s="177">
        <v>2.16</v>
      </c>
      <c r="B114" s="1594" t="s">
        <v>670</v>
      </c>
      <c r="C114" s="1594"/>
      <c r="D114" s="1594"/>
      <c r="E114" s="1594"/>
      <c r="F114" s="1594"/>
      <c r="G114" s="1050"/>
      <c r="H114" s="1090"/>
      <c r="I114" s="1090"/>
      <c r="J114" s="1090"/>
      <c r="K114" s="7"/>
      <c r="L114" s="7"/>
      <c r="N114" s="7"/>
      <c r="O114" s="7"/>
      <c r="P114" s="7"/>
    </row>
    <row r="115" spans="1:16" x14ac:dyDescent="0.25">
      <c r="A115" s="226">
        <v>2.17</v>
      </c>
      <c r="B115" s="226" t="s">
        <v>681</v>
      </c>
      <c r="C115" s="951"/>
      <c r="D115" s="951"/>
      <c r="E115" s="951"/>
      <c r="F115" s="231"/>
      <c r="G115" s="231"/>
      <c r="H115" s="7"/>
      <c r="J115" s="7"/>
      <c r="K115" s="1090"/>
      <c r="L115" s="1090"/>
      <c r="N115" s="7"/>
      <c r="O115" s="7"/>
      <c r="P115" s="7"/>
    </row>
    <row r="116" spans="1:16" x14ac:dyDescent="0.25">
      <c r="A116" s="226">
        <v>2.1800000000000002</v>
      </c>
      <c r="B116" s="1591" t="s">
        <v>477</v>
      </c>
      <c r="C116" s="1591"/>
      <c r="D116" s="1591"/>
      <c r="E116" s="1591"/>
      <c r="F116" s="231"/>
      <c r="G116" s="231"/>
      <c r="H116" s="7"/>
      <c r="J116" s="7"/>
      <c r="K116" s="7"/>
      <c r="L116" s="7"/>
      <c r="N116" s="7"/>
      <c r="O116" s="7"/>
      <c r="P116" s="7"/>
    </row>
    <row r="117" spans="1:16" x14ac:dyDescent="0.25">
      <c r="A117" s="1042">
        <v>2.2000000000000002</v>
      </c>
      <c r="B117" s="226" t="s">
        <v>284</v>
      </c>
      <c r="C117" s="231"/>
      <c r="D117" s="1091"/>
      <c r="E117" s="231"/>
      <c r="F117" s="231"/>
      <c r="G117" s="231"/>
      <c r="H117" s="7"/>
      <c r="J117" s="7"/>
      <c r="K117" s="7"/>
      <c r="L117" s="7"/>
      <c r="N117" s="7"/>
      <c r="O117" s="7"/>
      <c r="P117" s="7"/>
    </row>
    <row r="118" spans="1:16" x14ac:dyDescent="0.25">
      <c r="A118" s="150">
        <v>2.2200000000000002</v>
      </c>
      <c r="B118" s="150" t="s">
        <v>276</v>
      </c>
      <c r="C118" s="595"/>
      <c r="D118" s="526"/>
      <c r="E118" s="595"/>
      <c r="F118" s="595"/>
      <c r="G118" s="595"/>
    </row>
    <row r="119" spans="1:16" x14ac:dyDescent="0.25">
      <c r="A119" s="150">
        <v>2.38</v>
      </c>
      <c r="B119" s="150" t="s">
        <v>269</v>
      </c>
      <c r="C119" s="642"/>
      <c r="D119" s="642"/>
      <c r="E119" s="642"/>
      <c r="F119" s="595"/>
      <c r="G119" s="595"/>
    </row>
    <row r="120" spans="1:16" x14ac:dyDescent="0.25">
      <c r="A120" s="150">
        <v>2.87</v>
      </c>
      <c r="B120" s="1658" t="s">
        <v>475</v>
      </c>
      <c r="C120" s="1658"/>
      <c r="D120" s="1658"/>
      <c r="E120" s="1658"/>
      <c r="F120" s="595"/>
      <c r="G120" s="595"/>
    </row>
    <row r="121" spans="1:16" x14ac:dyDescent="0.25">
      <c r="A121" s="1006">
        <v>2.91</v>
      </c>
      <c r="B121" s="1857" t="s">
        <v>441</v>
      </c>
      <c r="C121" s="1857"/>
      <c r="D121" s="1857"/>
      <c r="E121" s="1857"/>
      <c r="F121" s="1857"/>
    </row>
  </sheetData>
  <mergeCells count="38">
    <mergeCell ref="B106:E106"/>
    <mergeCell ref="B107:E107"/>
    <mergeCell ref="B108:E108"/>
    <mergeCell ref="B109:E109"/>
    <mergeCell ref="B114:F114"/>
    <mergeCell ref="A12:A13"/>
    <mergeCell ref="B12:B13"/>
    <mergeCell ref="C12:C13"/>
    <mergeCell ref="F16:G16"/>
    <mergeCell ref="F20:G20"/>
    <mergeCell ref="J12:K12"/>
    <mergeCell ref="F5:G5"/>
    <mergeCell ref="F6:G6"/>
    <mergeCell ref="F12:G12"/>
    <mergeCell ref="F15:G15"/>
    <mergeCell ref="F13:G13"/>
    <mergeCell ref="N22:N23"/>
    <mergeCell ref="A23:D23"/>
    <mergeCell ref="G23:H23"/>
    <mergeCell ref="K22:L22"/>
    <mergeCell ref="K23:L23"/>
    <mergeCell ref="F22:I22"/>
    <mergeCell ref="B121:F121"/>
    <mergeCell ref="L108:P109"/>
    <mergeCell ref="L110:O110"/>
    <mergeCell ref="K108:K109"/>
    <mergeCell ref="K106:K107"/>
    <mergeCell ref="H105:J106"/>
    <mergeCell ref="L106:N107"/>
    <mergeCell ref="L105:N105"/>
    <mergeCell ref="B120:E120"/>
    <mergeCell ref="G105:G106"/>
    <mergeCell ref="B110:E110"/>
    <mergeCell ref="B111:G111"/>
    <mergeCell ref="B112:E112"/>
    <mergeCell ref="B113:G113"/>
    <mergeCell ref="B116:E116"/>
    <mergeCell ref="B105:E105"/>
  </mergeCells>
  <pageMargins left="0.23622047244094491" right="0.23622047244094491" top="0.19685039370078741" bottom="0.15748031496062992" header="0.11811023622047245" footer="0.11811023622047245"/>
  <pageSetup paperSize="9" scale="4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M121"/>
  <sheetViews>
    <sheetView topLeftCell="B1" zoomScale="75" zoomScaleNormal="75" workbookViewId="0">
      <selection activeCell="B64" sqref="B64"/>
    </sheetView>
  </sheetViews>
  <sheetFormatPr defaultColWidth="8.85546875" defaultRowHeight="15.75" x14ac:dyDescent="0.25"/>
  <cols>
    <col min="1" max="1" width="8.28515625" customWidth="1"/>
    <col min="2" max="2" width="54.42578125" bestFit="1" customWidth="1"/>
    <col min="3" max="3" width="80.140625" customWidth="1"/>
    <col min="4" max="4" width="3.140625" style="54" bestFit="1" customWidth="1"/>
    <col min="5" max="5" width="8.7109375" style="12" customWidth="1"/>
    <col min="6" max="6" width="7.7109375" customWidth="1"/>
    <col min="7" max="7" width="56" customWidth="1"/>
    <col min="8" max="8" width="3.140625" style="54" bestFit="1" customWidth="1"/>
    <col min="9" max="9" width="8.85546875" style="8" bestFit="1" customWidth="1"/>
    <col min="10" max="10" width="12.42578125" customWidth="1"/>
    <col min="11" max="11" width="58.140625" customWidth="1"/>
    <col min="12" max="12" width="8.28515625" style="268" customWidth="1"/>
    <col min="13" max="13" width="20.140625" bestFit="1" customWidth="1"/>
  </cols>
  <sheetData>
    <row r="1" spans="1:13" ht="18" x14ac:dyDescent="0.25">
      <c r="A1" s="37" t="s">
        <v>375</v>
      </c>
    </row>
    <row r="3" spans="1:13" s="12" customFormat="1" x14ac:dyDescent="0.25">
      <c r="A3" s="36" t="s">
        <v>131</v>
      </c>
      <c r="D3" s="55"/>
      <c r="E3" s="36" t="s">
        <v>132</v>
      </c>
      <c r="H3" s="55"/>
      <c r="I3" s="104"/>
      <c r="L3" s="236"/>
    </row>
    <row r="4" spans="1:13" s="12" customFormat="1" x14ac:dyDescent="0.25">
      <c r="A4" s="26">
        <v>1</v>
      </c>
      <c r="B4" s="34" t="s">
        <v>127</v>
      </c>
      <c r="C4" s="86" t="s">
        <v>209</v>
      </c>
      <c r="D4" s="55"/>
      <c r="F4" s="36"/>
      <c r="H4" s="55"/>
      <c r="I4" s="104"/>
      <c r="L4" s="236"/>
    </row>
    <row r="5" spans="1:13" x14ac:dyDescent="0.25">
      <c r="A5" s="26">
        <v>2</v>
      </c>
      <c r="B5" s="34" t="s">
        <v>90</v>
      </c>
      <c r="C5" s="280" t="s">
        <v>94</v>
      </c>
      <c r="E5" s="1617" t="s">
        <v>95</v>
      </c>
      <c r="F5" s="1618"/>
      <c r="G5" s="280" t="s">
        <v>93</v>
      </c>
      <c r="H5" s="460"/>
      <c r="I5" s="105"/>
    </row>
    <row r="6" spans="1:13" x14ac:dyDescent="0.25">
      <c r="A6" s="26">
        <v>3</v>
      </c>
      <c r="B6" s="34" t="s">
        <v>91</v>
      </c>
      <c r="C6" s="280" t="s">
        <v>96</v>
      </c>
      <c r="E6" s="1617" t="s">
        <v>95</v>
      </c>
      <c r="F6" s="1618"/>
      <c r="G6" s="280" t="s">
        <v>97</v>
      </c>
      <c r="H6" s="460"/>
      <c r="I6" s="105"/>
    </row>
    <row r="7" spans="1:13" x14ac:dyDescent="0.25">
      <c r="A7" s="26">
        <v>4</v>
      </c>
      <c r="B7" s="34" t="s">
        <v>101</v>
      </c>
      <c r="C7" s="27">
        <v>43209</v>
      </c>
      <c r="E7" s="15"/>
      <c r="F7" s="30"/>
      <c r="G7" s="12"/>
      <c r="H7" s="461"/>
      <c r="I7" s="107"/>
      <c r="J7" s="12"/>
    </row>
    <row r="8" spans="1:13" x14ac:dyDescent="0.25">
      <c r="A8" s="26">
        <v>5</v>
      </c>
      <c r="B8" s="34" t="s">
        <v>123</v>
      </c>
      <c r="C8" s="28">
        <v>0.45520833333333338</v>
      </c>
      <c r="E8" s="15"/>
      <c r="F8" s="30"/>
      <c r="G8" s="12"/>
      <c r="H8" s="461"/>
      <c r="I8" s="107"/>
      <c r="J8" s="12"/>
    </row>
    <row r="9" spans="1:13" x14ac:dyDescent="0.25">
      <c r="A9" s="26">
        <v>6</v>
      </c>
      <c r="B9" s="34" t="s">
        <v>124</v>
      </c>
      <c r="C9" s="27" t="s">
        <v>125</v>
      </c>
      <c r="E9" s="15"/>
      <c r="F9" s="30"/>
      <c r="G9" s="12"/>
      <c r="H9" s="461"/>
      <c r="I9" s="107"/>
      <c r="J9" s="12"/>
    </row>
    <row r="10" spans="1:13" x14ac:dyDescent="0.25">
      <c r="A10" s="26">
        <v>7</v>
      </c>
      <c r="B10" s="34" t="s">
        <v>102</v>
      </c>
      <c r="C10" s="27">
        <v>43210</v>
      </c>
      <c r="E10" s="15"/>
      <c r="F10" s="30"/>
      <c r="G10" s="12"/>
      <c r="H10" s="461"/>
      <c r="I10" s="107"/>
      <c r="J10" s="12"/>
    </row>
    <row r="11" spans="1:13" x14ac:dyDescent="0.25">
      <c r="A11" s="26">
        <v>8</v>
      </c>
      <c r="B11" s="34" t="s">
        <v>103</v>
      </c>
      <c r="C11" s="85" t="s">
        <v>631</v>
      </c>
      <c r="E11" s="15"/>
      <c r="F11" s="30"/>
      <c r="G11" s="12"/>
      <c r="H11" s="461"/>
      <c r="I11" s="107"/>
      <c r="J11" s="12"/>
    </row>
    <row r="12" spans="1:13" x14ac:dyDescent="0.25">
      <c r="A12" s="1528">
        <v>9</v>
      </c>
      <c r="B12" s="1530" t="s">
        <v>85</v>
      </c>
      <c r="C12" s="1532" t="s">
        <v>98</v>
      </c>
      <c r="E12" s="1617" t="s">
        <v>184</v>
      </c>
      <c r="F12" s="1618"/>
      <c r="G12" s="20" t="s">
        <v>92</v>
      </c>
      <c r="H12" s="462"/>
      <c r="I12" s="108"/>
      <c r="M12" s="269"/>
    </row>
    <row r="13" spans="1:13" x14ac:dyDescent="0.25">
      <c r="A13" s="1529"/>
      <c r="B13" s="1531"/>
      <c r="C13" s="1533"/>
      <c r="E13" s="1617" t="s">
        <v>185</v>
      </c>
      <c r="F13" s="1618"/>
      <c r="G13" s="232" t="s">
        <v>119</v>
      </c>
      <c r="H13" s="462"/>
      <c r="I13" s="108"/>
      <c r="J13" s="599"/>
      <c r="K13" s="598"/>
      <c r="L13" s="269"/>
      <c r="M13" s="269"/>
    </row>
    <row r="14" spans="1:13" x14ac:dyDescent="0.25">
      <c r="A14" s="26">
        <v>10</v>
      </c>
      <c r="B14" s="34" t="s">
        <v>86</v>
      </c>
      <c r="C14" s="21">
        <v>10000000</v>
      </c>
      <c r="E14" s="13"/>
      <c r="F14" s="31"/>
      <c r="G14" s="12"/>
      <c r="H14" s="461"/>
      <c r="I14" s="107"/>
      <c r="J14" s="12"/>
    </row>
    <row r="15" spans="1:13" x14ac:dyDescent="0.25">
      <c r="A15" s="26">
        <v>11</v>
      </c>
      <c r="B15" s="34" t="s">
        <v>87</v>
      </c>
      <c r="C15" s="21">
        <f>(C14*(G15/100))+(C14*((1.5*340)/(100*365)))</f>
        <v>10213826.02739726</v>
      </c>
      <c r="E15" s="1620" t="s">
        <v>100</v>
      </c>
      <c r="F15" s="1621"/>
      <c r="G15" s="22">
        <v>100.741</v>
      </c>
      <c r="H15" s="460"/>
      <c r="I15" s="105"/>
      <c r="J15" s="12"/>
    </row>
    <row r="16" spans="1:13" x14ac:dyDescent="0.25">
      <c r="A16" s="26">
        <v>12</v>
      </c>
      <c r="B16" s="34" t="s">
        <v>83</v>
      </c>
      <c r="C16" s="21">
        <f>C15*(1-0.005)</f>
        <v>10162756.897260273</v>
      </c>
      <c r="E16" s="1620" t="s">
        <v>89</v>
      </c>
      <c r="F16" s="1621"/>
      <c r="G16" s="23">
        <f>(C15-C16)/C15</f>
        <v>5.0000000000000877E-3</v>
      </c>
      <c r="H16" s="463"/>
      <c r="I16" s="112"/>
      <c r="J16" s="12"/>
    </row>
    <row r="17" spans="1:13" x14ac:dyDescent="0.25">
      <c r="A17" s="26">
        <v>13</v>
      </c>
      <c r="B17" s="34" t="s">
        <v>88</v>
      </c>
      <c r="C17" s="280" t="s">
        <v>99</v>
      </c>
      <c r="E17" s="16"/>
      <c r="F17" s="33"/>
      <c r="G17" s="12"/>
      <c r="H17" s="461"/>
      <c r="I17" s="107"/>
      <c r="J17" s="12"/>
    </row>
    <row r="18" spans="1:13" x14ac:dyDescent="0.25">
      <c r="A18" s="26">
        <v>14</v>
      </c>
      <c r="B18" s="34" t="s">
        <v>82</v>
      </c>
      <c r="C18" s="24">
        <v>-6.1000000000000004E-3</v>
      </c>
      <c r="E18" s="17"/>
      <c r="F18" s="38"/>
      <c r="G18" s="39"/>
      <c r="H18" s="461"/>
      <c r="I18" s="113"/>
      <c r="J18" s="12"/>
    </row>
    <row r="19" spans="1:13" x14ac:dyDescent="0.25">
      <c r="A19" s="26">
        <v>15</v>
      </c>
      <c r="B19" s="34" t="s">
        <v>84</v>
      </c>
      <c r="C19" s="176" t="s">
        <v>277</v>
      </c>
      <c r="E19" s="13"/>
      <c r="F19" s="13"/>
      <c r="G19" s="12"/>
      <c r="H19" s="461"/>
      <c r="I19" s="107"/>
      <c r="J19" s="12"/>
    </row>
    <row r="20" spans="1:13" x14ac:dyDescent="0.25">
      <c r="A20" s="26">
        <v>16</v>
      </c>
      <c r="B20" s="34" t="s">
        <v>350</v>
      </c>
      <c r="C20" s="21" t="s">
        <v>280</v>
      </c>
      <c r="E20" s="1617" t="s">
        <v>95</v>
      </c>
      <c r="F20" s="1618"/>
      <c r="G20" s="280" t="s">
        <v>153</v>
      </c>
      <c r="H20" s="460"/>
      <c r="I20" s="105"/>
      <c r="J20" s="12"/>
    </row>
    <row r="21" spans="1:13" x14ac:dyDescent="0.25">
      <c r="A21" s="40"/>
      <c r="B21" s="41"/>
      <c r="C21" s="42"/>
      <c r="E21" s="13"/>
      <c r="F21" s="341"/>
      <c r="G21" s="39"/>
      <c r="H21" s="460"/>
      <c r="I21" s="105"/>
      <c r="J21" s="12"/>
    </row>
    <row r="22" spans="1:13" ht="50.25" customHeight="1" x14ac:dyDescent="0.25">
      <c r="A22" s="12"/>
      <c r="B22" s="12"/>
      <c r="C22" s="16"/>
      <c r="D22" s="55"/>
      <c r="E22" s="16"/>
      <c r="F22" s="1864" t="s">
        <v>376</v>
      </c>
      <c r="G22" s="1864"/>
      <c r="H22" s="55"/>
      <c r="I22" s="104"/>
      <c r="J22" s="1661" t="s">
        <v>377</v>
      </c>
      <c r="K22" s="1661"/>
      <c r="L22" s="669"/>
      <c r="M22" s="1583" t="s">
        <v>341</v>
      </c>
    </row>
    <row r="23" spans="1:13" x14ac:dyDescent="0.25">
      <c r="A23" s="1707" t="s">
        <v>133</v>
      </c>
      <c r="B23" s="1707"/>
      <c r="C23" s="1707"/>
      <c r="D23" s="1707"/>
      <c r="E23" s="16"/>
      <c r="F23" s="1707" t="s">
        <v>133</v>
      </c>
      <c r="G23" s="1707"/>
      <c r="H23" s="55"/>
      <c r="I23" s="104"/>
      <c r="J23" s="1707" t="s">
        <v>133</v>
      </c>
      <c r="K23" s="1707"/>
      <c r="L23" s="538"/>
      <c r="M23" s="1584"/>
    </row>
    <row r="24" spans="1:13" x14ac:dyDescent="0.25">
      <c r="A24" s="2">
        <v>1</v>
      </c>
      <c r="B24" s="3" t="s">
        <v>0</v>
      </c>
      <c r="C24" s="658" t="s">
        <v>489</v>
      </c>
      <c r="D24" s="1229" t="s">
        <v>130</v>
      </c>
      <c r="E24" s="596" t="s">
        <v>309</v>
      </c>
      <c r="F24" s="2">
        <v>1</v>
      </c>
      <c r="G24" s="585" t="s">
        <v>495</v>
      </c>
      <c r="H24" s="63" t="s">
        <v>130</v>
      </c>
      <c r="I24" s="596" t="s">
        <v>309</v>
      </c>
      <c r="J24" s="2">
        <v>1</v>
      </c>
      <c r="K24" s="585" t="s">
        <v>496</v>
      </c>
      <c r="L24" s="596" t="s">
        <v>309</v>
      </c>
      <c r="M24" s="26"/>
    </row>
    <row r="25" spans="1:13" x14ac:dyDescent="0.25">
      <c r="A25" s="2">
        <v>2</v>
      </c>
      <c r="B25" s="3" t="s">
        <v>1</v>
      </c>
      <c r="C25" s="45" t="str">
        <f>G5</f>
        <v>MP6I5ZYZBEU3UXPYFY54</v>
      </c>
      <c r="D25" s="1229" t="s">
        <v>130</v>
      </c>
      <c r="E25" s="355" t="s">
        <v>309</v>
      </c>
      <c r="F25" s="2">
        <v>2</v>
      </c>
      <c r="G25" s="280" t="s">
        <v>93</v>
      </c>
      <c r="H25" s="420" t="s">
        <v>130</v>
      </c>
      <c r="I25" s="436"/>
      <c r="J25" s="2">
        <v>2</v>
      </c>
      <c r="K25" s="280" t="s">
        <v>93</v>
      </c>
      <c r="L25" s="436"/>
      <c r="M25" s="329"/>
    </row>
    <row r="26" spans="1:13" x14ac:dyDescent="0.25">
      <c r="A26" s="2">
        <v>3</v>
      </c>
      <c r="B26" s="3" t="s">
        <v>40</v>
      </c>
      <c r="C26" s="45" t="str">
        <f>G5</f>
        <v>MP6I5ZYZBEU3UXPYFY54</v>
      </c>
      <c r="D26" s="1229" t="s">
        <v>130</v>
      </c>
      <c r="E26" s="355"/>
      <c r="F26" s="2">
        <v>3</v>
      </c>
      <c r="G26" s="280" t="s">
        <v>93</v>
      </c>
      <c r="H26" s="420" t="s">
        <v>130</v>
      </c>
      <c r="I26" s="436"/>
      <c r="J26" s="2">
        <v>3</v>
      </c>
      <c r="K26" s="280" t="s">
        <v>93</v>
      </c>
      <c r="L26" s="436"/>
      <c r="M26" s="329"/>
    </row>
    <row r="27" spans="1:13" x14ac:dyDescent="0.25">
      <c r="A27" s="2">
        <v>4</v>
      </c>
      <c r="B27" s="3" t="s">
        <v>12</v>
      </c>
      <c r="C27" s="45" t="s">
        <v>106</v>
      </c>
      <c r="D27" s="57" t="s">
        <v>130</v>
      </c>
      <c r="E27" s="355"/>
      <c r="F27" s="2">
        <v>4</v>
      </c>
      <c r="G27" s="90"/>
      <c r="H27" s="420" t="s">
        <v>43</v>
      </c>
      <c r="I27" s="436"/>
      <c r="J27" s="2">
        <v>4</v>
      </c>
      <c r="K27" s="90"/>
      <c r="L27" s="436"/>
      <c r="M27" s="377"/>
    </row>
    <row r="28" spans="1:13" x14ac:dyDescent="0.25">
      <c r="A28" s="4">
        <v>5</v>
      </c>
      <c r="B28" s="5" t="s">
        <v>2</v>
      </c>
      <c r="C28" s="45" t="s">
        <v>107</v>
      </c>
      <c r="D28" s="58" t="s">
        <v>130</v>
      </c>
      <c r="E28" s="355"/>
      <c r="F28" s="4">
        <v>5</v>
      </c>
      <c r="G28" s="90"/>
      <c r="H28" s="420" t="s">
        <v>43</v>
      </c>
      <c r="I28" s="436"/>
      <c r="J28" s="4">
        <v>5</v>
      </c>
      <c r="K28" s="90"/>
      <c r="L28" s="436"/>
      <c r="M28" s="378"/>
    </row>
    <row r="29" spans="1:13" x14ac:dyDescent="0.25">
      <c r="A29" s="2">
        <v>6</v>
      </c>
      <c r="B29" s="3" t="s">
        <v>534</v>
      </c>
      <c r="C29" s="46"/>
      <c r="D29" s="57" t="s">
        <v>44</v>
      </c>
      <c r="E29" s="356"/>
      <c r="F29" s="2">
        <v>6</v>
      </c>
      <c r="G29" s="90"/>
      <c r="H29" s="420" t="s">
        <v>43</v>
      </c>
      <c r="I29" s="436"/>
      <c r="J29" s="2">
        <v>6</v>
      </c>
      <c r="K29" s="90"/>
      <c r="L29" s="436"/>
      <c r="M29" s="377"/>
    </row>
    <row r="30" spans="1:13" x14ac:dyDescent="0.25">
      <c r="A30" s="2">
        <v>7</v>
      </c>
      <c r="B30" s="3" t="s">
        <v>535</v>
      </c>
      <c r="C30" s="46"/>
      <c r="D30" s="57" t="s">
        <v>43</v>
      </c>
      <c r="E30" s="356" t="s">
        <v>309</v>
      </c>
      <c r="F30" s="2">
        <v>7</v>
      </c>
      <c r="G30" s="90"/>
      <c r="H30" s="420" t="s">
        <v>43</v>
      </c>
      <c r="I30" s="436"/>
      <c r="J30" s="2">
        <v>7</v>
      </c>
      <c r="K30" s="90"/>
      <c r="L30" s="436"/>
      <c r="M30" s="368"/>
    </row>
    <row r="31" spans="1:13" x14ac:dyDescent="0.25">
      <c r="A31" s="2">
        <v>8</v>
      </c>
      <c r="B31" s="3" t="s">
        <v>536</v>
      </c>
      <c r="C31" s="46"/>
      <c r="D31" s="57" t="s">
        <v>43</v>
      </c>
      <c r="E31" s="356" t="s">
        <v>309</v>
      </c>
      <c r="F31" s="2">
        <v>8</v>
      </c>
      <c r="G31" s="90"/>
      <c r="H31" s="420" t="s">
        <v>43</v>
      </c>
      <c r="I31" s="436"/>
      <c r="J31" s="2">
        <v>8</v>
      </c>
      <c r="K31" s="90"/>
      <c r="L31" s="436"/>
      <c r="M31" s="377"/>
    </row>
    <row r="32" spans="1:13" x14ac:dyDescent="0.25">
      <c r="A32" s="2">
        <v>9</v>
      </c>
      <c r="B32" s="3" t="s">
        <v>5</v>
      </c>
      <c r="C32" s="45" t="s">
        <v>109</v>
      </c>
      <c r="D32" s="1229" t="s">
        <v>130</v>
      </c>
      <c r="E32" s="356"/>
      <c r="F32" s="2">
        <v>9</v>
      </c>
      <c r="G32" s="90"/>
      <c r="H32" s="420" t="s">
        <v>43</v>
      </c>
      <c r="I32" s="436"/>
      <c r="J32" s="2">
        <v>9</v>
      </c>
      <c r="K32" s="90"/>
      <c r="L32" s="436"/>
      <c r="M32" s="329"/>
    </row>
    <row r="33" spans="1:13" x14ac:dyDescent="0.25">
      <c r="A33" s="2">
        <v>10</v>
      </c>
      <c r="B33" s="3" t="s">
        <v>6</v>
      </c>
      <c r="C33" s="280" t="s">
        <v>93</v>
      </c>
      <c r="D33" s="59" t="s">
        <v>130</v>
      </c>
      <c r="E33" s="356" t="s">
        <v>309</v>
      </c>
      <c r="F33" s="2">
        <v>10</v>
      </c>
      <c r="G33" s="90"/>
      <c r="H33" s="420" t="s">
        <v>43</v>
      </c>
      <c r="I33" s="436"/>
      <c r="J33" s="2">
        <v>10</v>
      </c>
      <c r="K33" s="90"/>
      <c r="L33" s="436"/>
      <c r="M33" s="66" t="s">
        <v>342</v>
      </c>
    </row>
    <row r="34" spans="1:13" x14ac:dyDescent="0.25">
      <c r="A34" s="2">
        <v>11</v>
      </c>
      <c r="B34" s="3" t="s">
        <v>7</v>
      </c>
      <c r="C34" s="45" t="str">
        <f>G6</f>
        <v>DL6FFRRLF74S01HE2M14</v>
      </c>
      <c r="D34" s="59" t="s">
        <v>130</v>
      </c>
      <c r="E34" s="356"/>
      <c r="F34" s="2">
        <v>11</v>
      </c>
      <c r="G34" s="280" t="s">
        <v>97</v>
      </c>
      <c r="H34" s="420" t="s">
        <v>130</v>
      </c>
      <c r="I34" s="436"/>
      <c r="J34" s="2">
        <v>11</v>
      </c>
      <c r="K34" s="280" t="s">
        <v>97</v>
      </c>
      <c r="L34" s="436"/>
      <c r="M34" s="66"/>
    </row>
    <row r="35" spans="1:13" x14ac:dyDescent="0.25">
      <c r="A35" s="2">
        <v>12</v>
      </c>
      <c r="B35" s="3" t="s">
        <v>46</v>
      </c>
      <c r="C35" s="45" t="s">
        <v>108</v>
      </c>
      <c r="D35" s="59" t="s">
        <v>130</v>
      </c>
      <c r="E35" s="356"/>
      <c r="F35" s="2">
        <v>12</v>
      </c>
      <c r="G35" s="90"/>
      <c r="H35" s="420" t="s">
        <v>43</v>
      </c>
      <c r="I35" s="436"/>
      <c r="J35" s="2">
        <v>12</v>
      </c>
      <c r="K35" s="90"/>
      <c r="L35" s="436"/>
      <c r="M35" s="66"/>
    </row>
    <row r="36" spans="1:13" x14ac:dyDescent="0.25">
      <c r="A36" s="2">
        <v>13</v>
      </c>
      <c r="B36" s="3" t="s">
        <v>8</v>
      </c>
      <c r="C36" s="280" t="str">
        <f>C26</f>
        <v>MP6I5ZYZBEU3UXPYFY54</v>
      </c>
      <c r="D36" s="1296" t="s">
        <v>43</v>
      </c>
      <c r="E36" s="356" t="s">
        <v>309</v>
      </c>
      <c r="F36" s="2">
        <v>13</v>
      </c>
      <c r="G36" s="90"/>
      <c r="H36" s="420" t="s">
        <v>43</v>
      </c>
      <c r="I36" s="436"/>
      <c r="J36" s="2">
        <v>13</v>
      </c>
      <c r="K36" s="90"/>
      <c r="L36" s="436"/>
      <c r="M36" s="329">
        <v>4</v>
      </c>
    </row>
    <row r="37" spans="1:13" x14ac:dyDescent="0.25">
      <c r="A37" s="2">
        <v>14</v>
      </c>
      <c r="B37" s="3" t="s">
        <v>9</v>
      </c>
      <c r="C37" s="46"/>
      <c r="D37" s="60" t="s">
        <v>43</v>
      </c>
      <c r="E37" s="356"/>
      <c r="F37" s="2">
        <v>14</v>
      </c>
      <c r="G37" s="90"/>
      <c r="H37" s="420" t="s">
        <v>43</v>
      </c>
      <c r="I37" s="436"/>
      <c r="J37" s="2">
        <v>14</v>
      </c>
      <c r="K37" s="90"/>
      <c r="L37" s="436"/>
      <c r="M37" s="379"/>
    </row>
    <row r="38" spans="1:13" x14ac:dyDescent="0.25">
      <c r="A38" s="2">
        <v>15</v>
      </c>
      <c r="B38" s="3" t="s">
        <v>10</v>
      </c>
      <c r="C38" s="46"/>
      <c r="D38" s="59" t="s">
        <v>43</v>
      </c>
      <c r="E38" s="356"/>
      <c r="F38" s="2">
        <v>15</v>
      </c>
      <c r="G38" s="90"/>
      <c r="H38" s="420" t="s">
        <v>43</v>
      </c>
      <c r="I38" s="436"/>
      <c r="J38" s="2">
        <v>15</v>
      </c>
      <c r="K38" s="90"/>
      <c r="L38" s="436"/>
      <c r="M38" s="405"/>
    </row>
    <row r="39" spans="1:13" x14ac:dyDescent="0.25">
      <c r="A39" s="2">
        <v>16</v>
      </c>
      <c r="B39" s="3" t="s">
        <v>41</v>
      </c>
      <c r="C39" s="46"/>
      <c r="D39" s="59" t="s">
        <v>44</v>
      </c>
      <c r="E39" s="356"/>
      <c r="F39" s="2">
        <v>16</v>
      </c>
      <c r="G39" s="90"/>
      <c r="H39" s="420" t="s">
        <v>44</v>
      </c>
      <c r="I39" s="436"/>
      <c r="J39" s="2">
        <v>16</v>
      </c>
      <c r="K39" s="90"/>
      <c r="L39" s="436"/>
      <c r="M39" s="66"/>
    </row>
    <row r="40" spans="1:13" x14ac:dyDescent="0.25">
      <c r="A40" s="2">
        <v>17</v>
      </c>
      <c r="B40" s="3" t="s">
        <v>11</v>
      </c>
      <c r="C40" s="45" t="str">
        <f>G20</f>
        <v>549300OZ46BRLZ8Y6F65</v>
      </c>
      <c r="D40" s="1229" t="s">
        <v>43</v>
      </c>
      <c r="E40" s="356" t="s">
        <v>309</v>
      </c>
      <c r="F40" s="2">
        <v>17</v>
      </c>
      <c r="G40" s="90"/>
      <c r="H40" s="420" t="s">
        <v>43</v>
      </c>
      <c r="I40" s="436"/>
      <c r="J40" s="2">
        <v>17</v>
      </c>
      <c r="K40" s="90"/>
      <c r="L40" s="436"/>
      <c r="M40" s="329">
        <v>6</v>
      </c>
    </row>
    <row r="41" spans="1:13" x14ac:dyDescent="0.25">
      <c r="A41" s="2">
        <v>18</v>
      </c>
      <c r="B41" s="3" t="s">
        <v>156</v>
      </c>
      <c r="C41" s="91"/>
      <c r="D41" s="1229" t="s">
        <v>43</v>
      </c>
      <c r="E41" s="356"/>
      <c r="F41" s="2">
        <v>18</v>
      </c>
      <c r="G41" s="91"/>
      <c r="H41" s="420" t="s">
        <v>43</v>
      </c>
      <c r="I41" s="436"/>
      <c r="J41" s="2">
        <v>18</v>
      </c>
      <c r="K41" s="91"/>
      <c r="L41" s="436"/>
      <c r="M41" s="329"/>
    </row>
    <row r="42" spans="1:13" x14ac:dyDescent="0.25">
      <c r="A42" s="35" t="s">
        <v>134</v>
      </c>
      <c r="B42" s="1"/>
      <c r="C42" s="16"/>
      <c r="D42" s="114"/>
      <c r="E42" s="595"/>
      <c r="F42" s="35" t="s">
        <v>134</v>
      </c>
      <c r="G42" s="16"/>
      <c r="H42" s="69"/>
      <c r="I42" s="184"/>
      <c r="J42" s="35" t="s">
        <v>134</v>
      </c>
      <c r="K42" s="16"/>
      <c r="L42" s="184"/>
      <c r="M42" s="249"/>
    </row>
    <row r="43" spans="1:13" x14ac:dyDescent="0.25">
      <c r="A43" s="2">
        <v>1</v>
      </c>
      <c r="B43" s="3" t="s">
        <v>49</v>
      </c>
      <c r="C43" s="45" t="s">
        <v>120</v>
      </c>
      <c r="D43" s="1227" t="s">
        <v>130</v>
      </c>
      <c r="E43" s="356" t="s">
        <v>309</v>
      </c>
      <c r="F43" s="2">
        <v>1</v>
      </c>
      <c r="G43" s="280" t="s">
        <v>120</v>
      </c>
      <c r="H43" s="420" t="s">
        <v>130</v>
      </c>
      <c r="I43" s="436"/>
      <c r="J43" s="2">
        <v>1</v>
      </c>
      <c r="K43" s="280" t="s">
        <v>120</v>
      </c>
      <c r="L43" s="436"/>
      <c r="M43" s="329">
        <v>14</v>
      </c>
    </row>
    <row r="44" spans="1:13" x14ac:dyDescent="0.25">
      <c r="A44" s="2">
        <v>2</v>
      </c>
      <c r="B44" s="3" t="s">
        <v>15</v>
      </c>
      <c r="C44" s="46"/>
      <c r="D44" s="1227" t="s">
        <v>44</v>
      </c>
      <c r="E44" s="595"/>
      <c r="F44" s="2">
        <v>2</v>
      </c>
      <c r="G44" s="90"/>
      <c r="H44" s="420" t="s">
        <v>43</v>
      </c>
      <c r="I44" s="436"/>
      <c r="J44" s="2">
        <v>2</v>
      </c>
      <c r="K44" s="90"/>
      <c r="L44" s="436"/>
      <c r="M44" s="329"/>
    </row>
    <row r="45" spans="1:13" x14ac:dyDescent="0.25">
      <c r="A45" s="2">
        <v>3</v>
      </c>
      <c r="B45" s="3" t="s">
        <v>79</v>
      </c>
      <c r="C45" s="47" t="s">
        <v>197</v>
      </c>
      <c r="D45" s="153" t="s">
        <v>130</v>
      </c>
      <c r="E45" s="595"/>
      <c r="F45" s="2">
        <v>3</v>
      </c>
      <c r="G45" s="137" t="s">
        <v>374</v>
      </c>
      <c r="H45" s="153" t="s">
        <v>130</v>
      </c>
      <c r="I45" s="342" t="s">
        <v>309</v>
      </c>
      <c r="J45" s="2">
        <v>3</v>
      </c>
      <c r="K45" s="137" t="s">
        <v>374</v>
      </c>
      <c r="L45" s="596" t="s">
        <v>309</v>
      </c>
      <c r="M45" s="380">
        <v>25</v>
      </c>
    </row>
    <row r="46" spans="1:13" x14ac:dyDescent="0.25">
      <c r="A46" s="2">
        <v>4</v>
      </c>
      <c r="B46" s="3" t="s">
        <v>34</v>
      </c>
      <c r="C46" s="45" t="s">
        <v>110</v>
      </c>
      <c r="D46" s="1227" t="s">
        <v>130</v>
      </c>
      <c r="E46" s="595"/>
      <c r="F46" s="2">
        <v>4</v>
      </c>
      <c r="G46" s="90"/>
      <c r="H46" s="422" t="s">
        <v>43</v>
      </c>
      <c r="I46" s="438"/>
      <c r="J46" s="2">
        <v>4</v>
      </c>
      <c r="K46" s="90"/>
      <c r="L46" s="436"/>
      <c r="M46" s="329"/>
    </row>
    <row r="47" spans="1:13" x14ac:dyDescent="0.25">
      <c r="A47" s="2">
        <v>5</v>
      </c>
      <c r="B47" s="3" t="s">
        <v>16</v>
      </c>
      <c r="C47" s="45" t="b">
        <v>0</v>
      </c>
      <c r="D47" s="1227" t="s">
        <v>130</v>
      </c>
      <c r="E47" s="595"/>
      <c r="F47" s="2">
        <v>5</v>
      </c>
      <c r="G47" s="90"/>
      <c r="H47" s="422" t="s">
        <v>43</v>
      </c>
      <c r="I47" s="438"/>
      <c r="J47" s="2">
        <v>5</v>
      </c>
      <c r="K47" s="90"/>
      <c r="L47" s="436"/>
      <c r="M47" s="329"/>
    </row>
    <row r="48" spans="1:13" x14ac:dyDescent="0.25">
      <c r="A48" s="2">
        <v>6</v>
      </c>
      <c r="B48" s="3" t="s">
        <v>50</v>
      </c>
      <c r="C48" s="46"/>
      <c r="D48" s="1227" t="s">
        <v>44</v>
      </c>
      <c r="E48" s="595"/>
      <c r="F48" s="2">
        <v>6</v>
      </c>
      <c r="G48" s="90"/>
      <c r="H48" s="422" t="s">
        <v>43</v>
      </c>
      <c r="I48" s="438"/>
      <c r="J48" s="2">
        <v>6</v>
      </c>
      <c r="K48" s="90"/>
      <c r="L48" s="436"/>
      <c r="M48" s="329"/>
    </row>
    <row r="49" spans="1:13" x14ac:dyDescent="0.25">
      <c r="A49" s="2">
        <v>7</v>
      </c>
      <c r="B49" s="3" t="s">
        <v>13</v>
      </c>
      <c r="C49" s="46"/>
      <c r="D49" s="1227" t="s">
        <v>44</v>
      </c>
      <c r="E49" s="595"/>
      <c r="F49" s="2">
        <v>7</v>
      </c>
      <c r="G49" s="90"/>
      <c r="H49" s="422" t="s">
        <v>43</v>
      </c>
      <c r="I49" s="438"/>
      <c r="J49" s="2">
        <v>7</v>
      </c>
      <c r="K49" s="90"/>
      <c r="L49" s="436"/>
      <c r="M49" s="329"/>
    </row>
    <row r="50" spans="1:13" x14ac:dyDescent="0.25">
      <c r="A50" s="2">
        <v>8</v>
      </c>
      <c r="B50" s="3" t="s">
        <v>14</v>
      </c>
      <c r="C50" s="393" t="s">
        <v>173</v>
      </c>
      <c r="D50" s="1231" t="s">
        <v>130</v>
      </c>
      <c r="E50" s="356" t="s">
        <v>309</v>
      </c>
      <c r="F50" s="2">
        <v>8</v>
      </c>
      <c r="G50" s="48" t="s">
        <v>748</v>
      </c>
      <c r="H50" s="422"/>
      <c r="I50" s="438"/>
      <c r="J50" s="2">
        <v>8</v>
      </c>
      <c r="K50" s="48" t="s">
        <v>748</v>
      </c>
      <c r="L50" s="436"/>
      <c r="M50" s="152" t="s">
        <v>355</v>
      </c>
    </row>
    <row r="51" spans="1:13" x14ac:dyDescent="0.25">
      <c r="A51" s="2">
        <v>9</v>
      </c>
      <c r="B51" s="3" t="s">
        <v>51</v>
      </c>
      <c r="C51" s="45" t="s">
        <v>104</v>
      </c>
      <c r="D51" s="1296" t="s">
        <v>130</v>
      </c>
      <c r="E51" s="595"/>
      <c r="F51" s="2">
        <v>9</v>
      </c>
      <c r="G51" s="90"/>
      <c r="H51" s="422" t="s">
        <v>43</v>
      </c>
      <c r="I51" s="438"/>
      <c r="J51" s="2">
        <v>9</v>
      </c>
      <c r="K51" s="90"/>
      <c r="L51" s="436"/>
      <c r="M51" s="329"/>
    </row>
    <row r="52" spans="1:13" x14ac:dyDescent="0.25">
      <c r="A52" s="2">
        <v>10</v>
      </c>
      <c r="B52" s="3" t="s">
        <v>35</v>
      </c>
      <c r="C52" s="46"/>
      <c r="D52" s="1296" t="s">
        <v>44</v>
      </c>
      <c r="E52" s="595"/>
      <c r="F52" s="2">
        <v>10</v>
      </c>
      <c r="G52" s="90"/>
      <c r="H52" s="422" t="s">
        <v>43</v>
      </c>
      <c r="I52" s="438"/>
      <c r="J52" s="2">
        <v>10</v>
      </c>
      <c r="K52" s="90"/>
      <c r="L52" s="436"/>
      <c r="M52" s="329"/>
    </row>
    <row r="53" spans="1:13" x14ac:dyDescent="0.25">
      <c r="A53" s="2">
        <v>11</v>
      </c>
      <c r="B53" s="3" t="s">
        <v>52</v>
      </c>
      <c r="C53" s="45">
        <v>2011</v>
      </c>
      <c r="D53" s="1296" t="s">
        <v>44</v>
      </c>
      <c r="E53" s="595"/>
      <c r="F53" s="2">
        <v>11</v>
      </c>
      <c r="G53" s="90"/>
      <c r="H53" s="422" t="s">
        <v>43</v>
      </c>
      <c r="I53" s="438"/>
      <c r="J53" s="2">
        <v>11</v>
      </c>
      <c r="K53" s="90"/>
      <c r="L53" s="436"/>
      <c r="M53" s="329"/>
    </row>
    <row r="54" spans="1:13" x14ac:dyDescent="0.25">
      <c r="A54" s="2">
        <v>12</v>
      </c>
      <c r="B54" s="3" t="s">
        <v>53</v>
      </c>
      <c r="C54" s="44" t="s">
        <v>198</v>
      </c>
      <c r="D54" s="63" t="s">
        <v>130</v>
      </c>
      <c r="E54" s="595"/>
      <c r="F54" s="2">
        <v>12</v>
      </c>
      <c r="G54" s="48" t="s">
        <v>748</v>
      </c>
      <c r="H54" s="451"/>
      <c r="I54" s="439"/>
      <c r="J54" s="2">
        <v>12</v>
      </c>
      <c r="K54" s="48" t="s">
        <v>748</v>
      </c>
      <c r="L54" s="435"/>
      <c r="M54" s="63"/>
    </row>
    <row r="55" spans="1:13" x14ac:dyDescent="0.25">
      <c r="A55" s="2">
        <v>13</v>
      </c>
      <c r="B55" s="3" t="s">
        <v>54</v>
      </c>
      <c r="C55" s="47" t="s">
        <v>199</v>
      </c>
      <c r="D55" s="1297" t="s">
        <v>130</v>
      </c>
      <c r="E55" s="595"/>
      <c r="F55" s="2">
        <v>13</v>
      </c>
      <c r="G55" s="137" t="s">
        <v>374</v>
      </c>
      <c r="H55" s="153" t="s">
        <v>43</v>
      </c>
      <c r="I55" s="437"/>
      <c r="J55" s="2">
        <v>13</v>
      </c>
      <c r="K55" s="137" t="s">
        <v>374</v>
      </c>
      <c r="L55" s="659"/>
      <c r="M55" s="62"/>
    </row>
    <row r="56" spans="1:13" x14ac:dyDescent="0.25">
      <c r="A56" s="2">
        <v>14</v>
      </c>
      <c r="B56" s="3" t="s">
        <v>37</v>
      </c>
      <c r="C56" s="149" t="s">
        <v>206</v>
      </c>
      <c r="D56" s="1232" t="s">
        <v>44</v>
      </c>
      <c r="E56" s="595"/>
      <c r="F56" s="2">
        <v>14</v>
      </c>
      <c r="G56" s="170" t="s">
        <v>494</v>
      </c>
      <c r="H56" s="452" t="s">
        <v>43</v>
      </c>
      <c r="I56" s="440"/>
      <c r="J56" s="2">
        <v>14</v>
      </c>
      <c r="K56" s="170" t="s">
        <v>494</v>
      </c>
      <c r="L56" s="660"/>
      <c r="M56" s="416">
        <v>35</v>
      </c>
    </row>
    <row r="57" spans="1:13" x14ac:dyDescent="0.25">
      <c r="A57" s="2">
        <v>15</v>
      </c>
      <c r="B57" s="3" t="s">
        <v>55</v>
      </c>
      <c r="C57" s="48" t="s">
        <v>747</v>
      </c>
      <c r="D57" s="288"/>
      <c r="E57" s="595"/>
      <c r="F57" s="2">
        <v>15</v>
      </c>
      <c r="G57" s="48" t="s">
        <v>748</v>
      </c>
      <c r="H57" s="422"/>
      <c r="I57" s="438"/>
      <c r="J57" s="2">
        <v>15</v>
      </c>
      <c r="K57" s="48" t="s">
        <v>748</v>
      </c>
      <c r="L57" s="661"/>
      <c r="M57" s="329"/>
    </row>
    <row r="58" spans="1:13" x14ac:dyDescent="0.25">
      <c r="A58" s="2">
        <v>16</v>
      </c>
      <c r="B58" s="3" t="s">
        <v>56</v>
      </c>
      <c r="C58" s="128">
        <v>65</v>
      </c>
      <c r="D58" s="1296" t="s">
        <v>44</v>
      </c>
      <c r="E58" s="342" t="s">
        <v>309</v>
      </c>
      <c r="F58" s="2">
        <v>16</v>
      </c>
      <c r="G58" s="180"/>
      <c r="H58" s="452" t="s">
        <v>43</v>
      </c>
      <c r="I58" s="440"/>
      <c r="J58" s="2">
        <v>16</v>
      </c>
      <c r="K58" s="170">
        <v>70</v>
      </c>
      <c r="L58" s="660"/>
      <c r="M58" s="329">
        <v>10</v>
      </c>
    </row>
    <row r="59" spans="1:13" x14ac:dyDescent="0.25">
      <c r="A59" s="2">
        <v>17</v>
      </c>
      <c r="B59" s="3" t="s">
        <v>57</v>
      </c>
      <c r="C59" s="219"/>
      <c r="D59" s="1298" t="s">
        <v>44</v>
      </c>
      <c r="E59" s="356" t="s">
        <v>309</v>
      </c>
      <c r="F59" s="2">
        <v>17</v>
      </c>
      <c r="G59" s="180"/>
      <c r="H59" s="452" t="s">
        <v>43</v>
      </c>
      <c r="I59" s="440"/>
      <c r="J59" s="2">
        <v>17</v>
      </c>
      <c r="K59" s="180"/>
      <c r="L59" s="660"/>
      <c r="M59" s="64"/>
    </row>
    <row r="60" spans="1:13" x14ac:dyDescent="0.25">
      <c r="A60" s="2">
        <v>18</v>
      </c>
      <c r="B60" s="3" t="s">
        <v>129</v>
      </c>
      <c r="C60" s="45" t="s">
        <v>105</v>
      </c>
      <c r="D60" s="1227" t="s">
        <v>130</v>
      </c>
      <c r="E60" s="356" t="s">
        <v>309</v>
      </c>
      <c r="F60" s="2">
        <v>18</v>
      </c>
      <c r="G60" s="90"/>
      <c r="H60" s="422" t="s">
        <v>43</v>
      </c>
      <c r="I60" s="438"/>
      <c r="J60" s="2">
        <v>18</v>
      </c>
      <c r="K60" s="90"/>
      <c r="L60" s="436"/>
      <c r="M60" s="329">
        <v>15</v>
      </c>
    </row>
    <row r="61" spans="1:13" x14ac:dyDescent="0.25">
      <c r="A61" s="2">
        <v>19</v>
      </c>
      <c r="B61" s="3" t="s">
        <v>17</v>
      </c>
      <c r="C61" s="45" t="b">
        <v>0</v>
      </c>
      <c r="D61" s="1227" t="s">
        <v>130</v>
      </c>
      <c r="E61" s="595"/>
      <c r="F61" s="2">
        <v>19</v>
      </c>
      <c r="G61" s="90"/>
      <c r="H61" s="422" t="s">
        <v>43</v>
      </c>
      <c r="I61" s="438"/>
      <c r="J61" s="2">
        <v>19</v>
      </c>
      <c r="K61" s="90"/>
      <c r="L61" s="436"/>
      <c r="M61" s="329"/>
    </row>
    <row r="62" spans="1:13" x14ac:dyDescent="0.25">
      <c r="A62" s="2">
        <v>20</v>
      </c>
      <c r="B62" s="3" t="s">
        <v>18</v>
      </c>
      <c r="C62" s="45" t="s">
        <v>111</v>
      </c>
      <c r="D62" s="1227" t="s">
        <v>130</v>
      </c>
      <c r="E62" s="356" t="s">
        <v>309</v>
      </c>
      <c r="F62" s="2">
        <v>20</v>
      </c>
      <c r="G62" s="90"/>
      <c r="H62" s="422" t="s">
        <v>43</v>
      </c>
      <c r="I62" s="438"/>
      <c r="J62" s="2">
        <v>20</v>
      </c>
      <c r="K62" s="90"/>
      <c r="L62" s="436"/>
      <c r="M62" s="329" t="s">
        <v>106</v>
      </c>
    </row>
    <row r="63" spans="1:13" x14ac:dyDescent="0.25">
      <c r="A63" s="2">
        <v>21</v>
      </c>
      <c r="B63" s="3" t="s">
        <v>58</v>
      </c>
      <c r="C63" s="129" t="b">
        <v>0</v>
      </c>
      <c r="D63" s="1227" t="s">
        <v>130</v>
      </c>
      <c r="E63" s="653"/>
      <c r="F63" s="2">
        <v>21</v>
      </c>
      <c r="G63" s="136"/>
      <c r="H63" s="422" t="s">
        <v>43</v>
      </c>
      <c r="I63" s="438"/>
      <c r="J63" s="2">
        <v>21</v>
      </c>
      <c r="K63" s="136"/>
      <c r="L63" s="661"/>
      <c r="M63" s="329">
        <v>10</v>
      </c>
    </row>
    <row r="64" spans="1:13" x14ac:dyDescent="0.25">
      <c r="A64" s="2">
        <v>22</v>
      </c>
      <c r="B64" s="3" t="s">
        <v>785</v>
      </c>
      <c r="C64" s="141" t="s">
        <v>278</v>
      </c>
      <c r="D64" s="1296" t="s">
        <v>130</v>
      </c>
      <c r="E64" s="653" t="s">
        <v>309</v>
      </c>
      <c r="F64" s="2">
        <v>22</v>
      </c>
      <c r="G64" s="147" t="s">
        <v>205</v>
      </c>
      <c r="H64" s="422" t="s">
        <v>43</v>
      </c>
      <c r="I64" s="342" t="s">
        <v>309</v>
      </c>
      <c r="J64" s="2">
        <v>22</v>
      </c>
      <c r="K64" s="147" t="s">
        <v>278</v>
      </c>
      <c r="L64" s="342" t="s">
        <v>309</v>
      </c>
      <c r="M64" s="329" t="s">
        <v>370</v>
      </c>
    </row>
    <row r="65" spans="1:13" x14ac:dyDescent="0.25">
      <c r="A65" s="2">
        <v>23</v>
      </c>
      <c r="B65" s="3" t="s">
        <v>59</v>
      </c>
      <c r="C65" s="49">
        <f>C18</f>
        <v>-6.1000000000000004E-3</v>
      </c>
      <c r="D65" s="65" t="s">
        <v>44</v>
      </c>
      <c r="E65" s="150"/>
      <c r="F65" s="2">
        <v>23</v>
      </c>
      <c r="G65" s="312">
        <v>-2.5000000000000001E-3</v>
      </c>
      <c r="H65" s="453" t="s">
        <v>43</v>
      </c>
      <c r="I65" s="441"/>
      <c r="J65" s="2">
        <v>23</v>
      </c>
      <c r="K65" s="312">
        <v>-2.5000000000000001E-3</v>
      </c>
      <c r="L65" s="670"/>
      <c r="M65" s="368">
        <v>21</v>
      </c>
    </row>
    <row r="66" spans="1:13" x14ac:dyDescent="0.25">
      <c r="A66" s="2">
        <v>24</v>
      </c>
      <c r="B66" s="3" t="s">
        <v>60</v>
      </c>
      <c r="C66" s="45" t="s">
        <v>112</v>
      </c>
      <c r="D66" s="1227" t="s">
        <v>44</v>
      </c>
      <c r="E66" s="150"/>
      <c r="F66" s="2">
        <v>24</v>
      </c>
      <c r="G66" s="90"/>
      <c r="H66" s="422" t="s">
        <v>43</v>
      </c>
      <c r="I66" s="438"/>
      <c r="J66" s="2">
        <v>24</v>
      </c>
      <c r="K66" s="159"/>
      <c r="L66" s="438"/>
      <c r="M66" s="329"/>
    </row>
    <row r="67" spans="1:13" x14ac:dyDescent="0.25">
      <c r="A67" s="2">
        <v>25</v>
      </c>
      <c r="B67" s="3" t="s">
        <v>61</v>
      </c>
      <c r="C67" s="46"/>
      <c r="D67" s="1227" t="s">
        <v>44</v>
      </c>
      <c r="E67" s="150"/>
      <c r="F67" s="2">
        <v>25</v>
      </c>
      <c r="G67" s="90"/>
      <c r="H67" s="422" t="s">
        <v>43</v>
      </c>
      <c r="I67" s="438"/>
      <c r="J67" s="2">
        <v>25</v>
      </c>
      <c r="K67" s="159"/>
      <c r="L67" s="438"/>
      <c r="M67" s="329"/>
    </row>
    <row r="68" spans="1:13" x14ac:dyDescent="0.25">
      <c r="A68" s="2">
        <v>26</v>
      </c>
      <c r="B68" s="3" t="s">
        <v>62</v>
      </c>
      <c r="C68" s="46"/>
      <c r="D68" s="1227" t="s">
        <v>44</v>
      </c>
      <c r="E68" s="150"/>
      <c r="F68" s="2">
        <v>26</v>
      </c>
      <c r="G68" s="90"/>
      <c r="H68" s="422" t="s">
        <v>43</v>
      </c>
      <c r="I68" s="438"/>
      <c r="J68" s="2">
        <v>26</v>
      </c>
      <c r="K68" s="159"/>
      <c r="L68" s="438"/>
      <c r="M68" s="329"/>
    </row>
    <row r="69" spans="1:13" x14ac:dyDescent="0.25">
      <c r="A69" s="2">
        <v>27</v>
      </c>
      <c r="B69" s="3" t="s">
        <v>63</v>
      </c>
      <c r="C69" s="46"/>
      <c r="D69" s="1227" t="s">
        <v>44</v>
      </c>
      <c r="E69" s="150"/>
      <c r="F69" s="2">
        <v>27</v>
      </c>
      <c r="G69" s="90"/>
      <c r="H69" s="422" t="s">
        <v>43</v>
      </c>
      <c r="I69" s="438"/>
      <c r="J69" s="2">
        <v>27</v>
      </c>
      <c r="K69" s="159"/>
      <c r="L69" s="438"/>
      <c r="M69" s="329"/>
    </row>
    <row r="70" spans="1:13" x14ac:dyDescent="0.25">
      <c r="A70" s="2">
        <v>28</v>
      </c>
      <c r="B70" s="3" t="s">
        <v>64</v>
      </c>
      <c r="C70" s="46"/>
      <c r="D70" s="1227" t="s">
        <v>44</v>
      </c>
      <c r="E70" s="150"/>
      <c r="F70" s="2">
        <v>28</v>
      </c>
      <c r="G70" s="90"/>
      <c r="H70" s="422" t="s">
        <v>43</v>
      </c>
      <c r="I70" s="438"/>
      <c r="J70" s="2">
        <v>28</v>
      </c>
      <c r="K70" s="159"/>
      <c r="L70" s="438"/>
      <c r="M70" s="329"/>
    </row>
    <row r="71" spans="1:13" x14ac:dyDescent="0.25">
      <c r="A71" s="2">
        <v>29</v>
      </c>
      <c r="B71" s="3" t="s">
        <v>65</v>
      </c>
      <c r="C71" s="46"/>
      <c r="D71" s="1227" t="s">
        <v>44</v>
      </c>
      <c r="E71" s="150"/>
      <c r="F71" s="2">
        <v>29</v>
      </c>
      <c r="G71" s="90"/>
      <c r="H71" s="422" t="s">
        <v>43</v>
      </c>
      <c r="I71" s="438"/>
      <c r="J71" s="2">
        <v>29</v>
      </c>
      <c r="K71" s="159"/>
      <c r="L71" s="438"/>
      <c r="M71" s="329"/>
    </row>
    <row r="72" spans="1:13" x14ac:dyDescent="0.25">
      <c r="A72" s="2">
        <v>30</v>
      </c>
      <c r="B72" s="3" t="s">
        <v>66</v>
      </c>
      <c r="C72" s="46"/>
      <c r="D72" s="1227" t="s">
        <v>44</v>
      </c>
      <c r="E72" s="150"/>
      <c r="F72" s="2">
        <v>30</v>
      </c>
      <c r="G72" s="90"/>
      <c r="H72" s="422" t="s">
        <v>43</v>
      </c>
      <c r="I72" s="438"/>
      <c r="J72" s="2">
        <v>30</v>
      </c>
      <c r="K72" s="159"/>
      <c r="L72" s="438"/>
      <c r="M72" s="329"/>
    </row>
    <row r="73" spans="1:13" x14ac:dyDescent="0.25">
      <c r="A73" s="2">
        <v>31</v>
      </c>
      <c r="B73" s="3" t="s">
        <v>67</v>
      </c>
      <c r="C73" s="46"/>
      <c r="D73" s="1227" t="s">
        <v>44</v>
      </c>
      <c r="E73" s="150"/>
      <c r="F73" s="2">
        <v>31</v>
      </c>
      <c r="G73" s="90"/>
      <c r="H73" s="422" t="s">
        <v>43</v>
      </c>
      <c r="I73" s="438"/>
      <c r="J73" s="2">
        <v>31</v>
      </c>
      <c r="K73" s="159"/>
      <c r="L73" s="438"/>
      <c r="M73" s="329"/>
    </row>
    <row r="74" spans="1:13" x14ac:dyDescent="0.25">
      <c r="A74" s="2">
        <v>32</v>
      </c>
      <c r="B74" s="3" t="s">
        <v>68</v>
      </c>
      <c r="C74" s="46"/>
      <c r="D74" s="1227" t="s">
        <v>44</v>
      </c>
      <c r="E74" s="150"/>
      <c r="F74" s="2">
        <v>32</v>
      </c>
      <c r="G74" s="90"/>
      <c r="H74" s="422" t="s">
        <v>43</v>
      </c>
      <c r="I74" s="438"/>
      <c r="J74" s="2">
        <v>32</v>
      </c>
      <c r="K74" s="159"/>
      <c r="L74" s="438"/>
      <c r="M74" s="329"/>
    </row>
    <row r="75" spans="1:13" x14ac:dyDescent="0.25">
      <c r="A75" s="2">
        <v>35</v>
      </c>
      <c r="B75" s="3" t="s">
        <v>72</v>
      </c>
      <c r="C75" s="46"/>
      <c r="D75" s="1227" t="s">
        <v>43</v>
      </c>
      <c r="E75" s="150"/>
      <c r="F75" s="2">
        <v>35</v>
      </c>
      <c r="G75" s="90"/>
      <c r="H75" s="422" t="s">
        <v>43</v>
      </c>
      <c r="I75" s="438"/>
      <c r="J75" s="2">
        <v>35</v>
      </c>
      <c r="K75" s="159"/>
      <c r="L75" s="438"/>
      <c r="M75" s="329"/>
    </row>
    <row r="76" spans="1:13" x14ac:dyDescent="0.25">
      <c r="A76" s="2">
        <v>36</v>
      </c>
      <c r="B76" s="3" t="s">
        <v>73</v>
      </c>
      <c r="C76" s="46"/>
      <c r="D76" s="1227" t="s">
        <v>44</v>
      </c>
      <c r="E76" s="150"/>
      <c r="F76" s="2">
        <v>36</v>
      </c>
      <c r="G76" s="90"/>
      <c r="H76" s="422" t="s">
        <v>44</v>
      </c>
      <c r="I76" s="438"/>
      <c r="J76" s="2">
        <v>36</v>
      </c>
      <c r="K76" s="159"/>
      <c r="L76" s="438"/>
      <c r="M76" s="329"/>
    </row>
    <row r="77" spans="1:13" x14ac:dyDescent="0.25">
      <c r="A77" s="2">
        <v>37</v>
      </c>
      <c r="B77" s="3" t="s">
        <v>69</v>
      </c>
      <c r="C77" s="50">
        <f>C16</f>
        <v>10162756.897260273</v>
      </c>
      <c r="D77" s="1228" t="s">
        <v>130</v>
      </c>
      <c r="E77" s="150"/>
      <c r="F77" s="2">
        <v>37</v>
      </c>
      <c r="G77" s="176">
        <f>C77</f>
        <v>10162756.897260273</v>
      </c>
      <c r="H77" s="454" t="s">
        <v>43</v>
      </c>
      <c r="I77" s="442"/>
      <c r="J77" s="2">
        <v>37</v>
      </c>
      <c r="K77" s="176">
        <f>G77</f>
        <v>10162756.897260273</v>
      </c>
      <c r="L77" s="671"/>
      <c r="M77" s="471">
        <v>35</v>
      </c>
    </row>
    <row r="78" spans="1:13" x14ac:dyDescent="0.25">
      <c r="A78" s="2">
        <v>38</v>
      </c>
      <c r="B78" s="3" t="s">
        <v>70</v>
      </c>
      <c r="C78" s="176">
        <v>10161551.48</v>
      </c>
      <c r="D78" s="1294" t="s">
        <v>44</v>
      </c>
      <c r="E78" s="356" t="s">
        <v>309</v>
      </c>
      <c r="F78" s="2">
        <v>38</v>
      </c>
      <c r="G78" s="176">
        <f>G77*(1+((G65*92)/(100*360)))</f>
        <v>10162691.968535651</v>
      </c>
      <c r="H78" s="454" t="s">
        <v>43</v>
      </c>
      <c r="I78" s="356"/>
      <c r="J78" s="2">
        <v>38</v>
      </c>
      <c r="K78" s="176">
        <f>K77*(1+((K65*92)/(100*360)))</f>
        <v>10162691.968535651</v>
      </c>
      <c r="L78" s="671"/>
      <c r="M78" s="66"/>
    </row>
    <row r="79" spans="1:13" x14ac:dyDescent="0.25">
      <c r="A79" s="2">
        <v>39</v>
      </c>
      <c r="B79" s="3" t="s">
        <v>71</v>
      </c>
      <c r="C79" s="45" t="str">
        <f>C17</f>
        <v>EUR</v>
      </c>
      <c r="D79" s="1227" t="s">
        <v>130</v>
      </c>
      <c r="E79" s="150"/>
      <c r="F79" s="2">
        <v>39</v>
      </c>
      <c r="G79" s="90"/>
      <c r="H79" s="422" t="s">
        <v>43</v>
      </c>
      <c r="I79" s="438"/>
      <c r="J79" s="2">
        <v>39</v>
      </c>
      <c r="K79" s="90"/>
      <c r="L79" s="436"/>
      <c r="M79" s="329"/>
    </row>
    <row r="80" spans="1:13" x14ac:dyDescent="0.25">
      <c r="A80" s="2">
        <v>73</v>
      </c>
      <c r="B80" s="3" t="s">
        <v>81</v>
      </c>
      <c r="C80" s="45" t="b">
        <v>0</v>
      </c>
      <c r="D80" s="1227" t="s">
        <v>130</v>
      </c>
      <c r="E80" s="150"/>
      <c r="F80" s="2">
        <v>73</v>
      </c>
      <c r="G80" s="90"/>
      <c r="H80" s="422" t="s">
        <v>43</v>
      </c>
      <c r="I80" s="438"/>
      <c r="J80" s="2">
        <v>73</v>
      </c>
      <c r="K80" s="90"/>
      <c r="L80" s="436"/>
      <c r="M80" s="329">
        <v>12</v>
      </c>
    </row>
    <row r="81" spans="1:13" x14ac:dyDescent="0.25">
      <c r="A81" s="2">
        <v>74</v>
      </c>
      <c r="B81" s="3" t="s">
        <v>78</v>
      </c>
      <c r="C81" s="84"/>
      <c r="D81" s="1232" t="s">
        <v>44</v>
      </c>
      <c r="E81" s="150"/>
      <c r="F81" s="2">
        <v>74</v>
      </c>
      <c r="G81" s="101"/>
      <c r="H81" s="153" t="s">
        <v>43</v>
      </c>
      <c r="I81" s="437"/>
      <c r="J81" s="2">
        <v>74</v>
      </c>
      <c r="K81" s="101"/>
      <c r="L81" s="664"/>
      <c r="M81" s="62"/>
    </row>
    <row r="82" spans="1:13" x14ac:dyDescent="0.25">
      <c r="A82" s="2">
        <v>75</v>
      </c>
      <c r="B82" s="3" t="s">
        <v>19</v>
      </c>
      <c r="C82" s="45" t="s">
        <v>113</v>
      </c>
      <c r="D82" s="1227" t="s">
        <v>44</v>
      </c>
      <c r="E82" s="150"/>
      <c r="F82" s="2">
        <v>75</v>
      </c>
      <c r="G82" s="48" t="s">
        <v>748</v>
      </c>
      <c r="H82" s="1077"/>
      <c r="I82" s="438"/>
      <c r="J82" s="823">
        <v>75</v>
      </c>
      <c r="K82" s="48" t="s">
        <v>748</v>
      </c>
      <c r="L82" s="436"/>
      <c r="M82" s="329"/>
    </row>
    <row r="83" spans="1:13" x14ac:dyDescent="0.25">
      <c r="A83" s="2">
        <v>76</v>
      </c>
      <c r="B83" s="9" t="s">
        <v>30</v>
      </c>
      <c r="C83" s="46"/>
      <c r="D83" s="1227" t="s">
        <v>44</v>
      </c>
      <c r="E83" s="150"/>
      <c r="F83" s="2">
        <v>76</v>
      </c>
      <c r="G83" s="48" t="s">
        <v>748</v>
      </c>
      <c r="H83" s="1077"/>
      <c r="I83" s="438"/>
      <c r="J83" s="823">
        <v>76</v>
      </c>
      <c r="K83" s="48" t="s">
        <v>748</v>
      </c>
      <c r="L83" s="436"/>
      <c r="M83" s="329"/>
    </row>
    <row r="84" spans="1:13" x14ac:dyDescent="0.25">
      <c r="A84" s="2">
        <v>77</v>
      </c>
      <c r="B84" s="9" t="s">
        <v>31</v>
      </c>
      <c r="C84" s="46"/>
      <c r="D84" s="1227" t="s">
        <v>44</v>
      </c>
      <c r="E84" s="150"/>
      <c r="F84" s="2">
        <v>77</v>
      </c>
      <c r="G84" s="48" t="s">
        <v>748</v>
      </c>
      <c r="H84" s="1077"/>
      <c r="I84" s="438"/>
      <c r="J84" s="823">
        <v>77</v>
      </c>
      <c r="K84" s="48" t="s">
        <v>748</v>
      </c>
      <c r="L84" s="436"/>
      <c r="M84" s="329"/>
    </row>
    <row r="85" spans="1:13" x14ac:dyDescent="0.25">
      <c r="A85" s="2">
        <v>78</v>
      </c>
      <c r="B85" s="9" t="s">
        <v>77</v>
      </c>
      <c r="C85" s="45" t="str">
        <f>G12</f>
        <v>DE0001102317</v>
      </c>
      <c r="D85" s="1227" t="s">
        <v>44</v>
      </c>
      <c r="E85" s="150"/>
      <c r="F85" s="2">
        <v>78</v>
      </c>
      <c r="G85" s="48" t="s">
        <v>748</v>
      </c>
      <c r="H85" s="1077"/>
      <c r="I85" s="438"/>
      <c r="J85" s="823">
        <v>78</v>
      </c>
      <c r="K85" s="48" t="s">
        <v>748</v>
      </c>
      <c r="L85" s="436"/>
      <c r="M85" s="329"/>
    </row>
    <row r="86" spans="1:13" x14ac:dyDescent="0.25">
      <c r="A86" s="2">
        <v>79</v>
      </c>
      <c r="B86" s="9" t="s">
        <v>76</v>
      </c>
      <c r="C86" s="45" t="s">
        <v>118</v>
      </c>
      <c r="D86" s="1227" t="s">
        <v>44</v>
      </c>
      <c r="E86" s="150"/>
      <c r="F86" s="2">
        <v>79</v>
      </c>
      <c r="G86" s="48" t="s">
        <v>748</v>
      </c>
      <c r="H86" s="1077"/>
      <c r="I86" s="438"/>
      <c r="J86" s="823">
        <v>79</v>
      </c>
      <c r="K86" s="48" t="s">
        <v>748</v>
      </c>
      <c r="L86" s="436"/>
      <c r="M86" s="329" t="s">
        <v>573</v>
      </c>
    </row>
    <row r="87" spans="1:13" x14ac:dyDescent="0.25">
      <c r="A87" s="2">
        <v>83</v>
      </c>
      <c r="B87" s="9" t="s">
        <v>20</v>
      </c>
      <c r="C87" s="50">
        <f>C14</f>
        <v>10000000</v>
      </c>
      <c r="D87" s="1228" t="s">
        <v>44</v>
      </c>
      <c r="E87" s="150"/>
      <c r="F87" s="2">
        <v>83</v>
      </c>
      <c r="G87" s="48" t="s">
        <v>748</v>
      </c>
      <c r="H87" s="454"/>
      <c r="I87" s="442"/>
      <c r="J87" s="823">
        <v>83</v>
      </c>
      <c r="K87" s="48" t="s">
        <v>748</v>
      </c>
      <c r="L87" s="663"/>
      <c r="M87" s="66"/>
    </row>
    <row r="88" spans="1:13" x14ac:dyDescent="0.25">
      <c r="A88" s="2">
        <v>85</v>
      </c>
      <c r="B88" s="3" t="s">
        <v>21</v>
      </c>
      <c r="C88" s="45" t="s">
        <v>99</v>
      </c>
      <c r="D88" s="1227" t="s">
        <v>43</v>
      </c>
      <c r="E88" s="150"/>
      <c r="F88" s="2">
        <v>85</v>
      </c>
      <c r="G88" s="48" t="s">
        <v>748</v>
      </c>
      <c r="H88" s="1077"/>
      <c r="I88" s="438"/>
      <c r="J88" s="823">
        <v>85</v>
      </c>
      <c r="K88" s="48" t="s">
        <v>748</v>
      </c>
      <c r="L88" s="436"/>
      <c r="M88" s="329" t="s">
        <v>346</v>
      </c>
    </row>
    <row r="89" spans="1:13" x14ac:dyDescent="0.25">
      <c r="A89" s="2">
        <v>86</v>
      </c>
      <c r="B89" s="3" t="s">
        <v>22</v>
      </c>
      <c r="C89" s="45" t="s">
        <v>99</v>
      </c>
      <c r="D89" s="1227" t="s">
        <v>44</v>
      </c>
      <c r="E89" s="150"/>
      <c r="F89" s="2">
        <v>86</v>
      </c>
      <c r="G89" s="48" t="s">
        <v>748</v>
      </c>
      <c r="H89" s="1077"/>
      <c r="I89" s="438"/>
      <c r="J89" s="823">
        <v>86</v>
      </c>
      <c r="K89" s="48" t="s">
        <v>748</v>
      </c>
      <c r="L89" s="436"/>
      <c r="M89" s="329" t="s">
        <v>44</v>
      </c>
    </row>
    <row r="90" spans="1:13" x14ac:dyDescent="0.25">
      <c r="A90" s="2">
        <v>87</v>
      </c>
      <c r="B90" s="3" t="s">
        <v>23</v>
      </c>
      <c r="C90" s="187">
        <f>(C15/C14)*100</f>
        <v>102.13826027397259</v>
      </c>
      <c r="D90" s="1233" t="s">
        <v>44</v>
      </c>
      <c r="E90" s="356" t="s">
        <v>309</v>
      </c>
      <c r="F90" s="2">
        <v>87</v>
      </c>
      <c r="G90" s="48" t="s">
        <v>748</v>
      </c>
      <c r="H90" s="1075"/>
      <c r="I90" s="443"/>
      <c r="J90" s="823">
        <v>87</v>
      </c>
      <c r="K90" s="48" t="s">
        <v>748</v>
      </c>
      <c r="L90" s="665"/>
      <c r="M90" s="163" t="s">
        <v>271</v>
      </c>
    </row>
    <row r="91" spans="1:13" x14ac:dyDescent="0.25">
      <c r="A91" s="2">
        <v>88</v>
      </c>
      <c r="B91" s="3" t="s">
        <v>24</v>
      </c>
      <c r="C91" s="21">
        <f>C15</f>
        <v>10213826.02739726</v>
      </c>
      <c r="D91" s="1228" t="s">
        <v>44</v>
      </c>
      <c r="E91" s="356" t="s">
        <v>309</v>
      </c>
      <c r="F91" s="2">
        <v>88</v>
      </c>
      <c r="G91" s="48" t="s">
        <v>748</v>
      </c>
      <c r="H91" s="454"/>
      <c r="I91" s="442"/>
      <c r="J91" s="823">
        <v>88</v>
      </c>
      <c r="K91" s="48" t="s">
        <v>748</v>
      </c>
      <c r="L91" s="663"/>
      <c r="M91" s="66"/>
    </row>
    <row r="92" spans="1:13" x14ac:dyDescent="0.25">
      <c r="A92" s="2">
        <v>89</v>
      </c>
      <c r="B92" s="3" t="s">
        <v>25</v>
      </c>
      <c r="C92" s="51">
        <v>0.5</v>
      </c>
      <c r="D92" s="67" t="s">
        <v>44</v>
      </c>
      <c r="E92" s="595"/>
      <c r="F92" s="2">
        <v>89</v>
      </c>
      <c r="G92" s="48" t="s">
        <v>748</v>
      </c>
      <c r="H92" s="455"/>
      <c r="I92" s="444"/>
      <c r="J92" s="823">
        <v>89</v>
      </c>
      <c r="K92" s="48" t="s">
        <v>748</v>
      </c>
      <c r="L92" s="666"/>
      <c r="M92" s="468">
        <v>18</v>
      </c>
    </row>
    <row r="93" spans="1:13" x14ac:dyDescent="0.25">
      <c r="A93" s="2">
        <v>90</v>
      </c>
      <c r="B93" s="3" t="s">
        <v>26</v>
      </c>
      <c r="C93" s="45" t="s">
        <v>114</v>
      </c>
      <c r="D93" s="1227" t="s">
        <v>43</v>
      </c>
      <c r="E93" s="595"/>
      <c r="F93" s="2">
        <v>90</v>
      </c>
      <c r="G93" s="48" t="s">
        <v>748</v>
      </c>
      <c r="H93" s="1077"/>
      <c r="I93" s="438"/>
      <c r="J93" s="823">
        <v>90</v>
      </c>
      <c r="K93" s="48" t="s">
        <v>748</v>
      </c>
      <c r="L93" s="436"/>
      <c r="M93" s="329" t="s">
        <v>347</v>
      </c>
    </row>
    <row r="94" spans="1:13" x14ac:dyDescent="0.25">
      <c r="A94" s="2">
        <v>91</v>
      </c>
      <c r="B94" s="3" t="s">
        <v>27</v>
      </c>
      <c r="C94" s="52" t="s">
        <v>121</v>
      </c>
      <c r="D94" s="1295" t="s">
        <v>130</v>
      </c>
      <c r="E94" s="356" t="s">
        <v>309</v>
      </c>
      <c r="F94" s="2">
        <v>91</v>
      </c>
      <c r="G94" s="48" t="s">
        <v>748</v>
      </c>
      <c r="H94" s="456"/>
      <c r="I94" s="445"/>
      <c r="J94" s="823">
        <v>91</v>
      </c>
      <c r="K94" s="48" t="s">
        <v>748</v>
      </c>
      <c r="L94" s="667"/>
      <c r="M94" s="68"/>
    </row>
    <row r="95" spans="1:13" x14ac:dyDescent="0.25">
      <c r="A95" s="2">
        <v>92</v>
      </c>
      <c r="B95" s="3" t="s">
        <v>28</v>
      </c>
      <c r="C95" s="45" t="s">
        <v>115</v>
      </c>
      <c r="D95" s="1227" t="s">
        <v>44</v>
      </c>
      <c r="E95" s="595"/>
      <c r="F95" s="2">
        <v>92</v>
      </c>
      <c r="G95" s="48" t="s">
        <v>748</v>
      </c>
      <c r="H95" s="1077"/>
      <c r="I95" s="438"/>
      <c r="J95" s="823">
        <v>92</v>
      </c>
      <c r="K95" s="48" t="s">
        <v>748</v>
      </c>
      <c r="L95" s="436"/>
      <c r="M95" s="329" t="s">
        <v>560</v>
      </c>
    </row>
    <row r="96" spans="1:13" x14ac:dyDescent="0.25">
      <c r="A96" s="2">
        <v>93</v>
      </c>
      <c r="B96" s="3" t="s">
        <v>75</v>
      </c>
      <c r="C96" s="53" t="s">
        <v>119</v>
      </c>
      <c r="D96" s="1227" t="s">
        <v>44</v>
      </c>
      <c r="E96" s="595"/>
      <c r="F96" s="2">
        <v>93</v>
      </c>
      <c r="G96" s="48" t="s">
        <v>748</v>
      </c>
      <c r="H96" s="1077"/>
      <c r="I96" s="446"/>
      <c r="J96" s="823">
        <v>93</v>
      </c>
      <c r="K96" s="48" t="s">
        <v>748</v>
      </c>
      <c r="L96" s="668"/>
      <c r="M96" s="329"/>
    </row>
    <row r="97" spans="1:13" x14ac:dyDescent="0.25">
      <c r="A97" s="2">
        <v>94</v>
      </c>
      <c r="B97" s="3" t="s">
        <v>74</v>
      </c>
      <c r="C97" s="45" t="s">
        <v>116</v>
      </c>
      <c r="D97" s="1227" t="s">
        <v>44</v>
      </c>
      <c r="E97" s="595"/>
      <c r="F97" s="2">
        <v>94</v>
      </c>
      <c r="G97" s="48" t="s">
        <v>748</v>
      </c>
      <c r="H97" s="1077"/>
      <c r="I97" s="438"/>
      <c r="J97" s="823">
        <v>94</v>
      </c>
      <c r="K97" s="48" t="s">
        <v>748</v>
      </c>
      <c r="L97" s="436"/>
      <c r="M97" s="329" t="s">
        <v>550</v>
      </c>
    </row>
    <row r="98" spans="1:13" x14ac:dyDescent="0.25">
      <c r="A98" s="2">
        <v>95</v>
      </c>
      <c r="B98" s="9" t="s">
        <v>38</v>
      </c>
      <c r="C98" s="45" t="b">
        <v>1</v>
      </c>
      <c r="D98" s="1227" t="s">
        <v>44</v>
      </c>
      <c r="E98" s="356" t="s">
        <v>309</v>
      </c>
      <c r="F98" s="2">
        <v>95</v>
      </c>
      <c r="G98" s="48" t="s">
        <v>748</v>
      </c>
      <c r="H98" s="1077"/>
      <c r="I98" s="438"/>
      <c r="J98" s="823">
        <v>95</v>
      </c>
      <c r="K98" s="48" t="s">
        <v>748</v>
      </c>
      <c r="L98" s="436"/>
      <c r="M98" s="329" t="s">
        <v>106</v>
      </c>
    </row>
    <row r="99" spans="1:13" x14ac:dyDescent="0.25">
      <c r="A99" s="18">
        <v>96</v>
      </c>
      <c r="B99" s="10" t="s">
        <v>36</v>
      </c>
      <c r="C99" s="46"/>
      <c r="D99" s="1227" t="s">
        <v>44</v>
      </c>
      <c r="E99" s="369"/>
      <c r="F99" s="18">
        <v>96</v>
      </c>
      <c r="G99" s="48" t="s">
        <v>748</v>
      </c>
      <c r="H99" s="1077"/>
      <c r="I99" s="438"/>
      <c r="J99" s="360">
        <v>96</v>
      </c>
      <c r="K99" s="48" t="s">
        <v>748</v>
      </c>
      <c r="L99" s="436"/>
      <c r="M99" s="329"/>
    </row>
    <row r="100" spans="1:13" x14ac:dyDescent="0.25">
      <c r="A100" s="18">
        <v>97</v>
      </c>
      <c r="B100" s="10" t="s">
        <v>32</v>
      </c>
      <c r="C100" s="46"/>
      <c r="D100" s="1227" t="s">
        <v>44</v>
      </c>
      <c r="E100" s="369"/>
      <c r="F100" s="18">
        <v>97</v>
      </c>
      <c r="G100" s="48" t="s">
        <v>748</v>
      </c>
      <c r="H100" s="1077"/>
      <c r="I100" s="438"/>
      <c r="J100" s="360">
        <v>97</v>
      </c>
      <c r="K100" s="48" t="s">
        <v>748</v>
      </c>
      <c r="L100" s="436"/>
      <c r="M100" s="329"/>
    </row>
    <row r="101" spans="1:13" x14ac:dyDescent="0.25">
      <c r="A101" s="18">
        <v>98</v>
      </c>
      <c r="B101" s="10" t="s">
        <v>39</v>
      </c>
      <c r="C101" s="45" t="s">
        <v>47</v>
      </c>
      <c r="D101" s="1227" t="s">
        <v>130</v>
      </c>
      <c r="E101" s="150"/>
      <c r="F101" s="18">
        <v>98</v>
      </c>
      <c r="G101" s="131" t="s">
        <v>42</v>
      </c>
      <c r="H101" s="422" t="s">
        <v>130</v>
      </c>
      <c r="I101" s="356" t="s">
        <v>309</v>
      </c>
      <c r="J101" s="18">
        <v>98</v>
      </c>
      <c r="K101" s="131" t="s">
        <v>42</v>
      </c>
      <c r="L101" s="356" t="s">
        <v>309</v>
      </c>
      <c r="M101" s="329">
        <v>34</v>
      </c>
    </row>
    <row r="102" spans="1:13" x14ac:dyDescent="0.25">
      <c r="A102" s="18">
        <v>99</v>
      </c>
      <c r="B102" s="10" t="s">
        <v>29</v>
      </c>
      <c r="C102" s="45" t="s">
        <v>117</v>
      </c>
      <c r="D102" s="1227" t="s">
        <v>130</v>
      </c>
      <c r="E102" s="150"/>
      <c r="F102" s="18">
        <v>99</v>
      </c>
      <c r="G102" s="280" t="s">
        <v>117</v>
      </c>
      <c r="H102" s="422" t="s">
        <v>130</v>
      </c>
      <c r="I102" s="438"/>
      <c r="J102" s="18">
        <v>99</v>
      </c>
      <c r="K102" s="280" t="s">
        <v>117</v>
      </c>
      <c r="L102" s="436"/>
      <c r="M102" s="26"/>
    </row>
    <row r="103" spans="1:13" x14ac:dyDescent="0.25">
      <c r="A103" s="12" t="s">
        <v>122</v>
      </c>
      <c r="C103" s="16">
        <v>50</v>
      </c>
      <c r="D103" s="69"/>
      <c r="F103" s="12"/>
      <c r="G103" s="16">
        <v>14</v>
      </c>
      <c r="J103" s="12"/>
      <c r="K103" s="16">
        <v>15</v>
      </c>
      <c r="L103" s="184"/>
    </row>
    <row r="104" spans="1:13" x14ac:dyDescent="0.25">
      <c r="C104" s="11"/>
      <c r="D104" s="70"/>
    </row>
    <row r="105" spans="1:13" x14ac:dyDescent="0.25">
      <c r="A105" s="150">
        <v>1.1000000000000001</v>
      </c>
      <c r="B105" s="1644" t="s">
        <v>162</v>
      </c>
      <c r="C105" s="1644"/>
      <c r="D105" s="1644"/>
      <c r="E105" s="1644"/>
      <c r="F105" s="150">
        <v>1.1000000000000001</v>
      </c>
      <c r="G105" s="1862" t="s">
        <v>498</v>
      </c>
      <c r="H105" s="1862"/>
      <c r="I105" s="1862"/>
      <c r="J105" s="150">
        <v>1.1000000000000001</v>
      </c>
      <c r="K105" s="1862" t="s">
        <v>498</v>
      </c>
      <c r="L105" s="1862"/>
      <c r="M105" s="673"/>
    </row>
    <row r="106" spans="1:13" ht="15.75" customHeight="1" x14ac:dyDescent="0.25">
      <c r="A106" s="150">
        <v>1.2</v>
      </c>
      <c r="B106" s="1658" t="s">
        <v>345</v>
      </c>
      <c r="C106" s="1658"/>
      <c r="D106" s="1658"/>
      <c r="E106" s="1658"/>
      <c r="F106" s="1865">
        <v>2.2999999999999998</v>
      </c>
      <c r="G106" s="1866" t="s">
        <v>632</v>
      </c>
      <c r="H106" s="1866"/>
      <c r="I106" s="1866"/>
      <c r="J106" s="1865">
        <v>2.2999999999999998</v>
      </c>
      <c r="K106" s="1868" t="s">
        <v>632</v>
      </c>
      <c r="L106" s="1868"/>
      <c r="M106" s="582"/>
    </row>
    <row r="107" spans="1:13" x14ac:dyDescent="0.25">
      <c r="A107" s="150">
        <v>1.7</v>
      </c>
      <c r="B107" s="1658" t="s">
        <v>469</v>
      </c>
      <c r="C107" s="1658"/>
      <c r="D107" s="1658"/>
      <c r="E107" s="1658"/>
      <c r="F107" s="1865"/>
      <c r="G107" s="1866"/>
      <c r="H107" s="1866"/>
      <c r="I107" s="1866"/>
      <c r="J107" s="1865"/>
      <c r="K107" s="1868"/>
      <c r="L107" s="1868"/>
      <c r="M107" s="582"/>
    </row>
    <row r="108" spans="1:13" ht="15.75" customHeight="1" x14ac:dyDescent="0.25">
      <c r="A108" s="150">
        <v>1.8</v>
      </c>
      <c r="B108" s="1658" t="s">
        <v>470</v>
      </c>
      <c r="C108" s="1658"/>
      <c r="D108" s="1658"/>
      <c r="E108" s="1658"/>
      <c r="F108" s="1867">
        <v>2.2200000000000002</v>
      </c>
      <c r="G108" s="1866" t="s">
        <v>499</v>
      </c>
      <c r="H108" s="1866"/>
      <c r="I108" s="1866"/>
      <c r="J108" s="1867">
        <v>2.2200000000000002</v>
      </c>
      <c r="K108" s="1866" t="s">
        <v>500</v>
      </c>
      <c r="L108" s="1866"/>
      <c r="M108" s="672"/>
    </row>
    <row r="109" spans="1:13" x14ac:dyDescent="0.25">
      <c r="A109" s="597">
        <v>1.1000000000000001</v>
      </c>
      <c r="B109" s="1658" t="s">
        <v>471</v>
      </c>
      <c r="C109" s="1658"/>
      <c r="D109" s="1658"/>
      <c r="E109" s="1658"/>
      <c r="F109" s="1867"/>
      <c r="G109" s="1866"/>
      <c r="H109" s="1866"/>
      <c r="I109" s="1866"/>
      <c r="J109" s="1867"/>
      <c r="K109" s="1866"/>
      <c r="L109" s="1866"/>
      <c r="M109" s="672"/>
    </row>
    <row r="110" spans="1:13" x14ac:dyDescent="0.25">
      <c r="A110" s="150">
        <v>1.1299999999999999</v>
      </c>
      <c r="B110" s="1658" t="s">
        <v>472</v>
      </c>
      <c r="C110" s="1658"/>
      <c r="D110" s="1658"/>
      <c r="E110" s="1658"/>
      <c r="F110" s="150">
        <v>2.98</v>
      </c>
      <c r="G110" s="1006" t="s">
        <v>831</v>
      </c>
      <c r="H110"/>
      <c r="J110" s="150">
        <v>2.98</v>
      </c>
      <c r="K110" s="1006" t="s">
        <v>831</v>
      </c>
    </row>
    <row r="111" spans="1:13" x14ac:dyDescent="0.25">
      <c r="A111" s="150">
        <v>1.17</v>
      </c>
      <c r="B111" s="1658" t="s">
        <v>473</v>
      </c>
      <c r="C111" s="1658"/>
      <c r="D111" s="1658"/>
      <c r="E111" s="1658"/>
      <c r="F111" s="1658"/>
      <c r="G111" s="1658"/>
      <c r="H111"/>
    </row>
    <row r="112" spans="1:13" x14ac:dyDescent="0.25">
      <c r="A112" s="150">
        <v>2.1</v>
      </c>
      <c r="B112" s="1658" t="s">
        <v>474</v>
      </c>
      <c r="C112" s="1658"/>
      <c r="D112" s="1658"/>
      <c r="E112" s="1658"/>
      <c r="F112" s="595"/>
      <c r="G112" s="595"/>
      <c r="H112"/>
    </row>
    <row r="113" spans="1:8" x14ac:dyDescent="0.25">
      <c r="A113" s="150">
        <v>2.8</v>
      </c>
      <c r="B113" s="1658" t="s">
        <v>648</v>
      </c>
      <c r="C113" s="1658"/>
      <c r="D113" s="1658"/>
      <c r="E113" s="1658"/>
      <c r="F113" s="1658"/>
      <c r="G113" s="1658"/>
      <c r="H113"/>
    </row>
    <row r="114" spans="1:8" x14ac:dyDescent="0.25">
      <c r="A114" s="177">
        <v>2.16</v>
      </c>
      <c r="B114" s="1594" t="s">
        <v>671</v>
      </c>
      <c r="C114" s="1594"/>
      <c r="D114" s="1594"/>
      <c r="E114" s="1594"/>
      <c r="F114" s="595"/>
      <c r="G114" s="595"/>
      <c r="H114"/>
    </row>
    <row r="115" spans="1:8" x14ac:dyDescent="0.25">
      <c r="A115" s="150">
        <v>2.17</v>
      </c>
      <c r="B115" s="150" t="s">
        <v>478</v>
      </c>
      <c r="C115" s="595"/>
      <c r="D115" s="526"/>
      <c r="E115" s="595"/>
      <c r="F115" s="595"/>
      <c r="G115" s="595"/>
      <c r="H115"/>
    </row>
    <row r="116" spans="1:8" x14ac:dyDescent="0.25">
      <c r="A116" s="150">
        <v>2.1800000000000002</v>
      </c>
      <c r="B116" s="1658" t="s">
        <v>477</v>
      </c>
      <c r="C116" s="1658"/>
      <c r="D116" s="1658"/>
      <c r="E116" s="1658"/>
      <c r="F116" s="595"/>
      <c r="G116" s="595"/>
      <c r="H116"/>
    </row>
    <row r="117" spans="1:8" x14ac:dyDescent="0.25">
      <c r="A117" s="597">
        <v>2.2000000000000002</v>
      </c>
      <c r="B117" s="150" t="s">
        <v>284</v>
      </c>
      <c r="C117" s="595"/>
      <c r="D117" s="526"/>
      <c r="E117" s="595"/>
      <c r="F117" s="595"/>
      <c r="G117" s="595"/>
      <c r="H117"/>
    </row>
    <row r="118" spans="1:8" x14ac:dyDescent="0.25">
      <c r="A118" s="150">
        <v>2.2200000000000002</v>
      </c>
      <c r="B118" s="150" t="s">
        <v>276</v>
      </c>
      <c r="C118" s="595"/>
      <c r="D118" s="526"/>
      <c r="E118" s="595"/>
      <c r="F118" s="595"/>
      <c r="G118" s="595"/>
      <c r="H118"/>
    </row>
    <row r="119" spans="1:8" x14ac:dyDescent="0.25">
      <c r="A119" s="77">
        <v>2.38</v>
      </c>
      <c r="B119" s="77" t="s">
        <v>279</v>
      </c>
      <c r="C119" s="642"/>
      <c r="D119" s="642"/>
      <c r="E119" s="642"/>
      <c r="F119" s="595"/>
      <c r="G119" s="595"/>
      <c r="H119"/>
    </row>
    <row r="120" spans="1:8" x14ac:dyDescent="0.25">
      <c r="A120" s="150">
        <v>2.87</v>
      </c>
      <c r="B120" s="1658" t="s">
        <v>475</v>
      </c>
      <c r="C120" s="1658"/>
      <c r="D120" s="1658"/>
      <c r="E120" s="1658"/>
      <c r="F120" s="595"/>
      <c r="G120" s="595"/>
      <c r="H120"/>
    </row>
    <row r="121" spans="1:8" x14ac:dyDescent="0.25">
      <c r="A121" s="1006">
        <v>2.91</v>
      </c>
      <c r="B121" s="1857" t="s">
        <v>441</v>
      </c>
      <c r="C121" s="1857"/>
      <c r="D121" s="1857"/>
      <c r="E121" s="1857"/>
      <c r="F121" s="1857"/>
    </row>
  </sheetData>
  <mergeCells count="39">
    <mergeCell ref="J108:J109"/>
    <mergeCell ref="K106:L107"/>
    <mergeCell ref="K108:L109"/>
    <mergeCell ref="B108:E108"/>
    <mergeCell ref="B109:E109"/>
    <mergeCell ref="G108:I109"/>
    <mergeCell ref="B114:E114"/>
    <mergeCell ref="F108:F109"/>
    <mergeCell ref="B120:E120"/>
    <mergeCell ref="B110:E110"/>
    <mergeCell ref="B111:G111"/>
    <mergeCell ref="B112:E112"/>
    <mergeCell ref="B113:G113"/>
    <mergeCell ref="B116:E116"/>
    <mergeCell ref="E12:F12"/>
    <mergeCell ref="K105:L105"/>
    <mergeCell ref="F106:F107"/>
    <mergeCell ref="G105:I105"/>
    <mergeCell ref="G106:I107"/>
    <mergeCell ref="B105:E105"/>
    <mergeCell ref="B106:E106"/>
    <mergeCell ref="B107:E107"/>
    <mergeCell ref="J106:J107"/>
    <mergeCell ref="B121:F121"/>
    <mergeCell ref="E5:F5"/>
    <mergeCell ref="E6:F6"/>
    <mergeCell ref="E13:F13"/>
    <mergeCell ref="M22:M23"/>
    <mergeCell ref="A23:D23"/>
    <mergeCell ref="F22:G22"/>
    <mergeCell ref="F23:G23"/>
    <mergeCell ref="J23:K23"/>
    <mergeCell ref="J22:K22"/>
    <mergeCell ref="E20:F20"/>
    <mergeCell ref="A12:A13"/>
    <mergeCell ref="B12:B13"/>
    <mergeCell ref="C12:C13"/>
    <mergeCell ref="E16:F16"/>
    <mergeCell ref="E15:F15"/>
  </mergeCells>
  <pageMargins left="0.23622047244094491" right="0.23622047244094491" top="0.19685039370078741" bottom="0.15748031496062992" header="0.11811023622047245" footer="0.11811023622047245"/>
  <pageSetup paperSize="9" scale="46"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pageSetUpPr fitToPage="1"/>
  </sheetPr>
  <dimension ref="A1:T103"/>
  <sheetViews>
    <sheetView zoomScale="75" zoomScaleNormal="75" workbookViewId="0"/>
  </sheetViews>
  <sheetFormatPr defaultRowHeight="15" x14ac:dyDescent="0.25"/>
  <cols>
    <col min="1" max="1" width="7.7109375" customWidth="1"/>
    <col min="2" max="3" width="54.7109375" customWidth="1"/>
    <col min="4" max="4" width="3.140625" style="54" customWidth="1"/>
    <col min="5" max="5" width="6" style="54" customWidth="1"/>
    <col min="6" max="6" width="7.85546875" style="54" customWidth="1"/>
    <col min="7" max="7" width="32.42578125" customWidth="1"/>
    <col min="8" max="8" width="57.140625" bestFit="1" customWidth="1"/>
    <col min="9" max="9" width="12.140625" bestFit="1" customWidth="1"/>
    <col min="10" max="10" width="30" bestFit="1" customWidth="1"/>
    <col min="11" max="11" width="3.140625" style="54" bestFit="1" customWidth="1"/>
    <col min="12" max="12" width="9.5703125" bestFit="1" customWidth="1"/>
    <col min="13" max="13" width="12.140625" bestFit="1" customWidth="1"/>
  </cols>
  <sheetData>
    <row r="1" spans="1:13" ht="18" x14ac:dyDescent="0.25">
      <c r="A1" s="166" t="s">
        <v>634</v>
      </c>
    </row>
    <row r="3" spans="1:13" s="12" customFormat="1" ht="15.75" x14ac:dyDescent="0.25">
      <c r="A3" s="36" t="s">
        <v>131</v>
      </c>
      <c r="D3" s="55"/>
      <c r="E3" s="36" t="s">
        <v>132</v>
      </c>
      <c r="F3" s="36"/>
      <c r="K3" s="55"/>
    </row>
    <row r="4" spans="1:13" s="12" customFormat="1" ht="15.75" x14ac:dyDescent="0.25">
      <c r="A4" s="26">
        <v>1</v>
      </c>
      <c r="B4" s="34" t="s">
        <v>127</v>
      </c>
      <c r="C4" s="86" t="s">
        <v>128</v>
      </c>
      <c r="D4" s="55"/>
      <c r="E4" s="36"/>
      <c r="F4" s="36"/>
      <c r="K4" s="55"/>
    </row>
    <row r="5" spans="1:13" ht="15.75" x14ac:dyDescent="0.25">
      <c r="A5" s="26">
        <v>2</v>
      </c>
      <c r="B5" s="34" t="s">
        <v>90</v>
      </c>
      <c r="C5" s="93" t="s">
        <v>310</v>
      </c>
      <c r="E5" s="1617" t="s">
        <v>95</v>
      </c>
      <c r="F5" s="1618"/>
      <c r="G5" s="383" t="s">
        <v>311</v>
      </c>
      <c r="H5" s="72" t="s">
        <v>126</v>
      </c>
    </row>
    <row r="6" spans="1:13" ht="15.75" x14ac:dyDescent="0.25">
      <c r="A6" s="26">
        <v>3</v>
      </c>
      <c r="B6" s="34" t="s">
        <v>91</v>
      </c>
      <c r="C6" s="383" t="s">
        <v>312</v>
      </c>
      <c r="E6" s="1617" t="s">
        <v>95</v>
      </c>
      <c r="F6" s="1618"/>
      <c r="G6" s="25" t="s">
        <v>313</v>
      </c>
      <c r="H6" s="72" t="s">
        <v>126</v>
      </c>
    </row>
    <row r="7" spans="1:13" ht="15.75" x14ac:dyDescent="0.25">
      <c r="A7" s="26">
        <v>4</v>
      </c>
      <c r="B7" s="34" t="s">
        <v>101</v>
      </c>
      <c r="C7" s="27">
        <v>43209</v>
      </c>
      <c r="E7" s="30"/>
      <c r="F7" s="30"/>
      <c r="G7" s="12"/>
      <c r="H7" s="73"/>
      <c r="I7" s="12"/>
    </row>
    <row r="8" spans="1:13" ht="15.75" x14ac:dyDescent="0.25">
      <c r="A8" s="26">
        <v>5</v>
      </c>
      <c r="B8" s="34" t="s">
        <v>123</v>
      </c>
      <c r="C8" s="28">
        <v>0.45520833333333338</v>
      </c>
      <c r="E8" s="30"/>
      <c r="F8" s="30"/>
      <c r="G8" s="12"/>
      <c r="H8" s="73"/>
      <c r="I8" s="12"/>
    </row>
    <row r="9" spans="1:13" ht="15.75" x14ac:dyDescent="0.25">
      <c r="A9" s="26">
        <v>6</v>
      </c>
      <c r="B9" s="34" t="s">
        <v>124</v>
      </c>
      <c r="C9" s="27" t="s">
        <v>125</v>
      </c>
      <c r="E9" s="30"/>
      <c r="F9" s="30"/>
      <c r="G9" s="12"/>
      <c r="H9" s="73"/>
      <c r="I9" s="12"/>
    </row>
    <row r="10" spans="1:13" ht="15.75" x14ac:dyDescent="0.25">
      <c r="A10" s="26">
        <v>7</v>
      </c>
      <c r="B10" s="34" t="s">
        <v>102</v>
      </c>
      <c r="C10" s="27">
        <v>43210</v>
      </c>
      <c r="E10" s="30"/>
      <c r="F10" s="30"/>
      <c r="G10" s="12"/>
      <c r="H10" s="73"/>
      <c r="I10" s="12"/>
    </row>
    <row r="11" spans="1:13" ht="15.75" x14ac:dyDescent="0.25">
      <c r="A11" s="26">
        <v>8</v>
      </c>
      <c r="B11" s="34" t="s">
        <v>103</v>
      </c>
      <c r="C11" s="27">
        <f>C10+7</f>
        <v>43217</v>
      </c>
      <c r="E11" s="30"/>
      <c r="F11" s="30"/>
      <c r="G11" s="12"/>
      <c r="H11" s="73"/>
      <c r="I11" s="104"/>
      <c r="J11" s="8"/>
      <c r="K11" s="605"/>
      <c r="L11" s="8"/>
      <c r="M11" s="8"/>
    </row>
    <row r="12" spans="1:13" ht="15.75" x14ac:dyDescent="0.25">
      <c r="A12" s="1528">
        <v>9</v>
      </c>
      <c r="B12" s="1530" t="s">
        <v>85</v>
      </c>
      <c r="C12" s="1532" t="s">
        <v>98</v>
      </c>
      <c r="E12" s="227" t="s">
        <v>184</v>
      </c>
      <c r="F12" s="928"/>
      <c r="G12" s="929" t="s">
        <v>92</v>
      </c>
      <c r="H12" s="74"/>
      <c r="I12" s="916"/>
      <c r="J12" s="39"/>
      <c r="K12" s="105"/>
      <c r="L12" s="8"/>
      <c r="M12" s="8"/>
    </row>
    <row r="13" spans="1:13" ht="15.75" x14ac:dyDescent="0.25">
      <c r="A13" s="1529"/>
      <c r="B13" s="1531"/>
      <c r="C13" s="1533"/>
      <c r="E13" s="927" t="s">
        <v>185</v>
      </c>
      <c r="F13" s="202"/>
      <c r="G13" s="232" t="s">
        <v>119</v>
      </c>
      <c r="H13" s="74"/>
      <c r="I13" s="916"/>
      <c r="J13" s="39"/>
      <c r="K13" s="105"/>
      <c r="L13" s="8"/>
      <c r="M13" s="8"/>
    </row>
    <row r="14" spans="1:13" ht="15.75" x14ac:dyDescent="0.25">
      <c r="A14" s="26">
        <v>10</v>
      </c>
      <c r="B14" s="34" t="s">
        <v>86</v>
      </c>
      <c r="C14" s="386">
        <v>10000000</v>
      </c>
      <c r="E14" s="31"/>
      <c r="F14" s="31"/>
      <c r="G14" s="12"/>
      <c r="H14" s="73"/>
      <c r="I14" s="12"/>
    </row>
    <row r="15" spans="1:13" ht="15.75" x14ac:dyDescent="0.25">
      <c r="A15" s="26">
        <v>11</v>
      </c>
      <c r="B15" s="34" t="s">
        <v>87</v>
      </c>
      <c r="C15" s="386">
        <f>(C14*(G15/100))+(C14*((1.5*340)/(100*365)))</f>
        <v>10213826.02739726</v>
      </c>
      <c r="E15" s="1620" t="s">
        <v>100</v>
      </c>
      <c r="F15" s="1621"/>
      <c r="G15" s="22">
        <v>100.741</v>
      </c>
      <c r="H15" s="72" t="s">
        <v>126</v>
      </c>
      <c r="I15" s="12"/>
    </row>
    <row r="16" spans="1:13" ht="15.75" x14ac:dyDescent="0.25">
      <c r="A16" s="26">
        <v>12</v>
      </c>
      <c r="B16" s="34" t="s">
        <v>83</v>
      </c>
      <c r="C16" s="386">
        <f>C15*(1-0.005)</f>
        <v>10162756.897260273</v>
      </c>
      <c r="E16" s="1620" t="s">
        <v>89</v>
      </c>
      <c r="F16" s="1621"/>
      <c r="G16" s="23">
        <f>(C15-C16)/C15</f>
        <v>5.0000000000000877E-3</v>
      </c>
      <c r="H16" s="75" t="s">
        <v>135</v>
      </c>
      <c r="I16" s="12"/>
    </row>
    <row r="17" spans="1:13" ht="15.75" x14ac:dyDescent="0.25">
      <c r="A17" s="26">
        <v>13</v>
      </c>
      <c r="B17" s="34" t="s">
        <v>88</v>
      </c>
      <c r="C17" s="383" t="s">
        <v>99</v>
      </c>
      <c r="E17" s="33"/>
      <c r="F17" s="33"/>
      <c r="G17" s="12"/>
      <c r="H17" s="73"/>
      <c r="I17" s="12"/>
    </row>
    <row r="18" spans="1:13" ht="15.75" x14ac:dyDescent="0.25">
      <c r="A18" s="26">
        <v>14</v>
      </c>
      <c r="B18" s="34" t="s">
        <v>82</v>
      </c>
      <c r="C18" s="24">
        <v>-6.1000000000000004E-3</v>
      </c>
      <c r="E18" s="38"/>
      <c r="F18" s="38"/>
      <c r="G18" s="39"/>
      <c r="H18" s="76"/>
      <c r="I18" s="12"/>
    </row>
    <row r="19" spans="1:13" ht="15.75" x14ac:dyDescent="0.25">
      <c r="A19" s="26">
        <v>15</v>
      </c>
      <c r="B19" s="34" t="s">
        <v>84</v>
      </c>
      <c r="C19" s="386">
        <f>C16*(1+((C18*(C11-C10))/(360)))</f>
        <v>10161551.481372736</v>
      </c>
      <c r="E19" s="13"/>
      <c r="F19" s="13"/>
      <c r="G19" s="12"/>
      <c r="H19" s="73"/>
      <c r="I19" s="12"/>
    </row>
    <row r="20" spans="1:13" ht="15.75" x14ac:dyDescent="0.25">
      <c r="A20" s="26">
        <v>16</v>
      </c>
      <c r="B20" s="34" t="s">
        <v>350</v>
      </c>
      <c r="C20" s="386" t="s">
        <v>314</v>
      </c>
      <c r="D20" s="88"/>
      <c r="E20" s="1617" t="s">
        <v>95</v>
      </c>
      <c r="F20" s="1618"/>
      <c r="G20" s="25" t="s">
        <v>289</v>
      </c>
      <c r="H20" s="7"/>
      <c r="I20" s="7"/>
      <c r="J20" s="7"/>
    </row>
    <row r="21" spans="1:13" ht="15.75" x14ac:dyDescent="0.25">
      <c r="A21" s="40"/>
      <c r="B21" s="41"/>
      <c r="C21" s="42"/>
      <c r="D21" s="56"/>
      <c r="E21" s="56"/>
      <c r="F21" s="362"/>
      <c r="G21" s="381"/>
      <c r="H21" s="39"/>
      <c r="I21" s="14"/>
      <c r="J21" s="12"/>
      <c r="M21" s="363"/>
    </row>
    <row r="22" spans="1:13" ht="15.75" x14ac:dyDescent="0.25">
      <c r="A22" s="35" t="s">
        <v>133</v>
      </c>
      <c r="B22" s="6"/>
      <c r="C22" s="16"/>
      <c r="D22" s="55"/>
      <c r="E22" s="55"/>
      <c r="F22" s="35" t="s">
        <v>381</v>
      </c>
      <c r="G22" s="12"/>
      <c r="M22" s="364" t="s">
        <v>315</v>
      </c>
    </row>
    <row r="23" spans="1:13" ht="15.75" x14ac:dyDescent="0.25">
      <c r="A23" s="2">
        <v>1</v>
      </c>
      <c r="B23" s="3" t="s">
        <v>0</v>
      </c>
      <c r="C23" s="44" t="s">
        <v>196</v>
      </c>
      <c r="D23" s="1229" t="s">
        <v>130</v>
      </c>
      <c r="E23" s="40"/>
      <c r="F23" s="26">
        <v>1</v>
      </c>
      <c r="G23" s="1705" t="s">
        <v>316</v>
      </c>
      <c r="H23" s="1705"/>
      <c r="I23" s="1524" t="s">
        <v>47</v>
      </c>
      <c r="J23" s="1524"/>
      <c r="K23" s="394" t="s">
        <v>130</v>
      </c>
      <c r="L23" s="39"/>
      <c r="M23" s="26">
        <v>2.89</v>
      </c>
    </row>
    <row r="24" spans="1:13" ht="15.75" x14ac:dyDescent="0.25">
      <c r="A24" s="2">
        <v>2</v>
      </c>
      <c r="B24" s="3" t="s">
        <v>1</v>
      </c>
      <c r="C24" s="384" t="str">
        <f>G5</f>
        <v>7LTWFZYICNSX8D621K86</v>
      </c>
      <c r="D24" s="1229" t="s">
        <v>130</v>
      </c>
      <c r="E24" s="40"/>
      <c r="F24" s="390">
        <v>2</v>
      </c>
      <c r="G24" s="1869" t="s">
        <v>317</v>
      </c>
      <c r="H24" s="1869"/>
      <c r="I24" s="1578" t="s">
        <v>371</v>
      </c>
      <c r="J24" s="1578"/>
      <c r="K24" s="394" t="s">
        <v>130</v>
      </c>
      <c r="L24" s="388"/>
      <c r="M24" s="26">
        <v>2.1</v>
      </c>
    </row>
    <row r="25" spans="1:13" ht="15.75" x14ac:dyDescent="0.25">
      <c r="A25" s="2">
        <v>3</v>
      </c>
      <c r="B25" s="3" t="s">
        <v>40</v>
      </c>
      <c r="C25" s="384" t="str">
        <f>G5</f>
        <v>7LTWFZYICNSX8D621K86</v>
      </c>
      <c r="D25" s="1229" t="s">
        <v>130</v>
      </c>
      <c r="E25" s="40"/>
      <c r="F25" s="103">
        <v>4</v>
      </c>
      <c r="G25" s="1524" t="s">
        <v>318</v>
      </c>
      <c r="H25" s="1524"/>
      <c r="I25" s="1524" t="str">
        <f>C25</f>
        <v>7LTWFZYICNSX8D621K86</v>
      </c>
      <c r="J25" s="1524"/>
      <c r="K25" s="394" t="s">
        <v>130</v>
      </c>
      <c r="L25" s="39"/>
      <c r="M25" s="26">
        <v>2.2999999999999998</v>
      </c>
    </row>
    <row r="26" spans="1:13" ht="15.75" x14ac:dyDescent="0.25">
      <c r="A26" s="2">
        <v>4</v>
      </c>
      <c r="B26" s="3" t="s">
        <v>12</v>
      </c>
      <c r="C26" s="384" t="s">
        <v>106</v>
      </c>
      <c r="D26" s="57" t="s">
        <v>130</v>
      </c>
      <c r="E26" s="246"/>
      <c r="F26" s="103">
        <v>5</v>
      </c>
      <c r="G26" s="1524" t="s">
        <v>319</v>
      </c>
      <c r="H26" s="1524"/>
      <c r="I26" s="1524" t="b">
        <v>1</v>
      </c>
      <c r="J26" s="1524"/>
      <c r="K26" s="394" t="s">
        <v>130</v>
      </c>
      <c r="L26" s="39"/>
      <c r="M26" s="26"/>
    </row>
    <row r="27" spans="1:13" ht="15.75" x14ac:dyDescent="0.25">
      <c r="A27" s="4">
        <v>5</v>
      </c>
      <c r="B27" s="5" t="s">
        <v>2</v>
      </c>
      <c r="C27" s="384" t="s">
        <v>107</v>
      </c>
      <c r="D27" s="58" t="s">
        <v>130</v>
      </c>
      <c r="E27" s="247"/>
      <c r="F27" s="26">
        <v>6</v>
      </c>
      <c r="G27" s="1524" t="s">
        <v>320</v>
      </c>
      <c r="H27" s="1524"/>
      <c r="I27" s="1524" t="str">
        <f>C24</f>
        <v>7LTWFZYICNSX8D621K86</v>
      </c>
      <c r="J27" s="1524"/>
      <c r="K27" s="394" t="s">
        <v>130</v>
      </c>
      <c r="L27" s="39"/>
      <c r="M27" s="26">
        <v>2.1</v>
      </c>
    </row>
    <row r="28" spans="1:13" ht="15.75" x14ac:dyDescent="0.25">
      <c r="A28" s="2">
        <v>6</v>
      </c>
      <c r="B28" s="3" t="s">
        <v>534</v>
      </c>
      <c r="C28" s="46"/>
      <c r="D28" s="57" t="s">
        <v>44</v>
      </c>
      <c r="E28" s="246"/>
      <c r="F28" s="103">
        <v>7</v>
      </c>
      <c r="G28" s="1524" t="s">
        <v>321</v>
      </c>
      <c r="H28" s="1524"/>
      <c r="I28" s="1524" t="str">
        <f>G6</f>
        <v>529900SEOICVR2VM6Y05</v>
      </c>
      <c r="J28" s="1524"/>
      <c r="K28" s="394" t="s">
        <v>130</v>
      </c>
      <c r="L28" s="39"/>
      <c r="M28" s="26" t="s">
        <v>351</v>
      </c>
    </row>
    <row r="29" spans="1:13" ht="15.75" x14ac:dyDescent="0.25">
      <c r="A29" s="2">
        <v>7</v>
      </c>
      <c r="B29" s="3" t="s">
        <v>535</v>
      </c>
      <c r="C29" s="46"/>
      <c r="D29" s="57" t="s">
        <v>43</v>
      </c>
      <c r="E29" s="246"/>
      <c r="F29" s="103">
        <v>16</v>
      </c>
      <c r="G29" s="1870" t="s">
        <v>322</v>
      </c>
      <c r="H29" s="1871"/>
      <c r="I29" s="1870" t="str">
        <f>G5</f>
        <v>7LTWFZYICNSX8D621K86</v>
      </c>
      <c r="J29" s="1872"/>
      <c r="K29" s="394" t="s">
        <v>130</v>
      </c>
      <c r="L29" s="39"/>
      <c r="M29" s="26" t="s">
        <v>351</v>
      </c>
    </row>
    <row r="30" spans="1:13" ht="15.75" x14ac:dyDescent="0.25">
      <c r="A30" s="2">
        <v>8</v>
      </c>
      <c r="B30" s="3" t="s">
        <v>536</v>
      </c>
      <c r="C30" s="46"/>
      <c r="D30" s="57" t="s">
        <v>43</v>
      </c>
      <c r="E30" s="246"/>
      <c r="F30" s="103">
        <v>25</v>
      </c>
      <c r="G30" s="1524" t="s">
        <v>323</v>
      </c>
      <c r="H30" s="1524"/>
      <c r="I30" s="1524" t="b">
        <v>0</v>
      </c>
      <c r="J30" s="1524"/>
      <c r="K30" s="394" t="s">
        <v>130</v>
      </c>
      <c r="L30" s="39"/>
      <c r="M30" s="26"/>
    </row>
    <row r="31" spans="1:13" ht="15.75" x14ac:dyDescent="0.25">
      <c r="A31" s="2">
        <v>9</v>
      </c>
      <c r="B31" s="3" t="s">
        <v>5</v>
      </c>
      <c r="C31" s="384" t="s">
        <v>109</v>
      </c>
      <c r="D31" s="1229" t="s">
        <v>130</v>
      </c>
      <c r="E31" s="40"/>
      <c r="F31" s="103">
        <v>28</v>
      </c>
      <c r="G31" s="1578" t="s">
        <v>324</v>
      </c>
      <c r="H31" s="1578"/>
      <c r="I31" s="1705" t="str">
        <f>C53</f>
        <v>2018-04-19T10:55:30Z</v>
      </c>
      <c r="J31" s="1524"/>
      <c r="K31" s="394" t="s">
        <v>130</v>
      </c>
      <c r="L31" s="39"/>
      <c r="M31" s="26">
        <v>2.12</v>
      </c>
    </row>
    <row r="32" spans="1:13" ht="15.75" x14ac:dyDescent="0.25">
      <c r="A32" s="2">
        <v>10</v>
      </c>
      <c r="B32" s="3" t="s">
        <v>6</v>
      </c>
      <c r="C32" s="383" t="s">
        <v>93</v>
      </c>
      <c r="D32" s="59" t="s">
        <v>130</v>
      </c>
      <c r="E32" s="56"/>
      <c r="F32" s="103">
        <v>29</v>
      </c>
      <c r="G32" s="1578" t="s">
        <v>325</v>
      </c>
      <c r="H32" s="1578"/>
      <c r="I32" s="1524" t="s">
        <v>326</v>
      </c>
      <c r="J32" s="1524"/>
      <c r="K32" s="394" t="s">
        <v>130</v>
      </c>
      <c r="L32" s="39"/>
      <c r="M32" s="26"/>
    </row>
    <row r="33" spans="1:20" ht="15.75" x14ac:dyDescent="0.25">
      <c r="A33" s="2">
        <v>11</v>
      </c>
      <c r="B33" s="3" t="s">
        <v>7</v>
      </c>
      <c r="C33" s="384" t="str">
        <f>G6</f>
        <v>529900SEOICVR2VM6Y05</v>
      </c>
      <c r="D33" s="59" t="s">
        <v>130</v>
      </c>
      <c r="E33" s="56"/>
      <c r="F33" s="103">
        <v>30</v>
      </c>
      <c r="G33" s="1578" t="s">
        <v>327</v>
      </c>
      <c r="H33" s="1578"/>
      <c r="I33" s="1714">
        <f>C86</f>
        <v>10000000</v>
      </c>
      <c r="J33" s="1524"/>
      <c r="K33" s="394" t="s">
        <v>130</v>
      </c>
      <c r="L33" s="39"/>
      <c r="M33" s="26">
        <v>2.83</v>
      </c>
    </row>
    <row r="34" spans="1:20" ht="15.75" x14ac:dyDescent="0.25">
      <c r="A34" s="2">
        <v>12</v>
      </c>
      <c r="B34" s="3" t="s">
        <v>46</v>
      </c>
      <c r="C34" s="384" t="s">
        <v>108</v>
      </c>
      <c r="D34" s="59" t="s">
        <v>130</v>
      </c>
      <c r="E34" s="56"/>
      <c r="F34" s="103">
        <v>31</v>
      </c>
      <c r="G34" s="1578" t="s">
        <v>328</v>
      </c>
      <c r="H34" s="1578"/>
      <c r="I34" s="1578" t="str">
        <f>C78</f>
        <v>EUR</v>
      </c>
      <c r="J34" s="1578"/>
      <c r="K34" s="394" t="s">
        <v>44</v>
      </c>
      <c r="L34" s="39"/>
      <c r="M34" s="26">
        <v>2.85</v>
      </c>
    </row>
    <row r="35" spans="1:20" ht="15.75" x14ac:dyDescent="0.25">
      <c r="A35" s="2">
        <v>13</v>
      </c>
      <c r="B35" s="3" t="s">
        <v>8</v>
      </c>
      <c r="C35" s="384" t="str">
        <f>C24</f>
        <v>7LTWFZYICNSX8D621K86</v>
      </c>
      <c r="D35" s="1296" t="s">
        <v>43</v>
      </c>
      <c r="E35" s="40"/>
      <c r="F35" s="389">
        <v>33</v>
      </c>
      <c r="G35" s="1869" t="s">
        <v>329</v>
      </c>
      <c r="H35" s="1869"/>
      <c r="I35" s="1833">
        <f>C16/100000</f>
        <v>101.62756897260273</v>
      </c>
      <c r="J35" s="1833"/>
      <c r="K35" s="396" t="s">
        <v>44</v>
      </c>
      <c r="L35" s="388"/>
      <c r="M35" s="26">
        <v>2.23</v>
      </c>
    </row>
    <row r="36" spans="1:20" ht="15.75" x14ac:dyDescent="0.25">
      <c r="A36" s="2">
        <v>14</v>
      </c>
      <c r="B36" s="3" t="s">
        <v>9</v>
      </c>
      <c r="C36" s="46"/>
      <c r="D36" s="60" t="s">
        <v>43</v>
      </c>
      <c r="E36" s="248"/>
      <c r="F36" s="103">
        <v>34</v>
      </c>
      <c r="G36" s="1578" t="s">
        <v>330</v>
      </c>
      <c r="H36" s="1578"/>
      <c r="I36" s="1578" t="str">
        <f>C88</f>
        <v>EUR</v>
      </c>
      <c r="J36" s="1578"/>
      <c r="K36" s="394" t="s">
        <v>44</v>
      </c>
      <c r="L36" s="39"/>
      <c r="M36" s="26" t="s">
        <v>332</v>
      </c>
    </row>
    <row r="37" spans="1:20" ht="15.75" x14ac:dyDescent="0.25">
      <c r="A37" s="2">
        <v>15</v>
      </c>
      <c r="B37" s="3" t="s">
        <v>10</v>
      </c>
      <c r="C37" s="46"/>
      <c r="D37" s="59" t="s">
        <v>43</v>
      </c>
      <c r="E37" s="56"/>
      <c r="F37" s="391">
        <v>35</v>
      </c>
      <c r="G37" s="1873" t="s">
        <v>331</v>
      </c>
      <c r="H37" s="1873"/>
      <c r="I37" s="1874">
        <f>C76</f>
        <v>10162756.897260273</v>
      </c>
      <c r="J37" s="1729"/>
      <c r="K37" s="397" t="s">
        <v>44</v>
      </c>
      <c r="L37" s="1067" t="s">
        <v>309</v>
      </c>
      <c r="M37" s="26">
        <v>2.8</v>
      </c>
    </row>
    <row r="38" spans="1:20" ht="15.75" x14ac:dyDescent="0.25">
      <c r="A38" s="2">
        <v>16</v>
      </c>
      <c r="B38" s="3" t="s">
        <v>41</v>
      </c>
      <c r="C38" s="46"/>
      <c r="D38" s="59" t="s">
        <v>44</v>
      </c>
      <c r="E38" s="56"/>
      <c r="F38" s="390">
        <v>36</v>
      </c>
      <c r="G38" s="1869" t="s">
        <v>333</v>
      </c>
      <c r="H38" s="1869"/>
      <c r="I38" s="1578" t="s">
        <v>353</v>
      </c>
      <c r="J38" s="1578"/>
      <c r="K38" s="394" t="s">
        <v>130</v>
      </c>
      <c r="L38" s="388" t="s">
        <v>309</v>
      </c>
      <c r="M38" s="26"/>
    </row>
    <row r="39" spans="1:20" ht="15.75" x14ac:dyDescent="0.25">
      <c r="A39" s="2">
        <v>17</v>
      </c>
      <c r="B39" s="3" t="s">
        <v>11</v>
      </c>
      <c r="C39" s="129" t="str">
        <f>C25</f>
        <v>7LTWFZYICNSX8D621K86</v>
      </c>
      <c r="D39" s="1229" t="s">
        <v>43</v>
      </c>
      <c r="E39" s="40"/>
      <c r="F39" s="389">
        <v>41</v>
      </c>
      <c r="G39" s="1875" t="s">
        <v>334</v>
      </c>
      <c r="H39" s="1876"/>
      <c r="I39" s="1578" t="str">
        <f>G12</f>
        <v>DE0001102317</v>
      </c>
      <c r="J39" s="1578"/>
      <c r="K39" s="394" t="s">
        <v>44</v>
      </c>
      <c r="L39" s="388" t="s">
        <v>309</v>
      </c>
      <c r="M39" s="26">
        <v>2.1</v>
      </c>
    </row>
    <row r="40" spans="1:20" ht="15.75" x14ac:dyDescent="0.25">
      <c r="A40" s="2">
        <v>18</v>
      </c>
      <c r="B40" s="3" t="s">
        <v>156</v>
      </c>
      <c r="C40" s="91"/>
      <c r="D40" s="1229" t="s">
        <v>43</v>
      </c>
      <c r="E40" s="40"/>
      <c r="F40" s="368">
        <v>57</v>
      </c>
      <c r="G40" s="1578" t="s">
        <v>335</v>
      </c>
      <c r="H40" s="1578"/>
      <c r="I40" s="1524" t="s">
        <v>336</v>
      </c>
      <c r="J40" s="1524"/>
      <c r="K40" s="394" t="s">
        <v>44</v>
      </c>
      <c r="L40" s="39"/>
      <c r="M40" s="26"/>
    </row>
    <row r="41" spans="1:20" ht="15.75" x14ac:dyDescent="0.25">
      <c r="A41" s="35" t="s">
        <v>134</v>
      </c>
      <c r="B41" s="1"/>
      <c r="C41" s="16"/>
      <c r="D41" s="114"/>
      <c r="E41" s="40"/>
      <c r="F41" s="368">
        <v>58</v>
      </c>
      <c r="G41" s="385" t="s">
        <v>337</v>
      </c>
      <c r="H41" s="385"/>
      <c r="I41" s="1524" t="s">
        <v>290</v>
      </c>
      <c r="J41" s="1524"/>
      <c r="K41" s="394" t="s">
        <v>44</v>
      </c>
      <c r="L41" s="39"/>
      <c r="M41" s="26"/>
    </row>
    <row r="42" spans="1:20" ht="15.75" x14ac:dyDescent="0.25">
      <c r="A42" s="2">
        <v>1</v>
      </c>
      <c r="B42" s="3" t="s">
        <v>49</v>
      </c>
      <c r="C42" s="383" t="s">
        <v>120</v>
      </c>
      <c r="D42" s="1227" t="s">
        <v>130</v>
      </c>
      <c r="E42" s="249"/>
      <c r="F42" s="368">
        <v>59</v>
      </c>
      <c r="G42" s="1578" t="s">
        <v>338</v>
      </c>
      <c r="H42" s="1578"/>
      <c r="I42" s="1524" t="s">
        <v>336</v>
      </c>
      <c r="J42" s="1524"/>
      <c r="K42" s="394" t="s">
        <v>130</v>
      </c>
      <c r="L42" s="39"/>
      <c r="M42" s="26"/>
    </row>
    <row r="43" spans="1:20" ht="15.75" x14ac:dyDescent="0.25">
      <c r="A43" s="2">
        <v>2</v>
      </c>
      <c r="B43" s="3" t="s">
        <v>15</v>
      </c>
      <c r="C43" s="90"/>
      <c r="D43" s="1227" t="s">
        <v>44</v>
      </c>
      <c r="E43" s="249"/>
      <c r="F43" s="368">
        <v>60</v>
      </c>
      <c r="G43" s="1578" t="s">
        <v>339</v>
      </c>
      <c r="H43" s="1578"/>
      <c r="I43" s="1524" t="s">
        <v>290</v>
      </c>
      <c r="J43" s="1524"/>
      <c r="K43" s="394" t="s">
        <v>44</v>
      </c>
      <c r="L43" s="39"/>
      <c r="M43" s="26"/>
    </row>
    <row r="44" spans="1:20" ht="15.75" x14ac:dyDescent="0.25">
      <c r="A44" s="2">
        <v>3</v>
      </c>
      <c r="B44" s="3" t="s">
        <v>79</v>
      </c>
      <c r="C44" s="156" t="s">
        <v>197</v>
      </c>
      <c r="D44" s="153" t="s">
        <v>130</v>
      </c>
      <c r="E44" s="250"/>
      <c r="F44" s="391">
        <v>65</v>
      </c>
      <c r="G44" s="1869" t="s">
        <v>340</v>
      </c>
      <c r="H44" s="1869"/>
      <c r="I44" s="1524" t="b">
        <v>1</v>
      </c>
      <c r="J44" s="1524"/>
      <c r="K44" s="26" t="s">
        <v>130</v>
      </c>
      <c r="L44" s="39"/>
      <c r="M44" s="26"/>
    </row>
    <row r="45" spans="1:20" ht="15.75" x14ac:dyDescent="0.25">
      <c r="A45" s="2">
        <v>4</v>
      </c>
      <c r="B45" s="3" t="s">
        <v>34</v>
      </c>
      <c r="C45" s="131" t="s">
        <v>110</v>
      </c>
      <c r="D45" s="1227" t="s">
        <v>130</v>
      </c>
      <c r="E45" s="249"/>
      <c r="F45" s="315">
        <f>COUNT(F23:F44)</f>
        <v>22</v>
      </c>
      <c r="G45" s="369"/>
      <c r="I45" s="184"/>
      <c r="J45" s="16"/>
      <c r="K45" s="55"/>
      <c r="L45" s="39"/>
      <c r="M45" s="315">
        <f>COUNT(M23:M44)</f>
        <v>10</v>
      </c>
    </row>
    <row r="46" spans="1:20" ht="15.75" x14ac:dyDescent="0.25">
      <c r="A46" s="2">
        <v>5</v>
      </c>
      <c r="B46" s="3" t="s">
        <v>16</v>
      </c>
      <c r="C46" s="383" t="b">
        <v>0</v>
      </c>
      <c r="D46" s="1227" t="s">
        <v>130</v>
      </c>
      <c r="E46" s="249"/>
      <c r="F46" s="315"/>
      <c r="H46" s="1092"/>
      <c r="I46" s="1092"/>
      <c r="J46" s="1092"/>
      <c r="K46" s="1092"/>
      <c r="L46" s="1092"/>
      <c r="M46" s="1092"/>
    </row>
    <row r="47" spans="1:20" ht="15.75" x14ac:dyDescent="0.25">
      <c r="A47" s="2">
        <v>6</v>
      </c>
      <c r="B47" s="3" t="s">
        <v>50</v>
      </c>
      <c r="C47" s="90"/>
      <c r="D47" s="1227" t="s">
        <v>44</v>
      </c>
      <c r="E47" s="249"/>
      <c r="F47" s="1398">
        <v>35</v>
      </c>
      <c r="G47" s="1877" t="s">
        <v>757</v>
      </c>
      <c r="H47" s="1878"/>
      <c r="I47" s="1878"/>
      <c r="J47" s="1878"/>
      <c r="K47" s="1878"/>
      <c r="L47" s="1878"/>
      <c r="M47" s="1879"/>
      <c r="N47" s="646"/>
      <c r="O47" s="646"/>
      <c r="P47" s="646"/>
      <c r="Q47" s="646"/>
      <c r="R47" s="646"/>
      <c r="S47" s="646"/>
      <c r="T47" s="646"/>
    </row>
    <row r="48" spans="1:20" ht="15.75" x14ac:dyDescent="0.25">
      <c r="A48" s="2">
        <v>7</v>
      </c>
      <c r="B48" s="3" t="s">
        <v>13</v>
      </c>
      <c r="C48" s="90"/>
      <c r="D48" s="1227" t="s">
        <v>44</v>
      </c>
      <c r="E48" s="249"/>
      <c r="F48" s="1540">
        <v>36</v>
      </c>
      <c r="G48" s="1565" t="s">
        <v>756</v>
      </c>
      <c r="H48" s="1565"/>
      <c r="I48" s="1565"/>
      <c r="J48" s="1565"/>
      <c r="K48" s="1565"/>
      <c r="L48" s="1565"/>
      <c r="M48" s="1565"/>
      <c r="N48" s="1063"/>
      <c r="O48" s="1063"/>
      <c r="P48" s="1063"/>
      <c r="Q48" s="1063"/>
      <c r="R48" s="1063"/>
      <c r="S48" s="1063"/>
      <c r="T48" s="1063"/>
    </row>
    <row r="49" spans="1:20" ht="15.75" x14ac:dyDescent="0.25">
      <c r="A49" s="2">
        <v>8</v>
      </c>
      <c r="B49" s="3" t="s">
        <v>14</v>
      </c>
      <c r="C49" s="155" t="s">
        <v>173</v>
      </c>
      <c r="D49" s="1231" t="s">
        <v>130</v>
      </c>
      <c r="E49" s="251"/>
      <c r="F49" s="1541"/>
      <c r="G49" s="1565"/>
      <c r="H49" s="1565"/>
      <c r="I49" s="1565"/>
      <c r="J49" s="1565"/>
      <c r="K49" s="1565"/>
      <c r="L49" s="1565"/>
      <c r="M49" s="1565"/>
      <c r="N49" s="1063"/>
      <c r="O49" s="1063"/>
      <c r="P49" s="1063"/>
      <c r="Q49" s="1063"/>
      <c r="R49" s="1063"/>
      <c r="S49" s="1063"/>
      <c r="T49" s="1063"/>
    </row>
    <row r="50" spans="1:20" ht="15.75" x14ac:dyDescent="0.25">
      <c r="A50" s="2">
        <v>9</v>
      </c>
      <c r="B50" s="3" t="s">
        <v>51</v>
      </c>
      <c r="C50" s="131" t="s">
        <v>104</v>
      </c>
      <c r="D50" s="1296" t="s">
        <v>130</v>
      </c>
      <c r="E50" s="249"/>
      <c r="F50" s="1399">
        <v>41</v>
      </c>
      <c r="G50" s="1537" t="s">
        <v>382</v>
      </c>
      <c r="H50" s="1538"/>
      <c r="I50" s="1538"/>
      <c r="J50" s="1538"/>
      <c r="K50" s="1538"/>
      <c r="L50" s="1538"/>
      <c r="M50" s="1539"/>
    </row>
    <row r="51" spans="1:20" ht="15.75" x14ac:dyDescent="0.25">
      <c r="A51" s="2">
        <v>10</v>
      </c>
      <c r="B51" s="3" t="s">
        <v>35</v>
      </c>
      <c r="C51" s="90"/>
      <c r="D51" s="1296" t="s">
        <v>44</v>
      </c>
      <c r="E51" s="249"/>
      <c r="F51" s="315"/>
      <c r="G51" s="77"/>
      <c r="J51" s="184"/>
      <c r="K51" s="55"/>
    </row>
    <row r="52" spans="1:20" ht="15.75" x14ac:dyDescent="0.25">
      <c r="A52" s="2">
        <v>11</v>
      </c>
      <c r="B52" s="3" t="s">
        <v>52</v>
      </c>
      <c r="C52" s="131">
        <v>2011</v>
      </c>
      <c r="D52" s="1296" t="s">
        <v>44</v>
      </c>
      <c r="E52" s="249"/>
      <c r="F52" s="315"/>
      <c r="G52" s="77"/>
      <c r="K52" s="249"/>
    </row>
    <row r="53" spans="1:20" ht="15.75" x14ac:dyDescent="0.25">
      <c r="A53" s="2">
        <v>12</v>
      </c>
      <c r="B53" s="3" t="s">
        <v>53</v>
      </c>
      <c r="C53" s="382" t="s">
        <v>198</v>
      </c>
      <c r="D53" s="63" t="s">
        <v>130</v>
      </c>
      <c r="E53" s="252"/>
      <c r="F53" s="315"/>
      <c r="G53" s="77"/>
      <c r="K53" s="249"/>
    </row>
    <row r="54" spans="1:20" ht="15.75" x14ac:dyDescent="0.25">
      <c r="A54" s="2">
        <v>13</v>
      </c>
      <c r="B54" s="3" t="s">
        <v>54</v>
      </c>
      <c r="C54" s="92" t="s">
        <v>199</v>
      </c>
      <c r="D54" s="1297" t="s">
        <v>130</v>
      </c>
      <c r="E54" s="253"/>
      <c r="F54" s="315"/>
      <c r="G54" s="77"/>
    </row>
    <row r="55" spans="1:20" ht="15.75" x14ac:dyDescent="0.25">
      <c r="A55" s="2">
        <v>14</v>
      </c>
      <c r="B55" s="3" t="s">
        <v>37</v>
      </c>
      <c r="C55" s="92" t="s">
        <v>200</v>
      </c>
      <c r="D55" s="1232" t="s">
        <v>44</v>
      </c>
      <c r="E55" s="253"/>
      <c r="F55" s="315"/>
      <c r="G55" s="77"/>
    </row>
    <row r="56" spans="1:20" ht="15.75" x14ac:dyDescent="0.25">
      <c r="A56" s="2">
        <v>15</v>
      </c>
      <c r="B56" s="3" t="s">
        <v>55</v>
      </c>
      <c r="C56" s="48" t="s">
        <v>747</v>
      </c>
      <c r="D56" s="288"/>
      <c r="E56" s="249"/>
      <c r="F56" s="315"/>
      <c r="G56" s="77"/>
    </row>
    <row r="57" spans="1:20" ht="15.75" x14ac:dyDescent="0.25">
      <c r="A57" s="2">
        <v>16</v>
      </c>
      <c r="B57" s="3" t="s">
        <v>56</v>
      </c>
      <c r="C57" s="147">
        <v>5</v>
      </c>
      <c r="D57" s="1296" t="s">
        <v>44</v>
      </c>
      <c r="E57" s="249"/>
      <c r="F57" s="315"/>
      <c r="G57" s="77"/>
    </row>
    <row r="58" spans="1:20" ht="15.75" x14ac:dyDescent="0.25">
      <c r="A58" s="2">
        <v>17</v>
      </c>
      <c r="B58" s="3" t="s">
        <v>57</v>
      </c>
      <c r="C58" s="170" t="s">
        <v>200</v>
      </c>
      <c r="D58" s="1298" t="s">
        <v>44</v>
      </c>
      <c r="E58" s="254"/>
      <c r="F58" s="315"/>
    </row>
    <row r="59" spans="1:20" ht="15.75" x14ac:dyDescent="0.25">
      <c r="A59" s="2">
        <v>18</v>
      </c>
      <c r="B59" s="3" t="s">
        <v>129</v>
      </c>
      <c r="C59" s="385" t="s">
        <v>105</v>
      </c>
      <c r="D59" s="1227" t="s">
        <v>130</v>
      </c>
      <c r="E59" s="249"/>
      <c r="F59" s="371"/>
    </row>
    <row r="60" spans="1:20" ht="15.75" x14ac:dyDescent="0.25">
      <c r="A60" s="2">
        <v>19</v>
      </c>
      <c r="B60" s="3" t="s">
        <v>17</v>
      </c>
      <c r="C60" s="383" t="b">
        <v>0</v>
      </c>
      <c r="D60" s="1227" t="s">
        <v>130</v>
      </c>
      <c r="E60" s="249"/>
      <c r="F60" s="315"/>
    </row>
    <row r="61" spans="1:20" ht="15.75" x14ac:dyDescent="0.25">
      <c r="A61" s="2">
        <v>20</v>
      </c>
      <c r="B61" s="3" t="s">
        <v>18</v>
      </c>
      <c r="C61" s="383" t="s">
        <v>111</v>
      </c>
      <c r="D61" s="1227" t="s">
        <v>130</v>
      </c>
      <c r="E61" s="249"/>
      <c r="F61" s="315"/>
    </row>
    <row r="62" spans="1:20" ht="15.75" x14ac:dyDescent="0.25">
      <c r="A62" s="2">
        <v>21</v>
      </c>
      <c r="B62" s="3" t="s">
        <v>58</v>
      </c>
      <c r="C62" s="383" t="b">
        <v>0</v>
      </c>
      <c r="D62" s="1227" t="s">
        <v>130</v>
      </c>
      <c r="E62" s="249"/>
      <c r="F62" s="315"/>
    </row>
    <row r="63" spans="1:20" ht="15.75" x14ac:dyDescent="0.25">
      <c r="A63" s="2">
        <v>22</v>
      </c>
      <c r="B63" s="3" t="s">
        <v>785</v>
      </c>
      <c r="C63" s="90"/>
      <c r="D63" s="1296" t="s">
        <v>130</v>
      </c>
      <c r="E63" s="249"/>
      <c r="F63" s="370"/>
      <c r="G63" s="7"/>
    </row>
    <row r="64" spans="1:20" ht="15.75" x14ac:dyDescent="0.25">
      <c r="A64" s="2">
        <v>23</v>
      </c>
      <c r="B64" s="3" t="s">
        <v>59</v>
      </c>
      <c r="C64" s="94">
        <f>C18</f>
        <v>-6.1000000000000004E-3</v>
      </c>
      <c r="D64" s="65" t="s">
        <v>44</v>
      </c>
      <c r="E64" s="255"/>
      <c r="F64" s="315"/>
    </row>
    <row r="65" spans="1:10" ht="15.75" x14ac:dyDescent="0.25">
      <c r="A65" s="2">
        <v>24</v>
      </c>
      <c r="B65" s="3" t="s">
        <v>60</v>
      </c>
      <c r="C65" s="383" t="s">
        <v>112</v>
      </c>
      <c r="D65" s="1227" t="s">
        <v>44</v>
      </c>
      <c r="E65" s="249"/>
      <c r="F65" s="315"/>
    </row>
    <row r="66" spans="1:10" ht="15.75" x14ac:dyDescent="0.25">
      <c r="A66" s="2">
        <v>25</v>
      </c>
      <c r="B66" s="3" t="s">
        <v>61</v>
      </c>
      <c r="C66" s="90"/>
      <c r="D66" s="1227" t="s">
        <v>44</v>
      </c>
      <c r="E66" s="249"/>
      <c r="F66" s="315"/>
    </row>
    <row r="67" spans="1:10" ht="15.75" x14ac:dyDescent="0.25">
      <c r="A67" s="2">
        <v>26</v>
      </c>
      <c r="B67" s="3" t="s">
        <v>62</v>
      </c>
      <c r="C67" s="90"/>
      <c r="D67" s="1227" t="s">
        <v>44</v>
      </c>
      <c r="E67" s="249"/>
      <c r="F67" s="315"/>
      <c r="G67" s="77"/>
    </row>
    <row r="68" spans="1:10" ht="15.75" x14ac:dyDescent="0.25">
      <c r="A68" s="2">
        <v>27</v>
      </c>
      <c r="B68" s="3" t="s">
        <v>63</v>
      </c>
      <c r="C68" s="90"/>
      <c r="D68" s="1227" t="s">
        <v>44</v>
      </c>
      <c r="E68" s="249"/>
      <c r="F68" s="315"/>
    </row>
    <row r="69" spans="1:10" ht="15.75" x14ac:dyDescent="0.25">
      <c r="A69" s="2">
        <v>28</v>
      </c>
      <c r="B69" s="3" t="s">
        <v>64</v>
      </c>
      <c r="C69" s="90"/>
      <c r="D69" s="1227" t="s">
        <v>44</v>
      </c>
      <c r="E69" s="249"/>
      <c r="F69" s="315"/>
    </row>
    <row r="70" spans="1:10" ht="15.75" x14ac:dyDescent="0.25">
      <c r="A70" s="2">
        <v>29</v>
      </c>
      <c r="B70" s="3" t="s">
        <v>65</v>
      </c>
      <c r="C70" s="90"/>
      <c r="D70" s="1227" t="s">
        <v>44</v>
      </c>
      <c r="E70" s="249"/>
      <c r="F70" s="315"/>
    </row>
    <row r="71" spans="1:10" ht="15.75" x14ac:dyDescent="0.25">
      <c r="A71" s="2">
        <v>30</v>
      </c>
      <c r="B71" s="3" t="s">
        <v>66</v>
      </c>
      <c r="C71" s="90"/>
      <c r="D71" s="1227" t="s">
        <v>44</v>
      </c>
      <c r="E71" s="249"/>
      <c r="F71" s="315"/>
    </row>
    <row r="72" spans="1:10" ht="15.75" x14ac:dyDescent="0.25">
      <c r="A72" s="2">
        <v>31</v>
      </c>
      <c r="B72" s="3" t="s">
        <v>67</v>
      </c>
      <c r="C72" s="90"/>
      <c r="D72" s="1227" t="s">
        <v>44</v>
      </c>
      <c r="E72" s="249"/>
      <c r="F72" s="372"/>
    </row>
    <row r="73" spans="1:10" ht="15.75" x14ac:dyDescent="0.25">
      <c r="A73" s="2">
        <v>32</v>
      </c>
      <c r="B73" s="3" t="s">
        <v>68</v>
      </c>
      <c r="C73" s="90"/>
      <c r="D73" s="1227" t="s">
        <v>44</v>
      </c>
      <c r="E73" s="249"/>
      <c r="F73" s="372"/>
      <c r="H73" s="7"/>
    </row>
    <row r="74" spans="1:10" ht="15.75" x14ac:dyDescent="0.25">
      <c r="A74" s="2">
        <v>35</v>
      </c>
      <c r="B74" s="3" t="s">
        <v>72</v>
      </c>
      <c r="C74" s="90"/>
      <c r="D74" s="1227" t="s">
        <v>43</v>
      </c>
      <c r="E74" s="249"/>
      <c r="F74" s="373"/>
    </row>
    <row r="75" spans="1:10" ht="15.75" x14ac:dyDescent="0.25">
      <c r="A75" s="2">
        <v>36</v>
      </c>
      <c r="B75" s="3" t="s">
        <v>73</v>
      </c>
      <c r="C75" s="90"/>
      <c r="D75" s="1227" t="s">
        <v>44</v>
      </c>
      <c r="E75" s="249"/>
      <c r="F75" s="374"/>
      <c r="I75" s="7"/>
    </row>
    <row r="76" spans="1:10" ht="15.75" x14ac:dyDescent="0.25">
      <c r="A76" s="2">
        <v>37</v>
      </c>
      <c r="B76" s="3" t="s">
        <v>69</v>
      </c>
      <c r="C76" s="386">
        <f>C16</f>
        <v>10162756.897260273</v>
      </c>
      <c r="D76" s="1228" t="s">
        <v>130</v>
      </c>
      <c r="E76" s="256"/>
      <c r="F76" s="374"/>
    </row>
    <row r="77" spans="1:10" ht="15.75" x14ac:dyDescent="0.25">
      <c r="A77" s="2">
        <v>38</v>
      </c>
      <c r="B77" s="3" t="s">
        <v>70</v>
      </c>
      <c r="C77" s="386">
        <f>C19</f>
        <v>10161551.481372736</v>
      </c>
      <c r="D77" s="1294" t="s">
        <v>44</v>
      </c>
      <c r="E77" s="256"/>
    </row>
    <row r="78" spans="1:10" ht="15.75" x14ac:dyDescent="0.25">
      <c r="A78" s="2">
        <v>39</v>
      </c>
      <c r="B78" s="3" t="s">
        <v>71</v>
      </c>
      <c r="C78" s="383" t="str">
        <f>C17</f>
        <v>EUR</v>
      </c>
      <c r="D78" s="1227" t="s">
        <v>130</v>
      </c>
      <c r="E78" s="249"/>
    </row>
    <row r="79" spans="1:10" ht="15.75" x14ac:dyDescent="0.25">
      <c r="A79" s="2">
        <v>73</v>
      </c>
      <c r="B79" s="3" t="s">
        <v>81</v>
      </c>
      <c r="C79" s="385" t="b">
        <v>0</v>
      </c>
      <c r="D79" s="1227" t="s">
        <v>130</v>
      </c>
      <c r="E79" s="249"/>
      <c r="J79" s="7"/>
    </row>
    <row r="80" spans="1:10" ht="15.75" x14ac:dyDescent="0.25">
      <c r="A80" s="2">
        <v>74</v>
      </c>
      <c r="B80" s="3" t="s">
        <v>78</v>
      </c>
      <c r="C80" s="95"/>
      <c r="D80" s="1232" t="s">
        <v>44</v>
      </c>
      <c r="E80" s="253"/>
    </row>
    <row r="81" spans="1:13" ht="15.75" x14ac:dyDescent="0.25">
      <c r="A81" s="2">
        <v>75</v>
      </c>
      <c r="B81" s="3" t="s">
        <v>19</v>
      </c>
      <c r="C81" s="383" t="s">
        <v>113</v>
      </c>
      <c r="D81" s="1227" t="s">
        <v>44</v>
      </c>
      <c r="E81" s="249"/>
      <c r="K81" s="398"/>
    </row>
    <row r="82" spans="1:13" ht="15.75" x14ac:dyDescent="0.25">
      <c r="A82" s="2">
        <v>76</v>
      </c>
      <c r="B82" s="9" t="s">
        <v>30</v>
      </c>
      <c r="C82" s="90"/>
      <c r="D82" s="1227" t="s">
        <v>44</v>
      </c>
      <c r="E82" s="249"/>
    </row>
    <row r="83" spans="1:13" ht="15.75" x14ac:dyDescent="0.25">
      <c r="A83" s="2">
        <v>77</v>
      </c>
      <c r="B83" s="9" t="s">
        <v>31</v>
      </c>
      <c r="C83" s="90"/>
      <c r="D83" s="1227" t="s">
        <v>44</v>
      </c>
      <c r="E83" s="249"/>
    </row>
    <row r="84" spans="1:13" ht="15.75" x14ac:dyDescent="0.25">
      <c r="A84" s="2">
        <v>78</v>
      </c>
      <c r="B84" s="9" t="s">
        <v>77</v>
      </c>
      <c r="C84" s="383" t="str">
        <f>G12</f>
        <v>DE0001102317</v>
      </c>
      <c r="D84" s="1227" t="s">
        <v>44</v>
      </c>
      <c r="E84" s="249"/>
    </row>
    <row r="85" spans="1:13" ht="15.75" x14ac:dyDescent="0.25">
      <c r="A85" s="2">
        <v>79</v>
      </c>
      <c r="B85" s="9" t="s">
        <v>76</v>
      </c>
      <c r="C85" s="383" t="s">
        <v>118</v>
      </c>
      <c r="D85" s="1227" t="s">
        <v>44</v>
      </c>
      <c r="E85" s="249"/>
      <c r="M85" s="7"/>
    </row>
    <row r="86" spans="1:13" ht="15.75" x14ac:dyDescent="0.25">
      <c r="A86" s="2">
        <v>83</v>
      </c>
      <c r="B86" s="9" t="s">
        <v>20</v>
      </c>
      <c r="C86" s="386">
        <f>C14</f>
        <v>10000000</v>
      </c>
      <c r="D86" s="1228" t="s">
        <v>44</v>
      </c>
      <c r="E86" s="256"/>
      <c r="L86" s="7"/>
    </row>
    <row r="87" spans="1:13" ht="15.75" x14ac:dyDescent="0.25">
      <c r="A87" s="2">
        <v>85</v>
      </c>
      <c r="B87" s="3" t="s">
        <v>21</v>
      </c>
      <c r="C87" s="383" t="s">
        <v>99</v>
      </c>
      <c r="D87" s="1227" t="s">
        <v>43</v>
      </c>
      <c r="E87" s="249"/>
    </row>
    <row r="88" spans="1:13" ht="15.75" x14ac:dyDescent="0.25">
      <c r="A88" s="2">
        <v>86</v>
      </c>
      <c r="B88" s="3" t="s">
        <v>22</v>
      </c>
      <c r="C88" s="383" t="s">
        <v>99</v>
      </c>
      <c r="D88" s="1227" t="s">
        <v>44</v>
      </c>
      <c r="E88" s="249"/>
    </row>
    <row r="89" spans="1:13" ht="15.75" x14ac:dyDescent="0.25">
      <c r="A89" s="2">
        <v>87</v>
      </c>
      <c r="B89" s="3" t="s">
        <v>23</v>
      </c>
      <c r="C89" s="187">
        <f>(C15/C14)*100</f>
        <v>102.13826027397259</v>
      </c>
      <c r="D89" s="1233" t="s">
        <v>44</v>
      </c>
      <c r="E89" s="257"/>
    </row>
    <row r="90" spans="1:13" ht="15.75" x14ac:dyDescent="0.25">
      <c r="A90" s="2">
        <v>88</v>
      </c>
      <c r="B90" s="3" t="s">
        <v>24</v>
      </c>
      <c r="C90" s="386">
        <f>C15</f>
        <v>10213826.02739726</v>
      </c>
      <c r="D90" s="1228" t="s">
        <v>44</v>
      </c>
      <c r="E90" s="256"/>
    </row>
    <row r="91" spans="1:13" ht="15.75" x14ac:dyDescent="0.25">
      <c r="A91" s="2">
        <v>89</v>
      </c>
      <c r="B91" s="3" t="s">
        <v>25</v>
      </c>
      <c r="C91" s="96">
        <v>0.5</v>
      </c>
      <c r="D91" s="67" t="s">
        <v>44</v>
      </c>
      <c r="E91" s="258"/>
    </row>
    <row r="92" spans="1:13" ht="15.75" x14ac:dyDescent="0.25">
      <c r="A92" s="2">
        <v>90</v>
      </c>
      <c r="B92" s="3" t="s">
        <v>26</v>
      </c>
      <c r="C92" s="383" t="s">
        <v>114</v>
      </c>
      <c r="D92" s="1227" t="s">
        <v>43</v>
      </c>
      <c r="E92" s="249"/>
    </row>
    <row r="93" spans="1:13" ht="15.75" x14ac:dyDescent="0.25">
      <c r="A93" s="2">
        <v>91</v>
      </c>
      <c r="B93" s="3" t="s">
        <v>27</v>
      </c>
      <c r="C93" s="387" t="s">
        <v>121</v>
      </c>
      <c r="D93" s="1295" t="s">
        <v>130</v>
      </c>
      <c r="E93" s="259"/>
    </row>
    <row r="94" spans="1:13" ht="15.75" x14ac:dyDescent="0.25">
      <c r="A94" s="2">
        <v>92</v>
      </c>
      <c r="B94" s="3" t="s">
        <v>28</v>
      </c>
      <c r="C94" s="383" t="s">
        <v>115</v>
      </c>
      <c r="D94" s="1227" t="s">
        <v>44</v>
      </c>
      <c r="E94" s="249"/>
    </row>
    <row r="95" spans="1:13" ht="15.75" x14ac:dyDescent="0.25">
      <c r="A95" s="2">
        <v>93</v>
      </c>
      <c r="B95" s="3" t="s">
        <v>75</v>
      </c>
      <c r="C95" s="25" t="s">
        <v>119</v>
      </c>
      <c r="D95" s="1227" t="s">
        <v>44</v>
      </c>
      <c r="E95" s="249"/>
    </row>
    <row r="96" spans="1:13" ht="15.75" x14ac:dyDescent="0.25">
      <c r="A96" s="2">
        <v>94</v>
      </c>
      <c r="B96" s="3" t="s">
        <v>74</v>
      </c>
      <c r="C96" s="383" t="s">
        <v>116</v>
      </c>
      <c r="D96" s="1227" t="s">
        <v>44</v>
      </c>
      <c r="E96" s="249"/>
    </row>
    <row r="97" spans="1:5" ht="15.75" x14ac:dyDescent="0.25">
      <c r="A97" s="2">
        <v>95</v>
      </c>
      <c r="B97" s="9" t="s">
        <v>38</v>
      </c>
      <c r="C97" s="383" t="b">
        <v>1</v>
      </c>
      <c r="D97" s="1227" t="s">
        <v>44</v>
      </c>
      <c r="E97" s="249"/>
    </row>
    <row r="98" spans="1:5" ht="15.75" x14ac:dyDescent="0.25">
      <c r="A98" s="18">
        <v>96</v>
      </c>
      <c r="B98" s="10" t="s">
        <v>36</v>
      </c>
      <c r="C98" s="90"/>
      <c r="D98" s="1227" t="s">
        <v>44</v>
      </c>
      <c r="E98" s="249"/>
    </row>
    <row r="99" spans="1:5" ht="15.75" x14ac:dyDescent="0.25">
      <c r="A99" s="18">
        <v>97</v>
      </c>
      <c r="B99" s="10" t="s">
        <v>32</v>
      </c>
      <c r="C99" s="90"/>
      <c r="D99" s="1227" t="s">
        <v>44</v>
      </c>
      <c r="E99" s="249"/>
    </row>
    <row r="100" spans="1:5" ht="15.75" x14ac:dyDescent="0.25">
      <c r="A100" s="18">
        <v>98</v>
      </c>
      <c r="B100" s="10" t="s">
        <v>39</v>
      </c>
      <c r="C100" s="383" t="s">
        <v>47</v>
      </c>
      <c r="D100" s="1227" t="s">
        <v>130</v>
      </c>
      <c r="E100" s="249"/>
    </row>
    <row r="101" spans="1:5" ht="15.75" x14ac:dyDescent="0.25">
      <c r="A101" s="18">
        <v>99</v>
      </c>
      <c r="B101" s="10" t="s">
        <v>29</v>
      </c>
      <c r="C101" s="384" t="s">
        <v>117</v>
      </c>
      <c r="D101" s="1227" t="s">
        <v>130</v>
      </c>
      <c r="E101" s="249"/>
    </row>
    <row r="102" spans="1:5" ht="15.75" x14ac:dyDescent="0.25">
      <c r="A102" s="12" t="s">
        <v>122</v>
      </c>
      <c r="C102" s="16">
        <v>50</v>
      </c>
      <c r="D102" s="69"/>
      <c r="E102" s="69"/>
    </row>
    <row r="103" spans="1:5" x14ac:dyDescent="0.25">
      <c r="C103" s="11"/>
      <c r="D103" s="70"/>
      <c r="E103" s="70"/>
    </row>
  </sheetData>
  <mergeCells count="55">
    <mergeCell ref="G43:H43"/>
    <mergeCell ref="I43:J43"/>
    <mergeCell ref="G44:H44"/>
    <mergeCell ref="I44:J44"/>
    <mergeCell ref="G48:M49"/>
    <mergeCell ref="G47:M47"/>
    <mergeCell ref="G37:H37"/>
    <mergeCell ref="I37:J37"/>
    <mergeCell ref="G38:H38"/>
    <mergeCell ref="I38:J38"/>
    <mergeCell ref="G42:H42"/>
    <mergeCell ref="I42:J42"/>
    <mergeCell ref="G39:H39"/>
    <mergeCell ref="I39:J39"/>
    <mergeCell ref="G40:H40"/>
    <mergeCell ref="I40:J40"/>
    <mergeCell ref="I41:J41"/>
    <mergeCell ref="G34:H34"/>
    <mergeCell ref="I34:J34"/>
    <mergeCell ref="G35:H35"/>
    <mergeCell ref="I35:J35"/>
    <mergeCell ref="G36:H36"/>
    <mergeCell ref="I36:J36"/>
    <mergeCell ref="G31:H31"/>
    <mergeCell ref="I31:J31"/>
    <mergeCell ref="G32:H32"/>
    <mergeCell ref="I32:J32"/>
    <mergeCell ref="G33:H33"/>
    <mergeCell ref="I33:J33"/>
    <mergeCell ref="I28:J28"/>
    <mergeCell ref="G29:H29"/>
    <mergeCell ref="I29:J29"/>
    <mergeCell ref="G30:H30"/>
    <mergeCell ref="I30:J30"/>
    <mergeCell ref="E5:F5"/>
    <mergeCell ref="E6:F6"/>
    <mergeCell ref="E15:F15"/>
    <mergeCell ref="E16:F16"/>
    <mergeCell ref="G23:H23"/>
    <mergeCell ref="F48:F49"/>
    <mergeCell ref="G50:M50"/>
    <mergeCell ref="A12:A13"/>
    <mergeCell ref="B12:B13"/>
    <mergeCell ref="C12:C13"/>
    <mergeCell ref="E20:F20"/>
    <mergeCell ref="I23:J23"/>
    <mergeCell ref="G24:H24"/>
    <mergeCell ref="I24:J24"/>
    <mergeCell ref="G25:H25"/>
    <mergeCell ref="I25:J25"/>
    <mergeCell ref="G26:H26"/>
    <mergeCell ref="I26:J26"/>
    <mergeCell ref="G27:H27"/>
    <mergeCell ref="I27:J27"/>
    <mergeCell ref="G28:H28"/>
  </mergeCells>
  <pageMargins left="0.23622047244094491" right="0.23622047244094491" top="0.19685039370078741" bottom="0.15748031496062992" header="0.11811023622047245" footer="0.11811023622047245"/>
  <pageSetup paperSize="9"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1"/>
  <sheetViews>
    <sheetView zoomScale="75" zoomScaleNormal="75" workbookViewId="0"/>
  </sheetViews>
  <sheetFormatPr defaultRowHeight="15" x14ac:dyDescent="0.25"/>
  <cols>
    <col min="1" max="1" width="7.7109375" customWidth="1"/>
    <col min="2" max="3" width="54.7109375" customWidth="1"/>
    <col min="4" max="4" width="3.28515625" style="54" customWidth="1"/>
    <col min="5" max="5" width="13.85546875" customWidth="1"/>
    <col min="6" max="6" width="20.7109375" customWidth="1"/>
    <col min="14" max="14" width="9.140625" style="7"/>
  </cols>
  <sheetData>
    <row r="1" spans="1:14" ht="18" x14ac:dyDescent="0.25">
      <c r="A1" s="37" t="s">
        <v>770</v>
      </c>
    </row>
    <row r="2" spans="1:14" ht="11.25" customHeight="1" x14ac:dyDescent="0.25"/>
    <row r="3" spans="1:14" s="12" customFormat="1" ht="15.75" x14ac:dyDescent="0.25">
      <c r="A3" s="36" t="s">
        <v>131</v>
      </c>
      <c r="D3" s="55"/>
      <c r="E3" s="36" t="s">
        <v>132</v>
      </c>
      <c r="N3" s="223"/>
    </row>
    <row r="4" spans="1:14" s="12" customFormat="1" ht="15.75" x14ac:dyDescent="0.25">
      <c r="A4" s="1114">
        <v>1</v>
      </c>
      <c r="B4" s="34" t="s">
        <v>127</v>
      </c>
      <c r="C4" s="86" t="s">
        <v>139</v>
      </c>
      <c r="D4" s="55"/>
      <c r="E4" s="36"/>
      <c r="N4" s="223"/>
    </row>
    <row r="5" spans="1:14" ht="15.75" x14ac:dyDescent="0.25">
      <c r="A5" s="1114">
        <v>2</v>
      </c>
      <c r="B5" s="34" t="s">
        <v>90</v>
      </c>
      <c r="C5" s="1101" t="s">
        <v>94</v>
      </c>
      <c r="E5" s="1106" t="s">
        <v>95</v>
      </c>
      <c r="F5" s="1524" t="s">
        <v>93</v>
      </c>
      <c r="G5" s="1524"/>
    </row>
    <row r="6" spans="1:14" ht="15.75" x14ac:dyDescent="0.25">
      <c r="A6" s="1114">
        <v>3</v>
      </c>
      <c r="B6" s="34" t="s">
        <v>91</v>
      </c>
      <c r="C6" s="1101" t="s">
        <v>96</v>
      </c>
      <c r="E6" s="1106" t="s">
        <v>95</v>
      </c>
      <c r="F6" s="1524" t="s">
        <v>97</v>
      </c>
      <c r="G6" s="1524"/>
    </row>
    <row r="7" spans="1:14" ht="15.75" x14ac:dyDescent="0.25">
      <c r="A7" s="1114">
        <v>4</v>
      </c>
      <c r="B7" s="34" t="s">
        <v>101</v>
      </c>
      <c r="C7" s="1144">
        <v>43941</v>
      </c>
      <c r="E7" s="30"/>
      <c r="F7" s="12"/>
    </row>
    <row r="8" spans="1:14" ht="15.75" x14ac:dyDescent="0.25">
      <c r="A8" s="1114">
        <v>5</v>
      </c>
      <c r="B8" s="34" t="s">
        <v>123</v>
      </c>
      <c r="C8" s="28">
        <v>0.45520833333333338</v>
      </c>
      <c r="E8" s="30"/>
      <c r="F8" s="12"/>
    </row>
    <row r="9" spans="1:14" ht="15.75" x14ac:dyDescent="0.25">
      <c r="A9" s="1114">
        <v>6</v>
      </c>
      <c r="B9" s="34" t="s">
        <v>124</v>
      </c>
      <c r="C9" s="27" t="s">
        <v>125</v>
      </c>
      <c r="E9" s="30"/>
      <c r="F9" s="12"/>
    </row>
    <row r="10" spans="1:14" ht="15.75" x14ac:dyDescent="0.25">
      <c r="A10" s="1114">
        <v>7</v>
      </c>
      <c r="B10" s="34" t="s">
        <v>102</v>
      </c>
      <c r="C10" s="1144">
        <v>43942</v>
      </c>
      <c r="E10" s="30"/>
      <c r="F10" s="12"/>
    </row>
    <row r="11" spans="1:14" ht="15.75" x14ac:dyDescent="0.25">
      <c r="A11" s="1114">
        <v>8</v>
      </c>
      <c r="B11" s="34" t="s">
        <v>103</v>
      </c>
      <c r="C11" s="1144">
        <f>C10+7</f>
        <v>43949</v>
      </c>
      <c r="E11" s="30"/>
      <c r="F11" s="12"/>
    </row>
    <row r="12" spans="1:14" ht="15.75" x14ac:dyDescent="0.25">
      <c r="A12" s="1528">
        <v>9</v>
      </c>
      <c r="B12" s="1530" t="s">
        <v>85</v>
      </c>
      <c r="C12" s="1532" t="s">
        <v>98</v>
      </c>
      <c r="E12" s="1106" t="s">
        <v>184</v>
      </c>
      <c r="F12" s="1525" t="s">
        <v>92</v>
      </c>
      <c r="G12" s="1525"/>
    </row>
    <row r="13" spans="1:14" ht="15.75" x14ac:dyDescent="0.25">
      <c r="A13" s="1529"/>
      <c r="B13" s="1531"/>
      <c r="C13" s="1533"/>
      <c r="E13" s="1106" t="s">
        <v>185</v>
      </c>
      <c r="F13" s="1524" t="s">
        <v>119</v>
      </c>
      <c r="G13" s="1524"/>
    </row>
    <row r="14" spans="1:14" ht="15.75" x14ac:dyDescent="0.25">
      <c r="A14" s="1114">
        <v>10</v>
      </c>
      <c r="B14" s="34" t="s">
        <v>86</v>
      </c>
      <c r="C14" s="1110">
        <v>10000000</v>
      </c>
      <c r="E14" s="31"/>
      <c r="F14" s="12"/>
    </row>
    <row r="15" spans="1:14" ht="15.75" x14ac:dyDescent="0.25">
      <c r="A15" s="1114">
        <v>11</v>
      </c>
      <c r="B15" s="34" t="s">
        <v>87</v>
      </c>
      <c r="C15" s="1110">
        <f>(C14*(F15/100))+(C14*((1.5*340)/(100*365)))</f>
        <v>10213826.02739726</v>
      </c>
      <c r="E15" s="1109" t="s">
        <v>100</v>
      </c>
      <c r="F15" s="1526">
        <v>100.741</v>
      </c>
      <c r="G15" s="1526"/>
    </row>
    <row r="16" spans="1:14" ht="15.75" x14ac:dyDescent="0.25">
      <c r="A16" s="1114">
        <v>12</v>
      </c>
      <c r="B16" s="34" t="s">
        <v>83</v>
      </c>
      <c r="C16" s="1110">
        <f>C15</f>
        <v>10213826.02739726</v>
      </c>
      <c r="D16" s="1102"/>
      <c r="E16" s="1108"/>
      <c r="F16" s="111"/>
    </row>
    <row r="17" spans="1:6" ht="15.75" x14ac:dyDescent="0.25">
      <c r="A17" s="1114">
        <v>13</v>
      </c>
      <c r="B17" s="34" t="s">
        <v>88</v>
      </c>
      <c r="C17" s="1101" t="s">
        <v>99</v>
      </c>
      <c r="E17" s="1111"/>
      <c r="F17" s="920"/>
    </row>
    <row r="18" spans="1:6" ht="15.75" x14ac:dyDescent="0.25">
      <c r="A18" s="1114">
        <v>14</v>
      </c>
      <c r="B18" s="34" t="s">
        <v>82</v>
      </c>
      <c r="C18" s="24">
        <v>-6.1000000000000004E-3</v>
      </c>
      <c r="E18" s="38"/>
      <c r="F18" s="1107"/>
    </row>
    <row r="19" spans="1:6" ht="15.75" x14ac:dyDescent="0.25">
      <c r="A19" s="1114">
        <v>15</v>
      </c>
      <c r="B19" s="34" t="s">
        <v>84</v>
      </c>
      <c r="C19" s="1110">
        <f>C16*(1+((C18*(C11-C10))/(100*360)))</f>
        <v>10213813.912664723</v>
      </c>
      <c r="E19" s="13"/>
      <c r="F19" s="12"/>
    </row>
    <row r="20" spans="1:6" ht="15.75" x14ac:dyDescent="0.25">
      <c r="A20" s="1114">
        <v>16</v>
      </c>
      <c r="B20" s="34" t="s">
        <v>350</v>
      </c>
      <c r="C20" s="923" t="s">
        <v>280</v>
      </c>
      <c r="D20" s="1102"/>
      <c r="E20" s="1105"/>
      <c r="F20" s="1107"/>
    </row>
    <row r="21" spans="1:6" ht="31.5" x14ac:dyDescent="0.25">
      <c r="A21" s="1527" t="s">
        <v>133</v>
      </c>
      <c r="B21" s="1527"/>
      <c r="C21" s="1527"/>
      <c r="D21" s="1527"/>
      <c r="E21" s="12"/>
      <c r="F21" s="1103" t="s">
        <v>341</v>
      </c>
    </row>
    <row r="22" spans="1:6" ht="15.75" x14ac:dyDescent="0.25">
      <c r="A22" s="1104">
        <v>1</v>
      </c>
      <c r="B22" s="3" t="s">
        <v>0</v>
      </c>
      <c r="C22" s="1262" t="s">
        <v>813</v>
      </c>
      <c r="D22" s="1229" t="s">
        <v>130</v>
      </c>
      <c r="E22" s="596" t="s">
        <v>309</v>
      </c>
      <c r="F22" s="1114"/>
    </row>
    <row r="23" spans="1:6" ht="15.75" x14ac:dyDescent="0.25">
      <c r="A23" s="1104">
        <v>2</v>
      </c>
      <c r="B23" s="3" t="s">
        <v>1</v>
      </c>
      <c r="C23" s="1126" t="str">
        <f>F5</f>
        <v>MP6I5ZYZBEU3UXPYFY54</v>
      </c>
      <c r="D23" s="1229" t="s">
        <v>130</v>
      </c>
      <c r="E23" s="596" t="s">
        <v>309</v>
      </c>
      <c r="F23" s="1113"/>
    </row>
    <row r="24" spans="1:6" ht="15.75" x14ac:dyDescent="0.25">
      <c r="A24" s="1104">
        <v>3</v>
      </c>
      <c r="B24" s="3" t="s">
        <v>40</v>
      </c>
      <c r="C24" s="1126" t="str">
        <f>F5</f>
        <v>MP6I5ZYZBEU3UXPYFY54</v>
      </c>
      <c r="D24" s="1229" t="s">
        <v>130</v>
      </c>
      <c r="E24" s="1127"/>
      <c r="F24" s="1113"/>
    </row>
    <row r="25" spans="1:6" ht="15.75" x14ac:dyDescent="0.25">
      <c r="A25" s="1104">
        <v>4</v>
      </c>
      <c r="B25" s="3" t="s">
        <v>12</v>
      </c>
      <c r="C25" s="1126" t="s">
        <v>106</v>
      </c>
      <c r="D25" s="57" t="s">
        <v>130</v>
      </c>
      <c r="E25" s="596"/>
      <c r="F25" s="1123"/>
    </row>
    <row r="26" spans="1:6" ht="15.75" x14ac:dyDescent="0.25">
      <c r="A26" s="4">
        <v>5</v>
      </c>
      <c r="B26" s="5" t="s">
        <v>2</v>
      </c>
      <c r="C26" s="1126" t="s">
        <v>107</v>
      </c>
      <c r="D26" s="58" t="s">
        <v>130</v>
      </c>
      <c r="E26" s="596"/>
      <c r="F26" s="1125"/>
    </row>
    <row r="27" spans="1:6" ht="15.75" x14ac:dyDescent="0.25">
      <c r="A27" s="1104">
        <v>6</v>
      </c>
      <c r="B27" s="3" t="s">
        <v>534</v>
      </c>
      <c r="C27" s="46"/>
      <c r="D27" s="57" t="s">
        <v>44</v>
      </c>
      <c r="E27" s="150"/>
      <c r="F27" s="1123"/>
    </row>
    <row r="28" spans="1:6" ht="15.75" x14ac:dyDescent="0.25">
      <c r="A28" s="1104">
        <v>7</v>
      </c>
      <c r="B28" s="3" t="s">
        <v>535</v>
      </c>
      <c r="C28" s="46"/>
      <c r="D28" s="57" t="s">
        <v>43</v>
      </c>
      <c r="E28" s="596" t="s">
        <v>309</v>
      </c>
      <c r="F28" s="1123"/>
    </row>
    <row r="29" spans="1:6" ht="15.75" x14ac:dyDescent="0.25">
      <c r="A29" s="1104">
        <v>8</v>
      </c>
      <c r="B29" s="3" t="s">
        <v>536</v>
      </c>
      <c r="C29" s="46"/>
      <c r="D29" s="57" t="s">
        <v>43</v>
      </c>
      <c r="E29" s="596" t="s">
        <v>309</v>
      </c>
      <c r="F29" s="1123"/>
    </row>
    <row r="30" spans="1:6" ht="15.75" x14ac:dyDescent="0.25">
      <c r="A30" s="1104">
        <v>9</v>
      </c>
      <c r="B30" s="3" t="s">
        <v>5</v>
      </c>
      <c r="C30" s="1126" t="s">
        <v>109</v>
      </c>
      <c r="D30" s="1229" t="s">
        <v>130</v>
      </c>
      <c r="E30" s="150"/>
      <c r="F30" s="1113"/>
    </row>
    <row r="31" spans="1:6" ht="15.75" x14ac:dyDescent="0.25">
      <c r="A31" s="1104">
        <v>10</v>
      </c>
      <c r="B31" s="3" t="s">
        <v>6</v>
      </c>
      <c r="C31" s="1101" t="s">
        <v>93</v>
      </c>
      <c r="D31" s="59" t="s">
        <v>130</v>
      </c>
      <c r="E31" s="596" t="s">
        <v>309</v>
      </c>
      <c r="F31" s="1117" t="s">
        <v>342</v>
      </c>
    </row>
    <row r="32" spans="1:6" ht="15.75" x14ac:dyDescent="0.25">
      <c r="A32" s="1104">
        <v>11</v>
      </c>
      <c r="B32" s="3" t="s">
        <v>7</v>
      </c>
      <c r="C32" s="1126" t="str">
        <f>F6</f>
        <v>DL6FFRRLF74S01HE2M14</v>
      </c>
      <c r="D32" s="59" t="s">
        <v>130</v>
      </c>
      <c r="E32" s="150"/>
      <c r="F32" s="1117"/>
    </row>
    <row r="33" spans="1:6" ht="15.75" x14ac:dyDescent="0.25">
      <c r="A33" s="1104">
        <v>12</v>
      </c>
      <c r="B33" s="3" t="s">
        <v>46</v>
      </c>
      <c r="C33" s="1126" t="s">
        <v>108</v>
      </c>
      <c r="D33" s="59" t="s">
        <v>130</v>
      </c>
      <c r="E33" s="596"/>
      <c r="F33" s="1117"/>
    </row>
    <row r="34" spans="1:6" ht="15.75" x14ac:dyDescent="0.25">
      <c r="A34" s="1104">
        <v>13</v>
      </c>
      <c r="B34" s="3" t="s">
        <v>8</v>
      </c>
      <c r="C34" s="1101" t="str">
        <f>C24</f>
        <v>MP6I5ZYZBEU3UXPYFY54</v>
      </c>
      <c r="D34" s="1296" t="s">
        <v>43</v>
      </c>
      <c r="E34" s="596" t="s">
        <v>309</v>
      </c>
      <c r="F34" s="1113">
        <v>4</v>
      </c>
    </row>
    <row r="35" spans="1:6" ht="15.75" x14ac:dyDescent="0.25">
      <c r="A35" s="1104">
        <v>14</v>
      </c>
      <c r="B35" s="3" t="s">
        <v>9</v>
      </c>
      <c r="C35" s="46"/>
      <c r="D35" s="60" t="s">
        <v>43</v>
      </c>
      <c r="E35" s="150"/>
      <c r="F35" s="1124"/>
    </row>
    <row r="36" spans="1:6" ht="15.75" x14ac:dyDescent="0.25">
      <c r="A36" s="1104">
        <v>15</v>
      </c>
      <c r="B36" s="3" t="s">
        <v>10</v>
      </c>
      <c r="C36" s="46"/>
      <c r="D36" s="59" t="s">
        <v>43</v>
      </c>
      <c r="E36" s="150"/>
      <c r="F36" s="1117"/>
    </row>
    <row r="37" spans="1:6" ht="15.75" x14ac:dyDescent="0.25">
      <c r="A37" s="1104">
        <v>16</v>
      </c>
      <c r="B37" s="3" t="s">
        <v>41</v>
      </c>
      <c r="C37" s="46"/>
      <c r="D37" s="59" t="s">
        <v>44</v>
      </c>
      <c r="E37" s="150"/>
      <c r="F37" s="1117"/>
    </row>
    <row r="38" spans="1:6" ht="15.75" x14ac:dyDescent="0.25">
      <c r="A38" s="1104">
        <v>17</v>
      </c>
      <c r="B38" s="3" t="s">
        <v>11</v>
      </c>
      <c r="C38" s="497" t="str">
        <f>C23</f>
        <v>MP6I5ZYZBEU3UXPYFY54</v>
      </c>
      <c r="D38" s="1229" t="s">
        <v>43</v>
      </c>
      <c r="E38" s="596" t="s">
        <v>309</v>
      </c>
      <c r="F38" s="1113">
        <v>6</v>
      </c>
    </row>
    <row r="39" spans="1:6" ht="15.75" x14ac:dyDescent="0.25">
      <c r="A39" s="1104">
        <v>18</v>
      </c>
      <c r="B39" s="3" t="s">
        <v>156</v>
      </c>
      <c r="C39" s="91"/>
      <c r="D39" s="1227" t="s">
        <v>43</v>
      </c>
      <c r="E39" s="1102"/>
      <c r="F39" s="1113"/>
    </row>
    <row r="40" spans="1:6" ht="15.75" x14ac:dyDescent="0.25">
      <c r="A40" s="35" t="s">
        <v>134</v>
      </c>
      <c r="B40" s="1"/>
      <c r="C40" s="16"/>
      <c r="D40" s="71"/>
      <c r="E40" s="77"/>
      <c r="F40" s="249"/>
    </row>
    <row r="41" spans="1:6" ht="15.75" x14ac:dyDescent="0.25">
      <c r="A41" s="1104">
        <v>1</v>
      </c>
      <c r="B41" s="3" t="s">
        <v>49</v>
      </c>
      <c r="C41" s="1126" t="s">
        <v>120</v>
      </c>
      <c r="D41" s="1227" t="s">
        <v>130</v>
      </c>
      <c r="E41" s="596" t="s">
        <v>309</v>
      </c>
      <c r="F41" s="1113">
        <v>14</v>
      </c>
    </row>
    <row r="42" spans="1:6" ht="15.75" x14ac:dyDescent="0.25">
      <c r="A42" s="1104">
        <v>2</v>
      </c>
      <c r="B42" s="3" t="s">
        <v>15</v>
      </c>
      <c r="C42" s="46"/>
      <c r="D42" s="1227" t="s">
        <v>44</v>
      </c>
      <c r="E42" s="77"/>
      <c r="F42" s="1113"/>
    </row>
    <row r="43" spans="1:6" ht="15.75" x14ac:dyDescent="0.25">
      <c r="A43" s="1104">
        <v>3</v>
      </c>
      <c r="B43" s="3" t="s">
        <v>79</v>
      </c>
      <c r="C43" s="1145" t="s">
        <v>779</v>
      </c>
      <c r="D43" s="153" t="s">
        <v>130</v>
      </c>
      <c r="E43" s="77"/>
      <c r="F43" s="1122">
        <v>25</v>
      </c>
    </row>
    <row r="44" spans="1:6" ht="15.75" x14ac:dyDescent="0.25">
      <c r="A44" s="1104">
        <v>4</v>
      </c>
      <c r="B44" s="3" t="s">
        <v>34</v>
      </c>
      <c r="C44" s="497" t="s">
        <v>143</v>
      </c>
      <c r="D44" s="1227" t="s">
        <v>130</v>
      </c>
      <c r="E44" s="77"/>
      <c r="F44" s="1113"/>
    </row>
    <row r="45" spans="1:6" ht="15.75" x14ac:dyDescent="0.25">
      <c r="A45" s="1104">
        <v>5</v>
      </c>
      <c r="B45" s="3" t="s">
        <v>16</v>
      </c>
      <c r="C45" s="497" t="b">
        <v>0</v>
      </c>
      <c r="D45" s="1227" t="s">
        <v>130</v>
      </c>
      <c r="E45" s="77"/>
      <c r="F45" s="1113"/>
    </row>
    <row r="46" spans="1:6" ht="15.75" x14ac:dyDescent="0.25">
      <c r="A46" s="1104">
        <v>6</v>
      </c>
      <c r="B46" s="3" t="s">
        <v>50</v>
      </c>
      <c r="C46" s="1141"/>
      <c r="D46" s="1227" t="s">
        <v>44</v>
      </c>
      <c r="E46" s="77"/>
      <c r="F46" s="1113"/>
    </row>
    <row r="47" spans="1:6" ht="15.75" x14ac:dyDescent="0.25">
      <c r="A47" s="1104">
        <v>7</v>
      </c>
      <c r="B47" s="3" t="s">
        <v>13</v>
      </c>
      <c r="C47" s="1141"/>
      <c r="D47" s="1227" t="s">
        <v>44</v>
      </c>
      <c r="E47" s="77"/>
      <c r="F47" s="1113"/>
    </row>
    <row r="48" spans="1:6" ht="15.75" x14ac:dyDescent="0.25">
      <c r="A48" s="1104">
        <v>8</v>
      </c>
      <c r="B48" s="3" t="s">
        <v>14</v>
      </c>
      <c r="C48" s="331" t="s">
        <v>173</v>
      </c>
      <c r="D48" s="1231" t="s">
        <v>130</v>
      </c>
      <c r="E48" s="596" t="s">
        <v>309</v>
      </c>
      <c r="F48" s="1121" t="s">
        <v>355</v>
      </c>
    </row>
    <row r="49" spans="1:6" ht="15.75" x14ac:dyDescent="0.25">
      <c r="A49" s="1104">
        <v>9</v>
      </c>
      <c r="B49" s="3" t="s">
        <v>51</v>
      </c>
      <c r="C49" s="1007" t="s">
        <v>771</v>
      </c>
      <c r="D49" s="1296" t="s">
        <v>130</v>
      </c>
      <c r="E49" s="409" t="s">
        <v>309</v>
      </c>
      <c r="F49" s="1113">
        <v>8</v>
      </c>
    </row>
    <row r="50" spans="1:6" ht="15.75" x14ac:dyDescent="0.25">
      <c r="A50" s="1104">
        <v>10</v>
      </c>
      <c r="B50" s="3" t="s">
        <v>35</v>
      </c>
      <c r="C50" s="1007" t="s">
        <v>772</v>
      </c>
      <c r="D50" s="1296" t="s">
        <v>44</v>
      </c>
      <c r="E50" s="77"/>
      <c r="F50" s="1113">
        <v>8</v>
      </c>
    </row>
    <row r="51" spans="1:6" ht="15.75" x14ac:dyDescent="0.25">
      <c r="A51" s="1104">
        <v>11</v>
      </c>
      <c r="B51" s="3" t="s">
        <v>52</v>
      </c>
      <c r="C51" s="46"/>
      <c r="D51" s="1296" t="s">
        <v>44</v>
      </c>
      <c r="E51" s="77"/>
      <c r="F51" s="1113">
        <v>8</v>
      </c>
    </row>
    <row r="52" spans="1:6" ht="15.75" x14ac:dyDescent="0.25">
      <c r="A52" s="1104">
        <v>12</v>
      </c>
      <c r="B52" s="3" t="s">
        <v>53</v>
      </c>
      <c r="C52" s="1128" t="s">
        <v>778</v>
      </c>
      <c r="D52" s="63" t="s">
        <v>130</v>
      </c>
      <c r="E52" s="77"/>
      <c r="F52" s="63"/>
    </row>
    <row r="53" spans="1:6" ht="15.75" x14ac:dyDescent="0.25">
      <c r="A53" s="1104">
        <v>13</v>
      </c>
      <c r="B53" s="3" t="s">
        <v>54</v>
      </c>
      <c r="C53" s="1146" t="s">
        <v>780</v>
      </c>
      <c r="D53" s="1297" t="s">
        <v>130</v>
      </c>
      <c r="E53" s="77"/>
      <c r="F53" s="1115"/>
    </row>
    <row r="54" spans="1:6" ht="15.75" x14ac:dyDescent="0.25">
      <c r="A54" s="1104">
        <v>14</v>
      </c>
      <c r="B54" s="3" t="s">
        <v>37</v>
      </c>
      <c r="C54" s="1146" t="s">
        <v>781</v>
      </c>
      <c r="D54" s="1232" t="s">
        <v>43</v>
      </c>
      <c r="E54" s="77"/>
      <c r="F54" s="1115"/>
    </row>
    <row r="55" spans="1:6" ht="15.75" x14ac:dyDescent="0.25">
      <c r="A55" s="1104">
        <v>15</v>
      </c>
      <c r="B55" s="3" t="s">
        <v>55</v>
      </c>
      <c r="C55" s="48" t="s">
        <v>746</v>
      </c>
      <c r="D55" s="288"/>
      <c r="E55" s="77"/>
      <c r="F55" s="1113"/>
    </row>
    <row r="56" spans="1:6" ht="15.75" x14ac:dyDescent="0.25">
      <c r="A56" s="1104">
        <v>16</v>
      </c>
      <c r="B56" s="3" t="s">
        <v>56</v>
      </c>
      <c r="C56" s="48" t="s">
        <v>746</v>
      </c>
      <c r="D56" s="288"/>
      <c r="E56" s="77"/>
      <c r="F56" s="1113"/>
    </row>
    <row r="57" spans="1:6" ht="15.75" x14ac:dyDescent="0.25">
      <c r="A57" s="1104">
        <v>17</v>
      </c>
      <c r="B57" s="3" t="s">
        <v>57</v>
      </c>
      <c r="C57" s="48" t="s">
        <v>746</v>
      </c>
      <c r="D57" s="296"/>
      <c r="E57" s="77"/>
      <c r="F57" s="1120"/>
    </row>
    <row r="58" spans="1:6" ht="15.75" x14ac:dyDescent="0.25">
      <c r="A58" s="1104">
        <v>18</v>
      </c>
      <c r="B58" s="3" t="s">
        <v>129</v>
      </c>
      <c r="C58" s="331" t="s">
        <v>105</v>
      </c>
      <c r="D58" s="1227" t="s">
        <v>130</v>
      </c>
      <c r="E58" s="596" t="s">
        <v>309</v>
      </c>
      <c r="F58" s="1113">
        <v>15</v>
      </c>
    </row>
    <row r="59" spans="1:6" ht="15.75" x14ac:dyDescent="0.25">
      <c r="A59" s="1104">
        <v>19</v>
      </c>
      <c r="B59" s="3" t="s">
        <v>17</v>
      </c>
      <c r="C59" s="48" t="s">
        <v>746</v>
      </c>
      <c r="D59" s="288"/>
      <c r="E59" s="77"/>
      <c r="F59" s="1113"/>
    </row>
    <row r="60" spans="1:6" ht="15.75" x14ac:dyDescent="0.25">
      <c r="A60" s="1104">
        <v>20</v>
      </c>
      <c r="B60" s="3" t="s">
        <v>18</v>
      </c>
      <c r="C60" s="48" t="s">
        <v>746</v>
      </c>
      <c r="D60" s="288"/>
      <c r="E60" s="77"/>
      <c r="F60" s="1113"/>
    </row>
    <row r="61" spans="1:6" ht="15.75" x14ac:dyDescent="0.25">
      <c r="A61" s="1104">
        <v>21</v>
      </c>
      <c r="B61" s="3" t="s">
        <v>58</v>
      </c>
      <c r="C61" s="48" t="s">
        <v>746</v>
      </c>
      <c r="D61" s="288"/>
      <c r="E61" s="77"/>
      <c r="F61" s="1113"/>
    </row>
    <row r="62" spans="1:6" ht="15.75" x14ac:dyDescent="0.25">
      <c r="A62" s="1104">
        <v>22</v>
      </c>
      <c r="B62" s="3" t="s">
        <v>785</v>
      </c>
      <c r="C62" s="48" t="s">
        <v>746</v>
      </c>
      <c r="D62" s="288"/>
      <c r="E62" s="77"/>
      <c r="F62" s="1113"/>
    </row>
    <row r="63" spans="1:6" ht="15.75" x14ac:dyDescent="0.25">
      <c r="A63" s="1104">
        <v>23</v>
      </c>
      <c r="B63" s="3" t="s">
        <v>59</v>
      </c>
      <c r="C63" s="48" t="s">
        <v>746</v>
      </c>
      <c r="D63" s="297"/>
      <c r="E63" s="77"/>
      <c r="F63" s="1119">
        <v>17</v>
      </c>
    </row>
    <row r="64" spans="1:6" ht="15.75" x14ac:dyDescent="0.25">
      <c r="A64" s="1104">
        <v>24</v>
      </c>
      <c r="B64" s="3" t="s">
        <v>60</v>
      </c>
      <c r="C64" s="48" t="s">
        <v>746</v>
      </c>
      <c r="D64" s="288"/>
      <c r="E64" s="77"/>
      <c r="F64" s="1113"/>
    </row>
    <row r="65" spans="1:6" ht="15.75" x14ac:dyDescent="0.25">
      <c r="A65" s="1104">
        <v>25</v>
      </c>
      <c r="B65" s="3" t="s">
        <v>61</v>
      </c>
      <c r="C65" s="48" t="s">
        <v>746</v>
      </c>
      <c r="D65" s="288"/>
      <c r="E65" s="77"/>
      <c r="F65" s="1113"/>
    </row>
    <row r="66" spans="1:6" ht="15.75" x14ac:dyDescent="0.25">
      <c r="A66" s="1104">
        <v>26</v>
      </c>
      <c r="B66" s="3" t="s">
        <v>62</v>
      </c>
      <c r="C66" s="48" t="s">
        <v>746</v>
      </c>
      <c r="D66" s="288"/>
      <c r="E66" s="77"/>
      <c r="F66" s="1113"/>
    </row>
    <row r="67" spans="1:6" ht="15.75" x14ac:dyDescent="0.25">
      <c r="A67" s="1104">
        <v>27</v>
      </c>
      <c r="B67" s="3" t="s">
        <v>63</v>
      </c>
      <c r="C67" s="48" t="s">
        <v>746</v>
      </c>
      <c r="D67" s="288"/>
      <c r="E67" s="77"/>
      <c r="F67" s="1113"/>
    </row>
    <row r="68" spans="1:6" ht="15.75" x14ac:dyDescent="0.25">
      <c r="A68" s="1104">
        <v>28</v>
      </c>
      <c r="B68" s="3" t="s">
        <v>64</v>
      </c>
      <c r="C68" s="48" t="s">
        <v>746</v>
      </c>
      <c r="D68" s="288"/>
      <c r="E68" s="77"/>
      <c r="F68" s="1113"/>
    </row>
    <row r="69" spans="1:6" ht="15.75" x14ac:dyDescent="0.25">
      <c r="A69" s="1104">
        <v>29</v>
      </c>
      <c r="B69" s="3" t="s">
        <v>65</v>
      </c>
      <c r="C69" s="48" t="s">
        <v>746</v>
      </c>
      <c r="D69" s="288"/>
      <c r="E69" s="77"/>
      <c r="F69" s="1113"/>
    </row>
    <row r="70" spans="1:6" ht="15.75" x14ac:dyDescent="0.25">
      <c r="A70" s="1104">
        <v>30</v>
      </c>
      <c r="B70" s="3" t="s">
        <v>66</v>
      </c>
      <c r="C70" s="48" t="s">
        <v>746</v>
      </c>
      <c r="D70" s="288"/>
      <c r="E70" s="77"/>
      <c r="F70" s="1113"/>
    </row>
    <row r="71" spans="1:6" ht="15.75" x14ac:dyDescent="0.25">
      <c r="A71" s="1104">
        <v>31</v>
      </c>
      <c r="B71" s="3" t="s">
        <v>67</v>
      </c>
      <c r="C71" s="48" t="s">
        <v>746</v>
      </c>
      <c r="D71" s="288"/>
      <c r="E71" s="77"/>
      <c r="F71" s="1113"/>
    </row>
    <row r="72" spans="1:6" ht="15.75" x14ac:dyDescent="0.25">
      <c r="A72" s="1104">
        <v>32</v>
      </c>
      <c r="B72" s="3" t="s">
        <v>68</v>
      </c>
      <c r="C72" s="48" t="s">
        <v>746</v>
      </c>
      <c r="D72" s="288"/>
      <c r="E72" s="77"/>
      <c r="F72" s="1113"/>
    </row>
    <row r="73" spans="1:6" ht="15.75" x14ac:dyDescent="0.25">
      <c r="A73" s="1104">
        <v>35</v>
      </c>
      <c r="B73" s="3" t="s">
        <v>72</v>
      </c>
      <c r="C73" s="48" t="s">
        <v>746</v>
      </c>
      <c r="D73" s="288"/>
      <c r="E73" s="77"/>
      <c r="F73" s="1113"/>
    </row>
    <row r="74" spans="1:6" ht="15.75" x14ac:dyDescent="0.25">
      <c r="A74" s="1104">
        <v>36</v>
      </c>
      <c r="B74" s="3" t="s">
        <v>73</v>
      </c>
      <c r="C74" s="48" t="s">
        <v>746</v>
      </c>
      <c r="D74" s="288"/>
      <c r="E74" s="77"/>
      <c r="F74" s="1113"/>
    </row>
    <row r="75" spans="1:6" ht="15.75" x14ac:dyDescent="0.25">
      <c r="A75" s="1104">
        <v>37</v>
      </c>
      <c r="B75" s="3" t="s">
        <v>69</v>
      </c>
      <c r="C75" s="50">
        <f>C16</f>
        <v>10213826.02739726</v>
      </c>
      <c r="D75" s="1228" t="s">
        <v>130</v>
      </c>
      <c r="E75" s="77"/>
      <c r="F75" s="1117"/>
    </row>
    <row r="76" spans="1:6" ht="15.75" x14ac:dyDescent="0.25">
      <c r="A76" s="1104">
        <v>38</v>
      </c>
      <c r="B76" s="3" t="s">
        <v>70</v>
      </c>
      <c r="C76" s="50">
        <f>C19</f>
        <v>10213813.912664723</v>
      </c>
      <c r="D76" s="1294" t="s">
        <v>44</v>
      </c>
      <c r="E76" s="77"/>
      <c r="F76" s="1117"/>
    </row>
    <row r="77" spans="1:6" ht="15.75" x14ac:dyDescent="0.25">
      <c r="A77" s="1104">
        <v>39</v>
      </c>
      <c r="B77" s="3" t="s">
        <v>71</v>
      </c>
      <c r="C77" s="1126" t="str">
        <f>C17</f>
        <v>EUR</v>
      </c>
      <c r="D77" s="1227" t="s">
        <v>130</v>
      </c>
      <c r="E77" s="77"/>
      <c r="F77" s="1113"/>
    </row>
    <row r="78" spans="1:6" ht="15.75" x14ac:dyDescent="0.25">
      <c r="A78" s="1104">
        <v>49</v>
      </c>
      <c r="B78" s="3" t="s">
        <v>378</v>
      </c>
      <c r="C78" s="187">
        <f>C89</f>
        <v>102.13826027397259</v>
      </c>
      <c r="D78" s="1227" t="s">
        <v>130</v>
      </c>
      <c r="E78" s="596" t="s">
        <v>309</v>
      </c>
      <c r="F78" s="1113">
        <v>17</v>
      </c>
    </row>
    <row r="79" spans="1:6" ht="15.75" x14ac:dyDescent="0.25">
      <c r="A79" s="1104">
        <v>73</v>
      </c>
      <c r="B79" s="3" t="s">
        <v>81</v>
      </c>
      <c r="C79" s="497" t="b">
        <v>0</v>
      </c>
      <c r="D79" s="1227" t="s">
        <v>130</v>
      </c>
      <c r="E79" s="77"/>
      <c r="F79" s="1113">
        <v>12</v>
      </c>
    </row>
    <row r="80" spans="1:6" ht="15.75" x14ac:dyDescent="0.25">
      <c r="A80" s="1104">
        <v>74</v>
      </c>
      <c r="B80" s="3" t="s">
        <v>78</v>
      </c>
      <c r="C80" s="84"/>
      <c r="D80" s="1232" t="s">
        <v>44</v>
      </c>
      <c r="E80" s="77"/>
      <c r="F80" s="1115"/>
    </row>
    <row r="81" spans="1:13" ht="15.75" x14ac:dyDescent="0.25">
      <c r="A81" s="1104">
        <v>75</v>
      </c>
      <c r="B81" s="3" t="s">
        <v>19</v>
      </c>
      <c r="C81" s="1126" t="s">
        <v>113</v>
      </c>
      <c r="D81" s="1227" t="s">
        <v>44</v>
      </c>
      <c r="E81" s="77"/>
      <c r="F81" s="1113"/>
    </row>
    <row r="82" spans="1:13" ht="15.75" x14ac:dyDescent="0.25">
      <c r="A82" s="1104">
        <v>76</v>
      </c>
      <c r="B82" s="9" t="s">
        <v>30</v>
      </c>
      <c r="C82" s="46"/>
      <c r="D82" s="1227" t="s">
        <v>44</v>
      </c>
      <c r="E82" s="77"/>
      <c r="F82" s="1113"/>
    </row>
    <row r="83" spans="1:13" ht="15.75" x14ac:dyDescent="0.25">
      <c r="A83" s="1104">
        <v>77</v>
      </c>
      <c r="B83" s="9" t="s">
        <v>31</v>
      </c>
      <c r="C83" s="46"/>
      <c r="D83" s="1227" t="s">
        <v>44</v>
      </c>
      <c r="E83" s="77"/>
      <c r="F83" s="1113"/>
    </row>
    <row r="84" spans="1:13" ht="15.75" x14ac:dyDescent="0.25">
      <c r="A84" s="1104">
        <v>78</v>
      </c>
      <c r="B84" s="9" t="s">
        <v>77</v>
      </c>
      <c r="C84" s="1126" t="str">
        <f>F12</f>
        <v>DE0001102317</v>
      </c>
      <c r="D84" s="1227" t="s">
        <v>44</v>
      </c>
      <c r="E84" s="77"/>
      <c r="F84" s="1113"/>
    </row>
    <row r="85" spans="1:13" ht="15.75" x14ac:dyDescent="0.25">
      <c r="A85" s="1104">
        <v>79</v>
      </c>
      <c r="B85" s="9" t="s">
        <v>76</v>
      </c>
      <c r="C85" s="1126" t="s">
        <v>118</v>
      </c>
      <c r="D85" s="1227" t="s">
        <v>44</v>
      </c>
      <c r="E85" s="409"/>
      <c r="F85" s="1113" t="s">
        <v>573</v>
      </c>
    </row>
    <row r="86" spans="1:13" ht="15.75" x14ac:dyDescent="0.25">
      <c r="A86" s="1104">
        <v>83</v>
      </c>
      <c r="B86" s="9" t="s">
        <v>20</v>
      </c>
      <c r="C86" s="50">
        <f>C14</f>
        <v>10000000</v>
      </c>
      <c r="D86" s="1228" t="s">
        <v>44</v>
      </c>
      <c r="E86" s="77"/>
      <c r="F86" s="1117"/>
    </row>
    <row r="87" spans="1:13" ht="15.75" x14ac:dyDescent="0.25">
      <c r="A87" s="1104">
        <v>85</v>
      </c>
      <c r="B87" s="3" t="s">
        <v>21</v>
      </c>
      <c r="C87" s="1126" t="s">
        <v>99</v>
      </c>
      <c r="D87" s="1227" t="s">
        <v>43</v>
      </c>
      <c r="E87" s="409"/>
      <c r="F87" s="1113" t="s">
        <v>346</v>
      </c>
    </row>
    <row r="88" spans="1:13" ht="15.75" x14ac:dyDescent="0.25">
      <c r="A88" s="1104">
        <v>86</v>
      </c>
      <c r="B88" s="3" t="s">
        <v>22</v>
      </c>
      <c r="C88" s="1126" t="s">
        <v>99</v>
      </c>
      <c r="D88" s="1227" t="s">
        <v>44</v>
      </c>
      <c r="E88" s="409"/>
      <c r="F88" s="1113" t="s">
        <v>44</v>
      </c>
    </row>
    <row r="89" spans="1:13" ht="15.75" x14ac:dyDescent="0.25">
      <c r="A89" s="1104">
        <v>87</v>
      </c>
      <c r="B89" s="3" t="s">
        <v>23</v>
      </c>
      <c r="C89" s="187">
        <f>(C15/C14)*100</f>
        <v>102.13826027397259</v>
      </c>
      <c r="D89" s="1233" t="s">
        <v>44</v>
      </c>
      <c r="E89" s="596" t="s">
        <v>309</v>
      </c>
      <c r="F89" s="1116" t="s">
        <v>271</v>
      </c>
    </row>
    <row r="90" spans="1:13" ht="15.75" x14ac:dyDescent="0.25">
      <c r="A90" s="1104">
        <v>88</v>
      </c>
      <c r="B90" s="3" t="s">
        <v>24</v>
      </c>
      <c r="C90" s="1139">
        <f>C15</f>
        <v>10213826.02739726</v>
      </c>
      <c r="D90" s="1228" t="s">
        <v>44</v>
      </c>
      <c r="E90" s="596" t="s">
        <v>309</v>
      </c>
      <c r="F90" s="1118"/>
    </row>
    <row r="91" spans="1:13" ht="15.75" x14ac:dyDescent="0.25">
      <c r="A91" s="1104">
        <v>89</v>
      </c>
      <c r="B91" s="3" t="s">
        <v>25</v>
      </c>
      <c r="C91" s="1140">
        <v>0</v>
      </c>
      <c r="D91" s="67" t="s">
        <v>44</v>
      </c>
      <c r="E91" s="596" t="s">
        <v>309</v>
      </c>
      <c r="F91" s="1119">
        <v>18</v>
      </c>
    </row>
    <row r="92" spans="1:13" ht="15.75" x14ac:dyDescent="0.25">
      <c r="A92" s="1104">
        <v>90</v>
      </c>
      <c r="B92" s="3" t="s">
        <v>26</v>
      </c>
      <c r="C92" s="1126" t="s">
        <v>114</v>
      </c>
      <c r="D92" s="1227" t="s">
        <v>44</v>
      </c>
      <c r="E92" s="409"/>
      <c r="F92" s="1113" t="s">
        <v>347</v>
      </c>
    </row>
    <row r="93" spans="1:13" ht="15.75" x14ac:dyDescent="0.25">
      <c r="A93" s="1104">
        <v>91</v>
      </c>
      <c r="B93" s="3" t="s">
        <v>27</v>
      </c>
      <c r="C93" s="404" t="s">
        <v>121</v>
      </c>
      <c r="D93" s="1295" t="s">
        <v>130</v>
      </c>
      <c r="E93" s="596" t="s">
        <v>309</v>
      </c>
      <c r="F93" s="1112"/>
      <c r="H93" s="7"/>
      <c r="I93" s="7"/>
      <c r="J93" s="7"/>
      <c r="K93" s="7"/>
      <c r="L93" s="7"/>
      <c r="M93" s="7"/>
    </row>
    <row r="94" spans="1:13" ht="15.75" x14ac:dyDescent="0.25">
      <c r="A94" s="1104">
        <v>92</v>
      </c>
      <c r="B94" s="3" t="s">
        <v>28</v>
      </c>
      <c r="C94" s="1126" t="s">
        <v>115</v>
      </c>
      <c r="D94" s="1227" t="s">
        <v>44</v>
      </c>
      <c r="E94" s="409"/>
      <c r="F94" s="1113" t="s">
        <v>560</v>
      </c>
    </row>
    <row r="95" spans="1:13" ht="15.75" x14ac:dyDescent="0.25">
      <c r="A95" s="1104">
        <v>93</v>
      </c>
      <c r="B95" s="3" t="s">
        <v>75</v>
      </c>
      <c r="C95" s="53" t="s">
        <v>119</v>
      </c>
      <c r="D95" s="1227" t="s">
        <v>44</v>
      </c>
      <c r="E95" s="409"/>
      <c r="F95" s="1113"/>
    </row>
    <row r="96" spans="1:13" ht="15.75" x14ac:dyDescent="0.25">
      <c r="A96" s="1104">
        <v>94</v>
      </c>
      <c r="B96" s="3" t="s">
        <v>74</v>
      </c>
      <c r="C96" s="1126" t="s">
        <v>116</v>
      </c>
      <c r="D96" s="1227" t="s">
        <v>44</v>
      </c>
      <c r="E96" s="409"/>
      <c r="F96" s="1113" t="s">
        <v>550</v>
      </c>
    </row>
    <row r="97" spans="1:7" ht="15.75" x14ac:dyDescent="0.25">
      <c r="A97" s="1104">
        <v>95</v>
      </c>
      <c r="B97" s="9" t="s">
        <v>38</v>
      </c>
      <c r="C97" s="1126" t="b">
        <v>1</v>
      </c>
      <c r="D97" s="1227" t="s">
        <v>44</v>
      </c>
      <c r="E97" s="596" t="s">
        <v>309</v>
      </c>
      <c r="F97" s="1113" t="s">
        <v>106</v>
      </c>
    </row>
    <row r="98" spans="1:7" ht="15.75" x14ac:dyDescent="0.25">
      <c r="A98" s="18">
        <v>96</v>
      </c>
      <c r="B98" s="10" t="s">
        <v>36</v>
      </c>
      <c r="C98" s="46"/>
      <c r="D98" s="1227" t="s">
        <v>44</v>
      </c>
      <c r="E98" s="146"/>
      <c r="F98" s="1113"/>
    </row>
    <row r="99" spans="1:7" ht="15.75" x14ac:dyDescent="0.25">
      <c r="A99" s="18">
        <v>97</v>
      </c>
      <c r="B99" s="10" t="s">
        <v>32</v>
      </c>
      <c r="C99" s="46"/>
      <c r="D99" s="1227" t="s">
        <v>44</v>
      </c>
      <c r="E99" s="146"/>
      <c r="F99" s="1113"/>
    </row>
    <row r="100" spans="1:7" ht="15.75" x14ac:dyDescent="0.25">
      <c r="A100" s="18">
        <v>98</v>
      </c>
      <c r="B100" s="10" t="s">
        <v>39</v>
      </c>
      <c r="C100" s="1126" t="s">
        <v>47</v>
      </c>
      <c r="D100" s="1227" t="s">
        <v>130</v>
      </c>
      <c r="E100" s="146"/>
      <c r="F100" s="1113"/>
    </row>
    <row r="101" spans="1:7" ht="15.75" x14ac:dyDescent="0.25">
      <c r="A101" s="18">
        <v>99</v>
      </c>
      <c r="B101" s="10" t="s">
        <v>29</v>
      </c>
      <c r="C101" s="1126" t="s">
        <v>117</v>
      </c>
      <c r="D101" s="1227" t="s">
        <v>130</v>
      </c>
      <c r="E101" s="77"/>
      <c r="F101" s="1113"/>
    </row>
    <row r="102" spans="1:7" ht="15.75" x14ac:dyDescent="0.25">
      <c r="A102" s="12" t="s">
        <v>122</v>
      </c>
      <c r="C102" s="16">
        <v>42</v>
      </c>
      <c r="D102" s="69"/>
    </row>
    <row r="103" spans="1:7" ht="9.75" customHeight="1" x14ac:dyDescent="0.25">
      <c r="C103" s="11"/>
      <c r="D103" s="70"/>
    </row>
    <row r="104" spans="1:7" ht="13.5" customHeight="1" x14ac:dyDescent="0.25">
      <c r="A104" s="1267">
        <v>1.1000000000000001</v>
      </c>
      <c r="B104" s="1549" t="s">
        <v>162</v>
      </c>
      <c r="C104" s="1550"/>
      <c r="D104" s="1550"/>
      <c r="E104" s="1550"/>
      <c r="F104" s="1551"/>
      <c r="G104" s="595"/>
    </row>
    <row r="105" spans="1:7" ht="13.5" customHeight="1" x14ac:dyDescent="0.25">
      <c r="A105" s="1267">
        <v>1.2</v>
      </c>
      <c r="B105" s="1552" t="s">
        <v>654</v>
      </c>
      <c r="C105" s="1553"/>
      <c r="D105" s="1553"/>
      <c r="E105" s="1553"/>
      <c r="F105" s="1554"/>
      <c r="G105" s="595"/>
    </row>
    <row r="106" spans="1:7" ht="13.5" customHeight="1" x14ac:dyDescent="0.25">
      <c r="A106" s="1267">
        <v>1.7</v>
      </c>
      <c r="B106" s="1552" t="s">
        <v>646</v>
      </c>
      <c r="C106" s="1553"/>
      <c r="D106" s="1553"/>
      <c r="E106" s="1553"/>
      <c r="F106" s="1554"/>
      <c r="G106" s="595"/>
    </row>
    <row r="107" spans="1:7" ht="13.5" customHeight="1" x14ac:dyDescent="0.25">
      <c r="A107" s="1267">
        <v>1.8</v>
      </c>
      <c r="B107" s="1552" t="s">
        <v>647</v>
      </c>
      <c r="C107" s="1553"/>
      <c r="D107" s="1553"/>
      <c r="E107" s="1553"/>
      <c r="F107" s="1554"/>
      <c r="G107" s="595"/>
    </row>
    <row r="108" spans="1:7" ht="13.5" customHeight="1" x14ac:dyDescent="0.25">
      <c r="A108" s="1268">
        <v>1.1000000000000001</v>
      </c>
      <c r="B108" s="1552" t="s">
        <v>471</v>
      </c>
      <c r="C108" s="1553"/>
      <c r="D108" s="1553"/>
      <c r="E108" s="1553"/>
      <c r="F108" s="1554"/>
      <c r="G108" s="595"/>
    </row>
    <row r="109" spans="1:7" ht="13.5" customHeight="1" x14ac:dyDescent="0.25">
      <c r="A109" s="1267">
        <v>1.1299999999999999</v>
      </c>
      <c r="B109" s="1564" t="s">
        <v>776</v>
      </c>
      <c r="C109" s="1564"/>
      <c r="D109" s="1564"/>
      <c r="E109" s="1564"/>
      <c r="F109" s="1564"/>
      <c r="G109" s="951"/>
    </row>
    <row r="110" spans="1:7" ht="13.5" customHeight="1" x14ac:dyDescent="0.25">
      <c r="A110" s="1267">
        <v>1.17</v>
      </c>
      <c r="B110" s="1556" t="s">
        <v>806</v>
      </c>
      <c r="C110" s="1556"/>
      <c r="D110" s="1556"/>
      <c r="E110" s="1556"/>
      <c r="F110" s="1556"/>
      <c r="G110" s="595"/>
    </row>
    <row r="111" spans="1:7" ht="13.5" customHeight="1" x14ac:dyDescent="0.25">
      <c r="A111" s="1267">
        <v>2.1</v>
      </c>
      <c r="B111" s="1552" t="s">
        <v>474</v>
      </c>
      <c r="C111" s="1553"/>
      <c r="D111" s="1553"/>
      <c r="E111" s="1553"/>
      <c r="F111" s="1554"/>
      <c r="G111" s="595"/>
    </row>
    <row r="112" spans="1:7" ht="13.5" customHeight="1" x14ac:dyDescent="0.25">
      <c r="A112" s="1555">
        <v>2.8</v>
      </c>
      <c r="B112" s="1558" t="s">
        <v>827</v>
      </c>
      <c r="C112" s="1559"/>
      <c r="D112" s="1559"/>
      <c r="E112" s="1559"/>
      <c r="F112" s="1560"/>
      <c r="G112" s="627"/>
    </row>
    <row r="113" spans="1:7" ht="13.5" customHeight="1" x14ac:dyDescent="0.25">
      <c r="A113" s="1555"/>
      <c r="B113" s="1561"/>
      <c r="C113" s="1562"/>
      <c r="D113" s="1562"/>
      <c r="E113" s="1562"/>
      <c r="F113" s="1563"/>
      <c r="G113" s="627"/>
    </row>
    <row r="114" spans="1:7" ht="33" customHeight="1" x14ac:dyDescent="0.25">
      <c r="A114" s="1275">
        <v>2.9</v>
      </c>
      <c r="B114" s="1548" t="s">
        <v>826</v>
      </c>
      <c r="C114" s="1548"/>
      <c r="D114" s="1548"/>
      <c r="E114" s="1548"/>
      <c r="F114" s="1548"/>
      <c r="G114" s="1084"/>
    </row>
    <row r="115" spans="1:7" ht="13.5" customHeight="1" x14ac:dyDescent="0.25">
      <c r="A115" s="1267">
        <v>2.1800000000000002</v>
      </c>
      <c r="B115" s="1552" t="s">
        <v>477</v>
      </c>
      <c r="C115" s="1553"/>
      <c r="D115" s="1553"/>
      <c r="E115" s="1553"/>
      <c r="F115" s="1554"/>
      <c r="G115" s="7"/>
    </row>
    <row r="116" spans="1:7" ht="13.5" customHeight="1" x14ac:dyDescent="0.25">
      <c r="A116" s="1267">
        <v>2.4900000000000002</v>
      </c>
      <c r="B116" s="1552" t="s">
        <v>649</v>
      </c>
      <c r="C116" s="1553"/>
      <c r="D116" s="1553"/>
      <c r="E116" s="1553"/>
      <c r="F116" s="1554"/>
      <c r="G116" s="7"/>
    </row>
    <row r="117" spans="1:7" ht="13.5" customHeight="1" x14ac:dyDescent="0.25">
      <c r="A117" s="1267">
        <v>2.87</v>
      </c>
      <c r="B117" s="1552" t="s">
        <v>475</v>
      </c>
      <c r="C117" s="1553"/>
      <c r="D117" s="1553"/>
      <c r="E117" s="1553"/>
      <c r="F117" s="1554"/>
      <c r="G117" s="7"/>
    </row>
    <row r="118" spans="1:7" ht="13.5" customHeight="1" x14ac:dyDescent="0.25">
      <c r="A118" s="1267">
        <v>2.88</v>
      </c>
      <c r="B118" s="1557" t="s">
        <v>786</v>
      </c>
      <c r="C118" s="1557"/>
      <c r="D118" s="1557"/>
      <c r="E118" s="1557"/>
      <c r="F118" s="1557"/>
      <c r="G118" s="7"/>
    </row>
    <row r="119" spans="1:7" ht="13.5" customHeight="1" x14ac:dyDescent="0.25">
      <c r="A119" s="1267">
        <v>2.89</v>
      </c>
      <c r="B119" s="1556" t="s">
        <v>282</v>
      </c>
      <c r="C119" s="1556"/>
      <c r="D119" s="1556"/>
      <c r="E119" s="1556"/>
      <c r="F119" s="1556"/>
      <c r="G119" s="951"/>
    </row>
    <row r="120" spans="1:7" ht="13.5" customHeight="1" x14ac:dyDescent="0.25">
      <c r="A120" s="1267">
        <v>2.91</v>
      </c>
      <c r="B120" s="1557" t="s">
        <v>755</v>
      </c>
      <c r="C120" s="1557"/>
      <c r="D120" s="1557"/>
      <c r="E120" s="1557"/>
      <c r="F120" s="1557"/>
      <c r="G120" s="951"/>
    </row>
    <row r="121" spans="1:7" ht="13.5" customHeight="1" x14ac:dyDescent="0.25">
      <c r="A121" s="1267">
        <v>2.95</v>
      </c>
      <c r="B121" s="1556" t="s">
        <v>283</v>
      </c>
      <c r="C121" s="1556"/>
      <c r="D121" s="1556"/>
      <c r="E121" s="1556"/>
      <c r="F121" s="1556"/>
    </row>
  </sheetData>
  <mergeCells count="27">
    <mergeCell ref="B107:F107"/>
    <mergeCell ref="B108:F108"/>
    <mergeCell ref="B111:F111"/>
    <mergeCell ref="B115:F115"/>
    <mergeCell ref="B116:F116"/>
    <mergeCell ref="B110:F110"/>
    <mergeCell ref="B109:F109"/>
    <mergeCell ref="A112:A113"/>
    <mergeCell ref="B114:F114"/>
    <mergeCell ref="B119:F119"/>
    <mergeCell ref="B120:F120"/>
    <mergeCell ref="B121:F121"/>
    <mergeCell ref="B117:F117"/>
    <mergeCell ref="B118:F118"/>
    <mergeCell ref="B112:F113"/>
    <mergeCell ref="F5:G5"/>
    <mergeCell ref="F6:G6"/>
    <mergeCell ref="A12:A13"/>
    <mergeCell ref="B12:B13"/>
    <mergeCell ref="C12:C13"/>
    <mergeCell ref="F12:G12"/>
    <mergeCell ref="F13:G13"/>
    <mergeCell ref="F15:G15"/>
    <mergeCell ref="A21:D21"/>
    <mergeCell ref="B104:F104"/>
    <mergeCell ref="B105:F105"/>
    <mergeCell ref="B106:F106"/>
  </mergeCells>
  <pageMargins left="0.23622047244094491" right="0.23622047244094491" top="0.19685039370078741" bottom="0.15748031496062992" header="0.11811023622047245" footer="0.11811023622047245"/>
  <pageSetup paperSize="9" scale="45"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61"/>
  <sheetViews>
    <sheetView zoomScale="75" zoomScaleNormal="75" workbookViewId="0"/>
  </sheetViews>
  <sheetFormatPr defaultRowHeight="15.75" x14ac:dyDescent="0.25"/>
  <cols>
    <col min="1" max="1" width="6.7109375" customWidth="1"/>
    <col min="2" max="2" width="83.140625" bestFit="1" customWidth="1"/>
    <col min="3" max="3" width="74.140625" customWidth="1"/>
    <col min="4" max="4" width="3.140625" style="69" bestFit="1" customWidth="1"/>
    <col min="5" max="5" width="7.42578125" bestFit="1" customWidth="1"/>
    <col min="6" max="6" width="6.5703125" bestFit="1" customWidth="1"/>
    <col min="7" max="7" width="35.42578125" customWidth="1"/>
    <col min="8" max="8" width="4.5703125" customWidth="1"/>
    <col min="9" max="9" width="11.28515625" customWidth="1"/>
    <col min="10" max="10" width="3.28515625" customWidth="1"/>
    <col min="11" max="11" width="7.42578125" customWidth="1"/>
    <col min="12" max="12" width="76" bestFit="1" customWidth="1"/>
    <col min="13" max="13" width="7.42578125" bestFit="1" customWidth="1"/>
    <col min="14" max="14" width="7.42578125" customWidth="1"/>
    <col min="15" max="15" width="32.140625" customWidth="1"/>
    <col min="16" max="16" width="3" customWidth="1"/>
    <col min="17" max="17" width="9.5703125" customWidth="1"/>
    <col min="18" max="18" width="76" bestFit="1" customWidth="1"/>
    <col min="19" max="19" width="3" customWidth="1"/>
    <col min="20" max="20" width="7.42578125" customWidth="1"/>
    <col min="21" max="21" width="32.140625" customWidth="1"/>
    <col min="22" max="22" width="2.7109375" customWidth="1"/>
    <col min="24" max="24" width="76" bestFit="1" customWidth="1"/>
    <col min="25" max="25" width="2.7109375" customWidth="1"/>
    <col min="27" max="27" width="32.140625" customWidth="1"/>
  </cols>
  <sheetData>
    <row r="1" spans="1:26" ht="18" customHeight="1" x14ac:dyDescent="0.25">
      <c r="A1" s="37" t="s">
        <v>717</v>
      </c>
      <c r="D1" s="972"/>
      <c r="E1" s="1882" t="s">
        <v>726</v>
      </c>
      <c r="F1" s="1883"/>
      <c r="G1" s="1883"/>
      <c r="H1" s="1883"/>
      <c r="I1" s="1883"/>
      <c r="J1" s="1883"/>
      <c r="K1" s="1883"/>
      <c r="L1" s="1884"/>
      <c r="M1" s="870"/>
      <c r="N1" s="870"/>
      <c r="O1" s="870"/>
      <c r="P1" s="870"/>
      <c r="Q1" s="870"/>
    </row>
    <row r="2" spans="1:26" ht="18" x14ac:dyDescent="0.25">
      <c r="A2" s="37"/>
      <c r="D2" s="870"/>
      <c r="E2" s="995"/>
      <c r="F2" s="995"/>
      <c r="G2" s="995"/>
      <c r="H2" s="995"/>
      <c r="I2" s="995"/>
      <c r="J2" s="995"/>
      <c r="K2" s="995"/>
      <c r="L2" s="995"/>
      <c r="M2" s="870"/>
      <c r="N2" s="870"/>
      <c r="O2" s="870"/>
      <c r="P2" s="870"/>
      <c r="Q2" s="870"/>
    </row>
    <row r="3" spans="1:26" x14ac:dyDescent="0.25">
      <c r="A3" s="947">
        <v>1</v>
      </c>
      <c r="B3" s="25" t="s">
        <v>295</v>
      </c>
      <c r="C3" s="941" t="s">
        <v>682</v>
      </c>
      <c r="D3" s="249"/>
      <c r="E3" s="870"/>
      <c r="F3" s="870"/>
      <c r="G3" s="870"/>
      <c r="H3" s="870"/>
      <c r="I3" s="870"/>
      <c r="J3" s="870"/>
      <c r="K3" s="870"/>
      <c r="L3" s="870"/>
      <c r="M3" s="870"/>
      <c r="N3" s="870"/>
      <c r="O3" s="870"/>
      <c r="P3" s="870"/>
      <c r="Q3" s="870"/>
    </row>
    <row r="4" spans="1:26" x14ac:dyDescent="0.25">
      <c r="A4" s="947">
        <v>2</v>
      </c>
      <c r="B4" s="25" t="s">
        <v>13</v>
      </c>
      <c r="C4" s="499" t="s">
        <v>683</v>
      </c>
      <c r="D4" s="854"/>
      <c r="K4" s="870"/>
      <c r="L4" s="870"/>
      <c r="M4" s="870"/>
      <c r="N4" s="870"/>
      <c r="O4" s="870"/>
      <c r="P4" s="870"/>
      <c r="Q4" s="870"/>
    </row>
    <row r="5" spans="1:26" x14ac:dyDescent="0.25">
      <c r="A5" s="947">
        <v>3</v>
      </c>
      <c r="B5" s="10" t="s">
        <v>684</v>
      </c>
      <c r="C5" s="330" t="s">
        <v>530</v>
      </c>
      <c r="D5" s="854"/>
      <c r="K5" s="40"/>
      <c r="L5" s="549"/>
    </row>
    <row r="6" spans="1:26" x14ac:dyDescent="0.25">
      <c r="A6" s="957">
        <v>4</v>
      </c>
      <c r="B6" s="25" t="s">
        <v>723</v>
      </c>
      <c r="C6" s="260">
        <v>43935</v>
      </c>
      <c r="D6" s="854"/>
      <c r="K6" s="957">
        <v>4</v>
      </c>
      <c r="L6" s="260">
        <v>43936</v>
      </c>
      <c r="Q6" s="965">
        <v>4</v>
      </c>
      <c r="R6" s="260">
        <v>43937</v>
      </c>
      <c r="W6" s="965">
        <v>4</v>
      </c>
      <c r="X6" s="260">
        <v>43938</v>
      </c>
    </row>
    <row r="7" spans="1:26" x14ac:dyDescent="0.25">
      <c r="A7" s="957">
        <v>5</v>
      </c>
      <c r="B7" s="25" t="s">
        <v>707</v>
      </c>
      <c r="C7" s="499" t="s">
        <v>165</v>
      </c>
      <c r="D7" s="854"/>
      <c r="K7" s="957">
        <v>5</v>
      </c>
      <c r="L7" s="499" t="s">
        <v>165</v>
      </c>
      <c r="Q7" s="965">
        <v>5</v>
      </c>
      <c r="R7" s="499" t="s">
        <v>165</v>
      </c>
      <c r="W7" s="965">
        <v>5</v>
      </c>
      <c r="X7" s="499" t="s">
        <v>165</v>
      </c>
    </row>
    <row r="8" spans="1:26" x14ac:dyDescent="0.25">
      <c r="A8" s="965">
        <v>6</v>
      </c>
      <c r="B8" s="25" t="s">
        <v>708</v>
      </c>
      <c r="C8" s="499">
        <v>35245987.310000002</v>
      </c>
      <c r="D8" s="854"/>
      <c r="K8" s="965">
        <v>6</v>
      </c>
      <c r="L8" s="499">
        <v>43561909.990000002</v>
      </c>
      <c r="Q8" s="965">
        <v>6</v>
      </c>
      <c r="R8" s="499">
        <v>22190234.57</v>
      </c>
      <c r="W8" s="965">
        <v>6</v>
      </c>
      <c r="X8" s="499">
        <v>18790695.34</v>
      </c>
    </row>
    <row r="9" spans="1:26" x14ac:dyDescent="0.25">
      <c r="A9" s="965">
        <v>7</v>
      </c>
      <c r="B9" s="25" t="s">
        <v>697</v>
      </c>
      <c r="C9" s="945">
        <v>18525925.25</v>
      </c>
      <c r="D9" s="854"/>
      <c r="K9" s="965">
        <v>7</v>
      </c>
      <c r="L9" s="499">
        <v>2567904.4300000002</v>
      </c>
      <c r="Q9" s="965">
        <v>7</v>
      </c>
      <c r="R9" s="499">
        <v>0</v>
      </c>
      <c r="W9" s="965">
        <v>7</v>
      </c>
      <c r="X9" s="499">
        <v>0</v>
      </c>
    </row>
    <row r="10" spans="1:26" x14ac:dyDescent="0.25">
      <c r="A10" s="965">
        <v>8</v>
      </c>
      <c r="B10" s="25" t="s">
        <v>698</v>
      </c>
      <c r="C10" s="964">
        <v>23904857.640000001</v>
      </c>
      <c r="D10" s="854"/>
      <c r="K10" s="965">
        <v>8</v>
      </c>
      <c r="L10" s="499">
        <v>3229076.16</v>
      </c>
      <c r="Q10" s="965">
        <v>8</v>
      </c>
      <c r="R10" s="499">
        <v>1055651.27</v>
      </c>
      <c r="W10" s="965">
        <v>8</v>
      </c>
      <c r="X10" s="499">
        <v>0</v>
      </c>
    </row>
    <row r="11" spans="1:26" x14ac:dyDescent="0.25">
      <c r="A11" s="965">
        <v>9</v>
      </c>
      <c r="B11" s="25" t="s">
        <v>699</v>
      </c>
      <c r="C11" s="499">
        <v>0</v>
      </c>
      <c r="D11" s="854"/>
      <c r="K11" s="965">
        <v>9</v>
      </c>
      <c r="L11" s="499">
        <v>0</v>
      </c>
      <c r="Q11" s="965">
        <v>9</v>
      </c>
      <c r="R11" s="499">
        <v>6589134.2699999996</v>
      </c>
      <c r="W11" s="965">
        <v>9</v>
      </c>
      <c r="X11" s="499">
        <v>4356798.24</v>
      </c>
    </row>
    <row r="12" spans="1:26" x14ac:dyDescent="0.25">
      <c r="A12" s="965">
        <v>10</v>
      </c>
      <c r="B12" s="25" t="s">
        <v>700</v>
      </c>
      <c r="C12" s="499">
        <v>0</v>
      </c>
      <c r="D12" s="854"/>
      <c r="K12" s="965">
        <v>10</v>
      </c>
      <c r="L12" s="499">
        <v>0</v>
      </c>
      <c r="Q12" s="965">
        <v>10</v>
      </c>
      <c r="R12" s="499">
        <v>0</v>
      </c>
      <c r="W12" s="965">
        <v>10</v>
      </c>
      <c r="X12" s="499">
        <v>978954.34</v>
      </c>
    </row>
    <row r="13" spans="1:26" ht="15.75" customHeight="1" x14ac:dyDescent="0.25">
      <c r="A13" s="40"/>
      <c r="B13" s="104"/>
      <c r="C13" s="549"/>
      <c r="D13" s="854"/>
      <c r="I13" s="1756" t="s">
        <v>732</v>
      </c>
      <c r="K13" s="40"/>
      <c r="L13" s="549"/>
      <c r="Q13" s="40"/>
      <c r="R13" s="549"/>
      <c r="W13" s="40"/>
      <c r="X13" s="549"/>
    </row>
    <row r="14" spans="1:26" ht="18" customHeight="1" x14ac:dyDescent="0.25">
      <c r="A14" s="1731" t="s">
        <v>701</v>
      </c>
      <c r="B14" s="1731"/>
      <c r="C14" s="1731"/>
      <c r="D14" s="1731"/>
      <c r="E14" s="8"/>
      <c r="F14" s="8"/>
      <c r="G14" s="8"/>
      <c r="H14" s="8"/>
      <c r="I14" s="1756"/>
      <c r="J14" s="8"/>
      <c r="K14" s="1731" t="s">
        <v>612</v>
      </c>
      <c r="L14" s="1731"/>
      <c r="M14" s="8"/>
      <c r="N14" s="8"/>
      <c r="O14" s="8"/>
      <c r="P14" s="8"/>
      <c r="Q14" s="1731" t="s">
        <v>612</v>
      </c>
      <c r="R14" s="1731"/>
      <c r="S14" s="8"/>
      <c r="T14" s="8"/>
      <c r="U14" s="8"/>
      <c r="V14" s="8"/>
      <c r="W14" s="1731" t="s">
        <v>612</v>
      </c>
      <c r="X14" s="1731"/>
      <c r="Y14" s="8"/>
      <c r="Z14" s="8"/>
    </row>
    <row r="15" spans="1:26" ht="18.75" x14ac:dyDescent="0.3">
      <c r="A15" s="966"/>
      <c r="B15" s="1886" t="s">
        <v>711</v>
      </c>
      <c r="C15" s="1886"/>
      <c r="D15" s="966"/>
      <c r="I15" s="1716"/>
      <c r="K15" s="1886" t="s">
        <v>702</v>
      </c>
      <c r="L15" s="1886"/>
      <c r="Q15" s="1885" t="s">
        <v>703</v>
      </c>
      <c r="R15" s="1885"/>
      <c r="S15" s="1885"/>
      <c r="W15" s="1886" t="s">
        <v>704</v>
      </c>
      <c r="X15" s="1886"/>
    </row>
    <row r="16" spans="1:26" x14ac:dyDescent="0.25">
      <c r="A16" s="684">
        <v>1</v>
      </c>
      <c r="B16" s="10" t="s">
        <v>0</v>
      </c>
      <c r="C16" s="944" t="s">
        <v>691</v>
      </c>
      <c r="D16" s="63" t="s">
        <v>130</v>
      </c>
      <c r="E16" s="826" t="s">
        <v>309</v>
      </c>
      <c r="F16" s="12"/>
      <c r="G16" s="12"/>
      <c r="H16" s="12"/>
      <c r="I16" s="979">
        <v>1.1000000000000001</v>
      </c>
      <c r="J16" s="12"/>
      <c r="K16" s="684">
        <v>1</v>
      </c>
      <c r="L16" s="955" t="s">
        <v>692</v>
      </c>
      <c r="Q16" s="684">
        <v>1</v>
      </c>
      <c r="R16" s="955" t="s">
        <v>693</v>
      </c>
      <c r="W16" s="684">
        <v>1</v>
      </c>
      <c r="X16" s="955" t="s">
        <v>694</v>
      </c>
    </row>
    <row r="17" spans="1:27" x14ac:dyDescent="0.25">
      <c r="A17" s="684">
        <v>2</v>
      </c>
      <c r="B17" s="685" t="s">
        <v>79</v>
      </c>
      <c r="C17" s="686" t="s">
        <v>687</v>
      </c>
      <c r="D17" s="949" t="s">
        <v>130</v>
      </c>
      <c r="E17" s="826" t="s">
        <v>309</v>
      </c>
      <c r="F17" s="12"/>
      <c r="G17" s="12"/>
      <c r="H17" s="12"/>
      <c r="I17" s="979">
        <v>2.2999999999999998</v>
      </c>
      <c r="J17" s="12"/>
      <c r="K17" s="684">
        <v>2</v>
      </c>
      <c r="L17" s="686" t="s">
        <v>686</v>
      </c>
      <c r="Q17" s="684">
        <v>2</v>
      </c>
      <c r="R17" s="686" t="s">
        <v>688</v>
      </c>
      <c r="W17" s="684">
        <v>2</v>
      </c>
      <c r="X17" s="686" t="s">
        <v>689</v>
      </c>
    </row>
    <row r="18" spans="1:27" x14ac:dyDescent="0.25">
      <c r="A18" s="684">
        <v>3</v>
      </c>
      <c r="B18" s="10" t="s">
        <v>1</v>
      </c>
      <c r="C18" s="941" t="s">
        <v>93</v>
      </c>
      <c r="D18" s="946" t="s">
        <v>130</v>
      </c>
      <c r="E18" s="826" t="s">
        <v>309</v>
      </c>
      <c r="F18" s="12"/>
      <c r="G18" s="12"/>
      <c r="H18" s="12"/>
      <c r="I18" s="979">
        <v>1.2</v>
      </c>
      <c r="J18" s="12"/>
      <c r="K18" s="684">
        <v>3</v>
      </c>
      <c r="L18" s="941" t="s">
        <v>93</v>
      </c>
      <c r="Q18" s="684">
        <v>3</v>
      </c>
      <c r="R18" s="941" t="s">
        <v>93</v>
      </c>
      <c r="W18" s="684">
        <v>3</v>
      </c>
      <c r="X18" s="952" t="s">
        <v>93</v>
      </c>
    </row>
    <row r="19" spans="1:27" x14ac:dyDescent="0.25">
      <c r="A19" s="684">
        <v>4</v>
      </c>
      <c r="B19" s="10" t="s">
        <v>517</v>
      </c>
      <c r="C19" s="941" t="s">
        <v>93</v>
      </c>
      <c r="D19" s="946" t="s">
        <v>130</v>
      </c>
      <c r="E19" s="12"/>
      <c r="F19" s="12"/>
      <c r="G19" s="989"/>
      <c r="H19" s="989"/>
      <c r="I19" s="979">
        <v>1.3</v>
      </c>
      <c r="J19" s="12"/>
      <c r="K19" s="684">
        <v>4</v>
      </c>
      <c r="L19" s="941" t="s">
        <v>93</v>
      </c>
      <c r="Q19" s="684">
        <v>4</v>
      </c>
      <c r="R19" s="941" t="s">
        <v>93</v>
      </c>
      <c r="W19" s="684">
        <v>4</v>
      </c>
      <c r="X19" s="952" t="s">
        <v>93</v>
      </c>
    </row>
    <row r="20" spans="1:27" x14ac:dyDescent="0.25">
      <c r="A20" s="684">
        <v>5</v>
      </c>
      <c r="B20" s="10" t="s">
        <v>6</v>
      </c>
      <c r="C20" s="941" t="s">
        <v>93</v>
      </c>
      <c r="D20" s="946" t="s">
        <v>130</v>
      </c>
      <c r="E20" s="12"/>
      <c r="F20" s="12"/>
      <c r="G20" s="12"/>
      <c r="H20" s="12"/>
      <c r="I20" s="687">
        <v>1.1000000000000001</v>
      </c>
      <c r="J20" s="12"/>
      <c r="K20" s="684">
        <v>5</v>
      </c>
      <c r="L20" s="941" t="s">
        <v>93</v>
      </c>
      <c r="Q20" s="684">
        <v>5</v>
      </c>
      <c r="R20" s="941" t="s">
        <v>93</v>
      </c>
      <c r="W20" s="684">
        <v>5</v>
      </c>
      <c r="X20" s="952" t="s">
        <v>93</v>
      </c>
    </row>
    <row r="21" spans="1:27" x14ac:dyDescent="0.25">
      <c r="A21" s="684">
        <v>6</v>
      </c>
      <c r="B21" s="10" t="s">
        <v>7</v>
      </c>
      <c r="C21" s="942" t="s">
        <v>159</v>
      </c>
      <c r="D21" s="950" t="s">
        <v>130</v>
      </c>
      <c r="E21" s="12"/>
      <c r="F21" s="12"/>
      <c r="G21" s="12"/>
      <c r="H21" s="12"/>
      <c r="I21" s="979">
        <v>1.1100000000000001</v>
      </c>
      <c r="J21" s="12"/>
      <c r="K21" s="684">
        <v>6</v>
      </c>
      <c r="L21" s="942" t="s">
        <v>159</v>
      </c>
      <c r="Q21" s="684">
        <v>6</v>
      </c>
      <c r="R21" s="942" t="s">
        <v>159</v>
      </c>
      <c r="W21" s="684">
        <v>6</v>
      </c>
      <c r="X21" s="953" t="s">
        <v>159</v>
      </c>
    </row>
    <row r="22" spans="1:27" x14ac:dyDescent="0.25">
      <c r="A22" s="684">
        <v>7</v>
      </c>
      <c r="B22" s="10" t="s">
        <v>32</v>
      </c>
      <c r="C22" s="330" t="s">
        <v>530</v>
      </c>
      <c r="D22" s="950" t="s">
        <v>130</v>
      </c>
      <c r="E22" s="967" t="s">
        <v>309</v>
      </c>
      <c r="F22" s="826"/>
      <c r="G22" s="826"/>
      <c r="H22" s="826"/>
      <c r="I22" s="979">
        <v>2.97</v>
      </c>
      <c r="J22" s="826"/>
      <c r="K22" s="684">
        <v>7</v>
      </c>
      <c r="L22" s="330" t="s">
        <v>530</v>
      </c>
      <c r="Q22" s="684">
        <v>7</v>
      </c>
      <c r="R22" s="330" t="s">
        <v>530</v>
      </c>
      <c r="W22" s="684">
        <v>7</v>
      </c>
      <c r="X22" s="330" t="s">
        <v>530</v>
      </c>
    </row>
    <row r="23" spans="1:27" x14ac:dyDescent="0.25">
      <c r="A23" s="684">
        <v>8</v>
      </c>
      <c r="B23" s="10" t="s">
        <v>518</v>
      </c>
      <c r="C23" s="945">
        <v>10225744.300000001</v>
      </c>
      <c r="D23" s="948" t="s">
        <v>43</v>
      </c>
      <c r="E23" s="967" t="s">
        <v>309</v>
      </c>
      <c r="F23" s="684">
        <v>8</v>
      </c>
      <c r="G23" s="969">
        <f>(C8-C23)*1.16097</f>
        <v>29047751.527319703</v>
      </c>
      <c r="H23" s="42"/>
      <c r="I23" s="688"/>
      <c r="K23" s="684">
        <v>8</v>
      </c>
      <c r="L23" s="969">
        <v>15678123.34</v>
      </c>
      <c r="N23" s="684">
        <v>8</v>
      </c>
      <c r="O23" s="969">
        <f>(L8-L23)*1.16234</f>
        <v>32410440.574761</v>
      </c>
      <c r="Q23" s="684">
        <v>8</v>
      </c>
      <c r="R23" s="945">
        <v>6050782.1200000001</v>
      </c>
      <c r="T23" s="684">
        <v>8</v>
      </c>
      <c r="U23" s="969">
        <f>(R8-R23)*1.16234</f>
        <v>18759531.160732999</v>
      </c>
      <c r="W23" s="684">
        <v>8</v>
      </c>
      <c r="X23" s="956">
        <v>7005612.3399999999</v>
      </c>
      <c r="Z23" s="684">
        <v>8</v>
      </c>
      <c r="AA23" s="969">
        <f>(X8-X23)*1.16234</f>
        <v>13698273.374219999</v>
      </c>
    </row>
    <row r="24" spans="1:27" x14ac:dyDescent="0.25">
      <c r="A24" s="684">
        <v>9</v>
      </c>
      <c r="B24" s="10" t="s">
        <v>519</v>
      </c>
      <c r="C24" s="945" t="s">
        <v>165</v>
      </c>
      <c r="D24" s="948" t="s">
        <v>44</v>
      </c>
      <c r="E24" s="12"/>
      <c r="F24" s="684">
        <v>9</v>
      </c>
      <c r="G24" s="974" t="s">
        <v>99</v>
      </c>
      <c r="H24" s="1001"/>
      <c r="I24" s="689"/>
      <c r="K24" s="684">
        <v>9</v>
      </c>
      <c r="L24" s="964" t="s">
        <v>165</v>
      </c>
      <c r="N24" s="684">
        <v>9</v>
      </c>
      <c r="O24" s="974" t="s">
        <v>99</v>
      </c>
      <c r="Q24" s="684">
        <v>9</v>
      </c>
      <c r="R24" s="964" t="s">
        <v>165</v>
      </c>
      <c r="T24" s="684">
        <v>9</v>
      </c>
      <c r="U24" s="974" t="s">
        <v>99</v>
      </c>
      <c r="W24" s="684">
        <v>9</v>
      </c>
      <c r="X24" s="964" t="s">
        <v>165</v>
      </c>
      <c r="Z24" s="684">
        <v>9</v>
      </c>
      <c r="AA24" s="974" t="s">
        <v>99</v>
      </c>
    </row>
    <row r="25" spans="1:27" x14ac:dyDescent="0.25">
      <c r="A25" s="684">
        <v>10</v>
      </c>
      <c r="B25" s="10" t="s">
        <v>520</v>
      </c>
      <c r="C25" s="144">
        <f>C9</f>
        <v>18525925.25</v>
      </c>
      <c r="D25" s="948" t="s">
        <v>43</v>
      </c>
      <c r="E25" s="967" t="s">
        <v>309</v>
      </c>
      <c r="F25" s="684">
        <v>10</v>
      </c>
      <c r="G25" s="973">
        <f>C10</f>
        <v>23904857.640000001</v>
      </c>
      <c r="H25" s="1002"/>
      <c r="I25" s="689"/>
      <c r="K25" s="684">
        <v>10</v>
      </c>
      <c r="L25" s="144">
        <f>L9</f>
        <v>2567904.4300000002</v>
      </c>
      <c r="N25" s="684">
        <v>10</v>
      </c>
      <c r="O25" s="973">
        <f>L10</f>
        <v>3229076.16</v>
      </c>
      <c r="Q25" s="684">
        <v>10</v>
      </c>
      <c r="R25" s="78"/>
      <c r="S25" s="971"/>
      <c r="T25" s="684">
        <v>10</v>
      </c>
      <c r="U25" s="973">
        <f>R10</f>
        <v>1055651.27</v>
      </c>
      <c r="V25" s="971"/>
      <c r="W25" s="684">
        <v>10</v>
      </c>
      <c r="X25" s="1018"/>
      <c r="Y25" s="967"/>
      <c r="Z25" s="684">
        <v>10</v>
      </c>
      <c r="AA25" s="78"/>
    </row>
    <row r="26" spans="1:27" x14ac:dyDescent="0.25">
      <c r="A26" s="684">
        <v>11</v>
      </c>
      <c r="B26" s="10" t="s">
        <v>521</v>
      </c>
      <c r="C26" s="144" t="s">
        <v>165</v>
      </c>
      <c r="D26" s="948" t="s">
        <v>44</v>
      </c>
      <c r="E26" s="73"/>
      <c r="F26" s="684">
        <v>11</v>
      </c>
      <c r="G26" s="974" t="s">
        <v>164</v>
      </c>
      <c r="H26" s="1001"/>
      <c r="I26" s="690"/>
      <c r="J26" s="77"/>
      <c r="K26" s="684">
        <v>11</v>
      </c>
      <c r="L26" s="964" t="s">
        <v>165</v>
      </c>
      <c r="N26" s="684">
        <v>11</v>
      </c>
      <c r="O26" s="974" t="s">
        <v>164</v>
      </c>
      <c r="Q26" s="684">
        <v>11</v>
      </c>
      <c r="R26" s="78"/>
      <c r="T26" s="684">
        <v>11</v>
      </c>
      <c r="U26" s="974" t="s">
        <v>164</v>
      </c>
      <c r="W26" s="684">
        <v>11</v>
      </c>
      <c r="X26" s="1018"/>
      <c r="Z26" s="684">
        <v>11</v>
      </c>
      <c r="AA26" s="78"/>
    </row>
    <row r="27" spans="1:27" x14ac:dyDescent="0.25">
      <c r="A27" s="684">
        <v>12</v>
      </c>
      <c r="B27" s="10" t="s">
        <v>522</v>
      </c>
      <c r="C27" s="78"/>
      <c r="D27" s="948" t="s">
        <v>43</v>
      </c>
      <c r="E27" s="826" t="s">
        <v>309</v>
      </c>
      <c r="F27" s="826"/>
      <c r="G27" s="826"/>
      <c r="H27" s="826"/>
      <c r="I27" s="689"/>
      <c r="J27" s="967"/>
      <c r="K27" s="684">
        <v>12</v>
      </c>
      <c r="L27" s="78"/>
      <c r="N27" s="826"/>
      <c r="O27" s="826"/>
      <c r="Q27" s="684">
        <v>12</v>
      </c>
      <c r="R27" s="78"/>
      <c r="T27" s="826"/>
      <c r="U27" s="826"/>
      <c r="W27" s="684">
        <v>12</v>
      </c>
      <c r="X27" s="78"/>
      <c r="Z27" s="826"/>
      <c r="AA27" s="826"/>
    </row>
    <row r="28" spans="1:27" x14ac:dyDescent="0.25">
      <c r="A28" s="684">
        <v>13</v>
      </c>
      <c r="B28" s="10" t="s">
        <v>523</v>
      </c>
      <c r="C28" s="78"/>
      <c r="D28" s="948" t="s">
        <v>44</v>
      </c>
      <c r="E28" s="826"/>
      <c r="F28" s="826"/>
      <c r="G28" s="826"/>
      <c r="H28" s="826"/>
      <c r="I28" s="689"/>
      <c r="J28" s="967"/>
      <c r="K28" s="684">
        <v>13</v>
      </c>
      <c r="L28" s="78"/>
      <c r="N28" s="826"/>
      <c r="O28" s="826"/>
      <c r="Q28" s="684">
        <v>13</v>
      </c>
      <c r="R28" s="78"/>
      <c r="T28" s="826"/>
      <c r="U28" s="826"/>
      <c r="W28" s="684">
        <v>13</v>
      </c>
      <c r="X28" s="78"/>
      <c r="Z28" s="826"/>
      <c r="AA28" s="826"/>
    </row>
    <row r="29" spans="1:27" x14ac:dyDescent="0.25">
      <c r="A29" s="684">
        <v>14</v>
      </c>
      <c r="B29" s="10" t="s">
        <v>524</v>
      </c>
      <c r="C29" s="78"/>
      <c r="D29" s="948" t="s">
        <v>43</v>
      </c>
      <c r="E29" s="826"/>
      <c r="F29" s="988"/>
      <c r="G29" s="42"/>
      <c r="H29" s="42"/>
      <c r="I29" s="689"/>
      <c r="J29" s="967"/>
      <c r="K29" s="684">
        <v>14</v>
      </c>
      <c r="L29" s="78"/>
      <c r="N29" s="988"/>
      <c r="O29" s="42"/>
      <c r="Q29" s="684">
        <v>14</v>
      </c>
      <c r="R29" s="958">
        <f>R11</f>
        <v>6589134.2699999996</v>
      </c>
      <c r="T29" s="988"/>
      <c r="U29" s="42"/>
      <c r="W29" s="684">
        <v>14</v>
      </c>
      <c r="X29" s="958">
        <f>X11</f>
        <v>4356798.24</v>
      </c>
      <c r="Z29" s="684">
        <v>14</v>
      </c>
      <c r="AA29" s="964">
        <f>X12</f>
        <v>978954.34</v>
      </c>
    </row>
    <row r="30" spans="1:27" x14ac:dyDescent="0.25">
      <c r="A30" s="684">
        <v>15</v>
      </c>
      <c r="B30" s="10" t="s">
        <v>525</v>
      </c>
      <c r="C30" s="78"/>
      <c r="D30" s="948" t="s">
        <v>44</v>
      </c>
      <c r="E30" s="826"/>
      <c r="F30" s="988"/>
      <c r="G30" s="42"/>
      <c r="H30" s="42"/>
      <c r="I30" s="689"/>
      <c r="J30" s="826"/>
      <c r="K30" s="684">
        <v>15</v>
      </c>
      <c r="L30" s="78"/>
      <c r="N30" s="988"/>
      <c r="O30" s="42"/>
      <c r="Q30" s="684">
        <v>15</v>
      </c>
      <c r="R30" s="964" t="s">
        <v>165</v>
      </c>
      <c r="T30" s="988"/>
      <c r="U30" s="42"/>
      <c r="W30" s="684">
        <v>15</v>
      </c>
      <c r="X30" s="964" t="s">
        <v>165</v>
      </c>
      <c r="Z30" s="684">
        <v>15</v>
      </c>
      <c r="AA30" s="964" t="s">
        <v>164</v>
      </c>
    </row>
    <row r="31" spans="1:27" x14ac:dyDescent="0.25">
      <c r="A31" s="684">
        <v>16</v>
      </c>
      <c r="B31" s="10" t="s">
        <v>526</v>
      </c>
      <c r="C31" s="144">
        <v>3312395.15</v>
      </c>
      <c r="D31" s="948" t="s">
        <v>43</v>
      </c>
      <c r="E31" s="967" t="s">
        <v>309</v>
      </c>
      <c r="F31" s="826"/>
      <c r="G31" s="826"/>
      <c r="H31" s="826"/>
      <c r="I31" s="689"/>
      <c r="J31" s="826"/>
      <c r="K31" s="684">
        <v>16</v>
      </c>
      <c r="L31" s="78"/>
      <c r="M31" s="967"/>
      <c r="N31" s="826"/>
      <c r="O31" s="826"/>
      <c r="P31" s="826"/>
      <c r="Q31" s="684">
        <v>16</v>
      </c>
      <c r="R31" s="78"/>
      <c r="W31" s="684">
        <v>16</v>
      </c>
      <c r="X31" s="78"/>
    </row>
    <row r="32" spans="1:27" x14ac:dyDescent="0.25">
      <c r="A32" s="684">
        <v>17</v>
      </c>
      <c r="B32" s="10" t="s">
        <v>527</v>
      </c>
      <c r="C32" s="144" t="s">
        <v>99</v>
      </c>
      <c r="D32" s="948" t="s">
        <v>44</v>
      </c>
      <c r="E32" s="826"/>
      <c r="F32" s="826"/>
      <c r="G32" s="826"/>
      <c r="H32" s="826"/>
      <c r="I32" s="689"/>
      <c r="J32" s="826"/>
      <c r="K32" s="684">
        <v>17</v>
      </c>
      <c r="L32" s="78"/>
      <c r="Q32" s="684">
        <v>17</v>
      </c>
      <c r="R32" s="78"/>
      <c r="W32" s="684">
        <v>17</v>
      </c>
      <c r="X32" s="78"/>
    </row>
    <row r="33" spans="1:25" x14ac:dyDescent="0.25">
      <c r="A33" s="684">
        <v>18</v>
      </c>
      <c r="B33" s="10" t="s">
        <v>528</v>
      </c>
      <c r="C33" s="78"/>
      <c r="D33" s="948" t="s">
        <v>43</v>
      </c>
      <c r="E33" s="826" t="s">
        <v>309</v>
      </c>
      <c r="F33" s="826"/>
      <c r="G33" s="826"/>
      <c r="H33" s="826"/>
      <c r="I33" s="689"/>
      <c r="J33" s="826"/>
      <c r="K33" s="684">
        <v>18</v>
      </c>
      <c r="L33" s="78"/>
      <c r="Q33" s="684">
        <v>18</v>
      </c>
      <c r="R33" s="78"/>
      <c r="W33" s="684">
        <v>18</v>
      </c>
      <c r="X33" s="78"/>
    </row>
    <row r="34" spans="1:25" x14ac:dyDescent="0.25">
      <c r="A34" s="684">
        <v>19</v>
      </c>
      <c r="B34" s="10" t="s">
        <v>529</v>
      </c>
      <c r="C34" s="78"/>
      <c r="D34" s="948" t="s">
        <v>44</v>
      </c>
      <c r="E34" s="826"/>
      <c r="F34" s="826"/>
      <c r="G34" s="826"/>
      <c r="H34" s="826"/>
      <c r="I34" s="688"/>
      <c r="J34" s="826"/>
      <c r="K34" s="684">
        <v>19</v>
      </c>
      <c r="L34" s="78"/>
      <c r="Q34" s="684">
        <v>19</v>
      </c>
      <c r="R34" s="78"/>
      <c r="W34" s="684">
        <v>19</v>
      </c>
      <c r="X34" s="78"/>
    </row>
    <row r="35" spans="1:25" x14ac:dyDescent="0.25">
      <c r="A35" s="943">
        <v>20</v>
      </c>
      <c r="B35" s="685" t="s">
        <v>39</v>
      </c>
      <c r="C35" s="923" t="s">
        <v>47</v>
      </c>
      <c r="D35" s="948" t="s">
        <v>130</v>
      </c>
      <c r="E35" s="967" t="s">
        <v>309</v>
      </c>
      <c r="F35" s="967"/>
      <c r="G35" s="967"/>
      <c r="H35" s="967"/>
      <c r="I35" s="979">
        <v>2.98</v>
      </c>
      <c r="J35" s="967"/>
      <c r="K35" s="943">
        <v>20</v>
      </c>
      <c r="L35" s="923" t="s">
        <v>613</v>
      </c>
      <c r="M35" s="967" t="s">
        <v>309</v>
      </c>
      <c r="N35" s="967"/>
      <c r="O35" s="967"/>
      <c r="P35" s="967"/>
      <c r="Q35" s="943">
        <v>20</v>
      </c>
      <c r="R35" s="499" t="s">
        <v>613</v>
      </c>
      <c r="W35" s="954">
        <v>20</v>
      </c>
      <c r="X35" s="499" t="s">
        <v>613</v>
      </c>
    </row>
    <row r="36" spans="1:25" x14ac:dyDescent="0.25">
      <c r="A36" s="12" t="s">
        <v>122</v>
      </c>
      <c r="C36" s="16">
        <f>COUNTA(C16:C35)</f>
        <v>14</v>
      </c>
      <c r="K36" s="12"/>
      <c r="L36" s="16">
        <f>COUNTA(L16:L35)</f>
        <v>12</v>
      </c>
      <c r="Q36" s="12"/>
      <c r="R36" s="16">
        <f>COUNTA(R16:R35)</f>
        <v>12</v>
      </c>
      <c r="W36" s="12"/>
      <c r="X36" s="16">
        <f>COUNTA(X16:X35)</f>
        <v>12</v>
      </c>
    </row>
    <row r="37" spans="1:25" x14ac:dyDescent="0.25">
      <c r="A37" s="12"/>
      <c r="C37" s="16"/>
      <c r="K37" s="12"/>
      <c r="L37" s="16"/>
      <c r="Q37" s="12"/>
      <c r="R37" s="16"/>
      <c r="W37" s="12"/>
      <c r="X37" s="16"/>
    </row>
    <row r="38" spans="1:25" ht="15.75" customHeight="1" x14ac:dyDescent="0.25">
      <c r="A38" s="855">
        <v>3.1</v>
      </c>
      <c r="B38" s="1887" t="s">
        <v>532</v>
      </c>
      <c r="C38" s="1887"/>
      <c r="D38" s="1887"/>
      <c r="E38" s="1887"/>
      <c r="K38" s="1881">
        <v>3.2</v>
      </c>
      <c r="L38" s="1866" t="s">
        <v>690</v>
      </c>
      <c r="M38" s="1866"/>
    </row>
    <row r="39" spans="1:25" ht="15.75" customHeight="1" x14ac:dyDescent="0.25">
      <c r="A39" s="855">
        <v>3.2</v>
      </c>
      <c r="B39" s="1887" t="s">
        <v>716</v>
      </c>
      <c r="C39" s="1887"/>
      <c r="D39" s="1887"/>
      <c r="E39" s="1887"/>
      <c r="K39" s="1881"/>
      <c r="L39" s="1866"/>
      <c r="M39" s="1866"/>
    </row>
    <row r="40" spans="1:25" ht="15.75" customHeight="1" x14ac:dyDescent="0.25">
      <c r="A40" s="855">
        <v>3.3</v>
      </c>
      <c r="B40" s="1887" t="s">
        <v>533</v>
      </c>
      <c r="C40" s="1887"/>
      <c r="D40" s="1887"/>
      <c r="E40" s="1887"/>
    </row>
    <row r="41" spans="1:25" ht="15.75" customHeight="1" x14ac:dyDescent="0.25">
      <c r="A41" s="1889">
        <v>3.7</v>
      </c>
      <c r="B41" s="1890" t="s">
        <v>706</v>
      </c>
      <c r="C41" s="1890"/>
      <c r="D41" s="1890"/>
      <c r="E41" s="1890"/>
      <c r="F41" s="970"/>
      <c r="G41" s="582"/>
      <c r="H41" s="582"/>
      <c r="I41" s="582"/>
      <c r="J41" s="582"/>
      <c r="W41" s="1881"/>
      <c r="X41" s="1868"/>
      <c r="Y41" s="1868"/>
    </row>
    <row r="42" spans="1:25" ht="15.75" customHeight="1" x14ac:dyDescent="0.25">
      <c r="A42" s="1889"/>
      <c r="B42" s="1890"/>
      <c r="C42" s="1890"/>
      <c r="D42" s="1890"/>
      <c r="E42" s="1890"/>
      <c r="F42" s="970"/>
      <c r="G42" s="582"/>
      <c r="H42" s="582"/>
      <c r="I42" s="582"/>
      <c r="J42" s="582"/>
      <c r="W42" s="1881"/>
      <c r="X42" s="1868"/>
      <c r="Y42" s="1868"/>
    </row>
    <row r="43" spans="1:25" ht="15.75" customHeight="1" x14ac:dyDescent="0.25">
      <c r="A43" s="1889"/>
      <c r="B43" s="1890"/>
      <c r="C43" s="1890"/>
      <c r="D43" s="1890"/>
      <c r="E43" s="1890"/>
      <c r="F43" s="970"/>
      <c r="G43" s="582"/>
      <c r="H43" s="582"/>
      <c r="I43" s="582"/>
      <c r="J43" s="582"/>
    </row>
    <row r="44" spans="1:25" ht="15.75" customHeight="1" x14ac:dyDescent="0.25">
      <c r="A44" s="1889"/>
      <c r="B44" s="1890"/>
      <c r="C44" s="1890"/>
      <c r="D44" s="1890"/>
      <c r="E44" s="1890"/>
      <c r="F44" s="970"/>
      <c r="G44" s="582"/>
      <c r="H44" s="582"/>
      <c r="I44" s="582"/>
      <c r="J44" s="582"/>
    </row>
    <row r="45" spans="1:25" ht="15.75" customHeight="1" x14ac:dyDescent="0.25">
      <c r="A45" s="1889">
        <v>3.8</v>
      </c>
      <c r="B45" s="1890" t="s">
        <v>712</v>
      </c>
      <c r="C45" s="1890"/>
      <c r="D45" s="1890"/>
      <c r="E45" s="1890"/>
      <c r="F45" s="970"/>
      <c r="G45" s="582"/>
      <c r="H45" s="582"/>
      <c r="I45" s="582"/>
      <c r="J45" s="582"/>
    </row>
    <row r="46" spans="1:25" ht="15.75" customHeight="1" x14ac:dyDescent="0.25">
      <c r="A46" s="1889"/>
      <c r="B46" s="1890"/>
      <c r="C46" s="1890"/>
      <c r="D46" s="1890"/>
      <c r="E46" s="1890"/>
      <c r="F46" s="970"/>
      <c r="G46" s="582"/>
      <c r="H46" s="582"/>
      <c r="I46" s="582"/>
      <c r="J46" s="582"/>
    </row>
    <row r="47" spans="1:25" ht="15" customHeight="1" x14ac:dyDescent="0.25">
      <c r="A47" s="990">
        <v>3.1</v>
      </c>
      <c r="B47" s="1890" t="s">
        <v>709</v>
      </c>
      <c r="C47" s="1890"/>
      <c r="D47" s="1890"/>
      <c r="E47" s="1890"/>
      <c r="F47" s="990"/>
      <c r="G47" s="582"/>
      <c r="H47" s="582"/>
      <c r="I47" s="582"/>
      <c r="J47" s="582"/>
    </row>
    <row r="48" spans="1:25" ht="15.75" customHeight="1" x14ac:dyDescent="0.25">
      <c r="A48" s="1888">
        <v>3.1</v>
      </c>
      <c r="B48" s="1891" t="s">
        <v>710</v>
      </c>
      <c r="C48" s="1891"/>
      <c r="D48" s="1891"/>
      <c r="E48" s="1891"/>
      <c r="F48" s="990"/>
      <c r="G48" s="582"/>
      <c r="H48" s="582"/>
      <c r="I48" s="582"/>
      <c r="J48" s="582"/>
      <c r="N48" s="961"/>
      <c r="O48" s="961"/>
      <c r="P48" s="961"/>
    </row>
    <row r="49" spans="1:24" ht="15.75" customHeight="1" x14ac:dyDescent="0.25">
      <c r="A49" s="1888"/>
      <c r="B49" s="1891"/>
      <c r="C49" s="1891"/>
      <c r="D49" s="1891"/>
      <c r="E49" s="1891"/>
      <c r="F49" s="990"/>
      <c r="G49" s="582"/>
      <c r="H49" s="582"/>
      <c r="I49" s="582"/>
      <c r="J49" s="582"/>
      <c r="N49" s="961"/>
      <c r="O49" s="961"/>
      <c r="P49" s="961"/>
      <c r="Q49" s="975"/>
      <c r="R49" s="976"/>
      <c r="S49" s="976"/>
      <c r="T49" s="963"/>
      <c r="U49" s="963"/>
      <c r="V49" s="963"/>
      <c r="W49" s="1880"/>
      <c r="X49" s="1662"/>
    </row>
    <row r="50" spans="1:24" ht="15.75" customHeight="1" x14ac:dyDescent="0.25">
      <c r="A50" s="73">
        <v>3.12</v>
      </c>
      <c r="B50" s="1892" t="s">
        <v>695</v>
      </c>
      <c r="C50" s="1892"/>
      <c r="D50" s="1892"/>
      <c r="E50" s="1892"/>
      <c r="F50" s="990"/>
      <c r="G50" s="672"/>
      <c r="H50" s="672"/>
      <c r="I50" s="672"/>
      <c r="J50" s="672"/>
      <c r="N50" s="961"/>
      <c r="O50" s="961"/>
      <c r="P50" s="961"/>
      <c r="Q50" s="975"/>
      <c r="R50" s="976"/>
      <c r="S50" s="976"/>
      <c r="T50" s="963"/>
      <c r="U50" s="963"/>
      <c r="V50" s="963"/>
      <c r="W50" s="1880"/>
      <c r="X50" s="1662"/>
    </row>
    <row r="51" spans="1:24" x14ac:dyDescent="0.25">
      <c r="A51" s="77">
        <v>3.14</v>
      </c>
      <c r="B51" s="1868" t="s">
        <v>713</v>
      </c>
      <c r="C51" s="1868"/>
      <c r="D51" s="1868"/>
      <c r="E51" s="1868"/>
      <c r="F51" s="990"/>
      <c r="G51" s="672"/>
      <c r="H51" s="672"/>
      <c r="I51" s="672"/>
      <c r="J51" s="672"/>
      <c r="N51" s="961"/>
      <c r="O51" s="961"/>
      <c r="P51" s="961"/>
    </row>
    <row r="52" spans="1:24" x14ac:dyDescent="0.25">
      <c r="A52" s="77"/>
      <c r="B52" s="1868"/>
      <c r="C52" s="1868"/>
      <c r="D52" s="1868"/>
      <c r="E52" s="1868"/>
      <c r="F52" s="990"/>
      <c r="G52" s="672"/>
      <c r="H52" s="672"/>
      <c r="I52" s="672"/>
      <c r="J52" s="672"/>
      <c r="N52" s="968"/>
      <c r="O52" s="968"/>
      <c r="P52" s="968"/>
    </row>
    <row r="53" spans="1:24" ht="15.75" customHeight="1" x14ac:dyDescent="0.25">
      <c r="A53" s="962">
        <v>3.16</v>
      </c>
      <c r="B53" s="1866" t="s">
        <v>705</v>
      </c>
      <c r="C53" s="1866"/>
      <c r="D53" s="1866"/>
      <c r="E53" s="1866"/>
      <c r="F53" s="990"/>
      <c r="G53" s="672"/>
      <c r="H53" s="672"/>
      <c r="I53" s="672"/>
      <c r="J53" s="672"/>
      <c r="N53" s="961"/>
      <c r="O53" s="961"/>
      <c r="P53" s="961"/>
    </row>
    <row r="54" spans="1:24" x14ac:dyDescent="0.25">
      <c r="A54" s="77"/>
      <c r="B54" s="1866"/>
      <c r="C54" s="1866"/>
      <c r="D54" s="1866"/>
      <c r="E54" s="1866"/>
      <c r="G54" s="672"/>
      <c r="H54" s="672"/>
      <c r="I54" s="672"/>
      <c r="J54" s="672"/>
    </row>
    <row r="55" spans="1:24" x14ac:dyDescent="0.25">
      <c r="A55" s="73">
        <v>3.18</v>
      </c>
      <c r="B55" s="1892" t="s">
        <v>696</v>
      </c>
      <c r="C55" s="1892"/>
      <c r="D55" s="1892"/>
      <c r="E55" s="1892"/>
    </row>
    <row r="56" spans="1:24" ht="15.75" customHeight="1" x14ac:dyDescent="0.25">
      <c r="A56" s="1881">
        <v>3.2</v>
      </c>
      <c r="B56" s="1866" t="s">
        <v>714</v>
      </c>
      <c r="C56" s="1866"/>
      <c r="D56" s="1866"/>
      <c r="E56" s="1866"/>
    </row>
    <row r="57" spans="1:24" ht="15.75" customHeight="1" x14ac:dyDescent="0.25">
      <c r="A57" s="1881"/>
      <c r="B57" s="1866"/>
      <c r="C57" s="1866"/>
      <c r="D57" s="1866"/>
      <c r="E57" s="1866"/>
    </row>
    <row r="58" spans="1:24" ht="18" x14ac:dyDescent="0.25">
      <c r="B58" s="959"/>
      <c r="C58" s="959"/>
    </row>
    <row r="59" spans="1:24" ht="18" x14ac:dyDescent="0.25">
      <c r="B59" s="959"/>
      <c r="C59" s="960"/>
    </row>
    <row r="60" spans="1:24" ht="18" x14ac:dyDescent="0.25">
      <c r="B60" s="959"/>
      <c r="C60" s="959"/>
    </row>
    <row r="61" spans="1:24" ht="18" x14ac:dyDescent="0.25">
      <c r="B61" s="959"/>
      <c r="C61" s="959"/>
    </row>
  </sheetData>
  <mergeCells count="32">
    <mergeCell ref="A56:A57"/>
    <mergeCell ref="B38:E38"/>
    <mergeCell ref="B39:E39"/>
    <mergeCell ref="B40:E40"/>
    <mergeCell ref="A48:A49"/>
    <mergeCell ref="A41:A44"/>
    <mergeCell ref="A45:A46"/>
    <mergeCell ref="B41:E44"/>
    <mergeCell ref="B45:E46"/>
    <mergeCell ref="B47:E47"/>
    <mergeCell ref="B48:E49"/>
    <mergeCell ref="B51:E52"/>
    <mergeCell ref="B50:E50"/>
    <mergeCell ref="B56:E57"/>
    <mergeCell ref="B55:E55"/>
    <mergeCell ref="E1:L1"/>
    <mergeCell ref="I13:I15"/>
    <mergeCell ref="W41:W42"/>
    <mergeCell ref="Q14:R14"/>
    <mergeCell ref="A14:D14"/>
    <mergeCell ref="K14:L14"/>
    <mergeCell ref="Q15:S15"/>
    <mergeCell ref="W15:X15"/>
    <mergeCell ref="W14:X14"/>
    <mergeCell ref="X41:Y42"/>
    <mergeCell ref="B15:C15"/>
    <mergeCell ref="K15:L15"/>
    <mergeCell ref="W49:W50"/>
    <mergeCell ref="X49:X50"/>
    <mergeCell ref="L38:M39"/>
    <mergeCell ref="K38:K39"/>
    <mergeCell ref="B53:E5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9"/>
  <sheetViews>
    <sheetView zoomScale="75" zoomScaleNormal="75" workbookViewId="0"/>
  </sheetViews>
  <sheetFormatPr defaultRowHeight="15.75" x14ac:dyDescent="0.25"/>
  <cols>
    <col min="1" max="1" width="9" customWidth="1"/>
    <col min="2" max="2" width="94" customWidth="1"/>
    <col min="3" max="3" width="76" customWidth="1"/>
    <col min="4" max="4" width="3.7109375" style="69" customWidth="1"/>
    <col min="5" max="5" width="8.85546875" bestFit="1" customWidth="1"/>
    <col min="7" max="7" width="45.7109375" customWidth="1"/>
    <col min="8" max="8" width="75.7109375" customWidth="1"/>
    <col min="9" max="9" width="8.85546875" bestFit="1" customWidth="1"/>
  </cols>
  <sheetData>
    <row r="1" spans="1:10" ht="18" customHeight="1" x14ac:dyDescent="0.25">
      <c r="A1" s="37" t="s">
        <v>722</v>
      </c>
      <c r="E1" s="991"/>
      <c r="F1" s="1897" t="s">
        <v>725</v>
      </c>
      <c r="G1" s="1898"/>
      <c r="H1" s="1899"/>
      <c r="I1" s="871"/>
      <c r="J1" s="8"/>
    </row>
    <row r="2" spans="1:10" ht="18" x14ac:dyDescent="0.25">
      <c r="A2" s="37"/>
      <c r="E2" s="991"/>
      <c r="F2" s="1900"/>
      <c r="G2" s="1901"/>
      <c r="H2" s="1902"/>
      <c r="I2" s="872"/>
      <c r="J2" s="8"/>
    </row>
    <row r="3" spans="1:10" x14ac:dyDescent="0.25">
      <c r="F3" s="1829"/>
      <c r="G3" s="1829"/>
      <c r="H3" s="1829"/>
      <c r="J3" s="8"/>
    </row>
    <row r="4" spans="1:10" x14ac:dyDescent="0.25">
      <c r="A4" s="753">
        <v>1</v>
      </c>
      <c r="B4" s="25" t="s">
        <v>295</v>
      </c>
      <c r="C4" s="742" t="s">
        <v>721</v>
      </c>
      <c r="D4" s="249"/>
      <c r="E4" s="599"/>
      <c r="F4" s="40"/>
      <c r="G4" s="104"/>
      <c r="H4" s="39"/>
      <c r="I4" s="599"/>
    </row>
    <row r="5" spans="1:10" x14ac:dyDescent="0.25">
      <c r="A5" s="753">
        <v>2</v>
      </c>
      <c r="B5" s="25" t="s">
        <v>13</v>
      </c>
      <c r="C5" s="499" t="s">
        <v>720</v>
      </c>
      <c r="D5" s="1893" t="s">
        <v>735</v>
      </c>
      <c r="E5" s="1894"/>
      <c r="F5" s="1894"/>
      <c r="G5" s="1894"/>
      <c r="H5" s="1894"/>
      <c r="I5" s="744"/>
    </row>
    <row r="6" spans="1:10" x14ac:dyDescent="0.25">
      <c r="A6" s="753">
        <v>3</v>
      </c>
      <c r="B6" s="25" t="s">
        <v>615</v>
      </c>
      <c r="C6" s="499" t="s">
        <v>719</v>
      </c>
      <c r="D6" s="854"/>
      <c r="E6" s="980"/>
      <c r="F6" s="40"/>
      <c r="G6" s="104"/>
      <c r="H6" s="549"/>
      <c r="I6" s="744"/>
    </row>
    <row r="7" spans="1:10" x14ac:dyDescent="0.25">
      <c r="A7" s="982">
        <v>3</v>
      </c>
      <c r="B7" s="10" t="s">
        <v>684</v>
      </c>
      <c r="C7" s="330" t="s">
        <v>530</v>
      </c>
      <c r="D7" s="854"/>
      <c r="E7" s="980"/>
      <c r="F7" s="40"/>
      <c r="G7" s="104"/>
      <c r="H7" s="549"/>
      <c r="I7" s="980"/>
    </row>
    <row r="8" spans="1:10" x14ac:dyDescent="0.25">
      <c r="A8" s="982">
        <v>4</v>
      </c>
      <c r="B8" s="25" t="s">
        <v>723</v>
      </c>
      <c r="C8" s="260">
        <v>44053</v>
      </c>
      <c r="D8" s="854"/>
      <c r="E8" s="980"/>
      <c r="F8" s="40"/>
      <c r="G8" s="104"/>
      <c r="H8" s="549"/>
      <c r="I8" s="980"/>
    </row>
    <row r="9" spans="1:10" x14ac:dyDescent="0.25">
      <c r="A9" s="982">
        <v>5</v>
      </c>
      <c r="B9" s="25" t="s">
        <v>707</v>
      </c>
      <c r="C9" s="499" t="s">
        <v>99</v>
      </c>
      <c r="D9" s="854"/>
      <c r="E9" s="980"/>
      <c r="F9" s="40"/>
      <c r="G9" s="104"/>
      <c r="H9" s="549"/>
      <c r="I9" s="980"/>
    </row>
    <row r="10" spans="1:10" x14ac:dyDescent="0.25">
      <c r="A10" s="982">
        <v>6</v>
      </c>
      <c r="B10" s="25" t="s">
        <v>724</v>
      </c>
      <c r="C10" s="499">
        <v>1245987.31</v>
      </c>
      <c r="D10" s="854"/>
      <c r="E10" s="980"/>
      <c r="F10" s="40"/>
      <c r="G10" s="104"/>
      <c r="H10" s="549"/>
      <c r="I10" s="980"/>
    </row>
    <row r="11" spans="1:10" x14ac:dyDescent="0.25">
      <c r="A11" s="982">
        <v>7</v>
      </c>
      <c r="B11" s="25" t="s">
        <v>727</v>
      </c>
      <c r="C11" s="981">
        <v>525925.25</v>
      </c>
      <c r="D11" s="854"/>
      <c r="E11" s="980"/>
      <c r="F11" s="40"/>
      <c r="G11" s="104"/>
      <c r="H11" s="549"/>
      <c r="I11" s="980"/>
    </row>
    <row r="12" spans="1:10" x14ac:dyDescent="0.25">
      <c r="A12" s="982">
        <v>9</v>
      </c>
      <c r="B12" s="25" t="s">
        <v>728</v>
      </c>
      <c r="C12" s="499">
        <v>0</v>
      </c>
      <c r="D12" s="854"/>
      <c r="E12" s="56"/>
      <c r="F12" s="40"/>
      <c r="G12" s="104"/>
      <c r="H12" s="549"/>
      <c r="I12" s="56"/>
    </row>
    <row r="13" spans="1:10" ht="15.75" customHeight="1" x14ac:dyDescent="0.25">
      <c r="A13" s="992"/>
      <c r="B13" s="993"/>
      <c r="C13" s="994"/>
      <c r="D13" s="854"/>
      <c r="E13" s="56"/>
      <c r="F13" s="40"/>
      <c r="G13" s="104"/>
      <c r="H13" s="549"/>
      <c r="I13" s="56"/>
    </row>
    <row r="14" spans="1:10" ht="18" x14ac:dyDescent="0.25">
      <c r="A14" s="1582" t="s">
        <v>734</v>
      </c>
      <c r="B14" s="1582"/>
      <c r="C14" s="1582"/>
      <c r="D14" s="249"/>
      <c r="E14" s="8"/>
      <c r="F14" s="1731" t="s">
        <v>637</v>
      </c>
      <c r="G14" s="1731"/>
      <c r="H14" s="1731"/>
    </row>
    <row r="15" spans="1:10" ht="18.75" x14ac:dyDescent="0.3">
      <c r="A15" s="987"/>
      <c r="B15" s="1886" t="s">
        <v>729</v>
      </c>
      <c r="C15" s="1886"/>
      <c r="F15" s="986"/>
      <c r="G15" s="1886" t="s">
        <v>733</v>
      </c>
      <c r="H15" s="1886"/>
    </row>
    <row r="16" spans="1:10" x14ac:dyDescent="0.25">
      <c r="A16" s="684">
        <v>1</v>
      </c>
      <c r="B16" s="10" t="s">
        <v>0</v>
      </c>
      <c r="C16" s="746" t="s">
        <v>737</v>
      </c>
      <c r="D16" s="63" t="s">
        <v>130</v>
      </c>
      <c r="E16" s="354" t="s">
        <v>309</v>
      </c>
      <c r="F16" s="684">
        <v>1</v>
      </c>
      <c r="G16" s="10" t="s">
        <v>0</v>
      </c>
      <c r="H16" s="746" t="s">
        <v>738</v>
      </c>
      <c r="I16" s="354" t="s">
        <v>309</v>
      </c>
    </row>
    <row r="17" spans="1:9" x14ac:dyDescent="0.25">
      <c r="A17" s="684">
        <v>2</v>
      </c>
      <c r="B17" s="685" t="s">
        <v>79</v>
      </c>
      <c r="C17" s="686" t="s">
        <v>736</v>
      </c>
      <c r="D17" s="759" t="s">
        <v>130</v>
      </c>
      <c r="E17" s="354" t="s">
        <v>309</v>
      </c>
      <c r="F17" s="684">
        <v>2</v>
      </c>
      <c r="G17" s="685" t="s">
        <v>79</v>
      </c>
      <c r="H17" s="686" t="s">
        <v>739</v>
      </c>
      <c r="I17" s="354" t="s">
        <v>309</v>
      </c>
    </row>
    <row r="18" spans="1:9" x14ac:dyDescent="0.25">
      <c r="A18" s="684">
        <v>3</v>
      </c>
      <c r="B18" s="10" t="s">
        <v>1</v>
      </c>
      <c r="C18" s="742" t="s">
        <v>93</v>
      </c>
      <c r="D18" s="752" t="s">
        <v>130</v>
      </c>
      <c r="E18" s="354" t="s">
        <v>309</v>
      </c>
      <c r="F18" s="684">
        <v>3</v>
      </c>
      <c r="G18" s="10" t="s">
        <v>1</v>
      </c>
      <c r="H18" s="851" t="s">
        <v>159</v>
      </c>
      <c r="I18" s="354" t="s">
        <v>309</v>
      </c>
    </row>
    <row r="19" spans="1:9" x14ac:dyDescent="0.25">
      <c r="A19" s="684">
        <v>4</v>
      </c>
      <c r="B19" s="10" t="s">
        <v>517</v>
      </c>
      <c r="C19" s="742" t="s">
        <v>93</v>
      </c>
      <c r="D19" s="752" t="s">
        <v>130</v>
      </c>
      <c r="E19" s="12"/>
      <c r="F19" s="684">
        <v>4</v>
      </c>
      <c r="G19" s="10" t="s">
        <v>517</v>
      </c>
      <c r="H19" s="851" t="s">
        <v>639</v>
      </c>
      <c r="I19" s="12"/>
    </row>
    <row r="20" spans="1:9" x14ac:dyDescent="0.25">
      <c r="A20" s="684">
        <v>5</v>
      </c>
      <c r="B20" s="10" t="s">
        <v>6</v>
      </c>
      <c r="C20" s="742" t="s">
        <v>93</v>
      </c>
      <c r="D20" s="752" t="s">
        <v>130</v>
      </c>
      <c r="E20" s="12"/>
      <c r="F20" s="684">
        <v>5</v>
      </c>
      <c r="G20" s="10" t="s">
        <v>6</v>
      </c>
      <c r="H20" s="851" t="s">
        <v>640</v>
      </c>
      <c r="I20" s="12"/>
    </row>
    <row r="21" spans="1:9" x14ac:dyDescent="0.25">
      <c r="A21" s="684">
        <v>6</v>
      </c>
      <c r="B21" s="10" t="s">
        <v>7</v>
      </c>
      <c r="C21" s="977" t="s">
        <v>718</v>
      </c>
      <c r="D21" s="760" t="s">
        <v>130</v>
      </c>
      <c r="E21" s="12"/>
      <c r="F21" s="684">
        <v>6</v>
      </c>
      <c r="G21" s="10" t="s">
        <v>7</v>
      </c>
      <c r="H21" s="850" t="s">
        <v>93</v>
      </c>
      <c r="I21" s="12"/>
    </row>
    <row r="22" spans="1:9" x14ac:dyDescent="0.25">
      <c r="A22" s="684">
        <v>7</v>
      </c>
      <c r="B22" s="10" t="s">
        <v>32</v>
      </c>
      <c r="C22" s="330" t="s">
        <v>530</v>
      </c>
      <c r="D22" s="760" t="s">
        <v>130</v>
      </c>
      <c r="E22" s="354" t="s">
        <v>309</v>
      </c>
      <c r="F22" s="684">
        <v>7</v>
      </c>
      <c r="G22" s="10" t="s">
        <v>32</v>
      </c>
      <c r="H22" s="628" t="s">
        <v>685</v>
      </c>
      <c r="I22" s="342" t="s">
        <v>309</v>
      </c>
    </row>
    <row r="23" spans="1:9" x14ac:dyDescent="0.25">
      <c r="A23" s="684">
        <v>8</v>
      </c>
      <c r="B23" s="10" t="s">
        <v>518</v>
      </c>
      <c r="C23" s="78"/>
      <c r="D23" s="756" t="s">
        <v>43</v>
      </c>
      <c r="E23" s="342" t="s">
        <v>309</v>
      </c>
      <c r="F23" s="684">
        <v>8</v>
      </c>
      <c r="G23" s="10" t="s">
        <v>518</v>
      </c>
      <c r="H23" s="747">
        <f>C27</f>
        <v>1245987.31</v>
      </c>
      <c r="I23" s="354"/>
    </row>
    <row r="24" spans="1:9" x14ac:dyDescent="0.25">
      <c r="A24" s="684">
        <v>9</v>
      </c>
      <c r="B24" s="10" t="s">
        <v>519</v>
      </c>
      <c r="C24" s="78"/>
      <c r="D24" s="756" t="s">
        <v>44</v>
      </c>
      <c r="E24" s="12"/>
      <c r="F24" s="684">
        <v>9</v>
      </c>
      <c r="G24" s="10" t="s">
        <v>519</v>
      </c>
      <c r="H24" s="747" t="s">
        <v>99</v>
      </c>
      <c r="I24" s="12"/>
    </row>
    <row r="25" spans="1:9" x14ac:dyDescent="0.25">
      <c r="A25" s="684">
        <v>10</v>
      </c>
      <c r="B25" s="10" t="s">
        <v>520</v>
      </c>
      <c r="C25" s="144">
        <f>C11</f>
        <v>525925.25</v>
      </c>
      <c r="D25" s="756" t="s">
        <v>43</v>
      </c>
      <c r="E25" s="354" t="s">
        <v>309</v>
      </c>
      <c r="F25" s="684">
        <v>10</v>
      </c>
      <c r="G25" s="10" t="s">
        <v>520</v>
      </c>
      <c r="H25" s="852">
        <f>C29</f>
        <v>0</v>
      </c>
      <c r="I25" s="342"/>
    </row>
    <row r="26" spans="1:9" x14ac:dyDescent="0.25">
      <c r="A26" s="684">
        <v>11</v>
      </c>
      <c r="B26" s="10" t="s">
        <v>521</v>
      </c>
      <c r="C26" s="144" t="s">
        <v>99</v>
      </c>
      <c r="D26" s="756" t="s">
        <v>44</v>
      </c>
      <c r="E26" s="12"/>
      <c r="F26" s="684">
        <v>11</v>
      </c>
      <c r="G26" s="10" t="s">
        <v>521</v>
      </c>
      <c r="H26" s="981">
        <f>C30</f>
        <v>0</v>
      </c>
      <c r="I26" s="12"/>
    </row>
    <row r="27" spans="1:9" x14ac:dyDescent="0.25">
      <c r="A27" s="684">
        <v>12</v>
      </c>
      <c r="B27" s="10" t="s">
        <v>522</v>
      </c>
      <c r="C27" s="852">
        <f>C10</f>
        <v>1245987.31</v>
      </c>
      <c r="D27" s="756" t="s">
        <v>43</v>
      </c>
      <c r="E27" s="342"/>
      <c r="F27" s="684">
        <v>12</v>
      </c>
      <c r="G27" s="10" t="s">
        <v>522</v>
      </c>
      <c r="H27" s="78"/>
      <c r="I27" s="354"/>
    </row>
    <row r="28" spans="1:9" x14ac:dyDescent="0.25">
      <c r="A28" s="684">
        <v>13</v>
      </c>
      <c r="B28" s="10" t="s">
        <v>523</v>
      </c>
      <c r="C28" s="852" t="s">
        <v>99</v>
      </c>
      <c r="D28" s="756" t="s">
        <v>44</v>
      </c>
      <c r="E28" s="12"/>
      <c r="F28" s="684">
        <v>13</v>
      </c>
      <c r="G28" s="10" t="s">
        <v>523</v>
      </c>
      <c r="H28" s="78"/>
      <c r="I28" s="12"/>
    </row>
    <row r="29" spans="1:9" x14ac:dyDescent="0.25">
      <c r="A29" s="684">
        <v>14</v>
      </c>
      <c r="B29" s="10" t="s">
        <v>524</v>
      </c>
      <c r="C29" s="78"/>
      <c r="D29" s="756" t="s">
        <v>43</v>
      </c>
      <c r="E29" s="354"/>
      <c r="F29" s="684">
        <v>14</v>
      </c>
      <c r="G29" s="10" t="s">
        <v>524</v>
      </c>
      <c r="H29" s="985">
        <f>C25</f>
        <v>525925.25</v>
      </c>
      <c r="I29" s="342"/>
    </row>
    <row r="30" spans="1:9" x14ac:dyDescent="0.25">
      <c r="A30" s="684">
        <v>15</v>
      </c>
      <c r="B30" s="10" t="s">
        <v>525</v>
      </c>
      <c r="C30" s="78"/>
      <c r="D30" s="756" t="s">
        <v>44</v>
      </c>
      <c r="E30" s="12"/>
      <c r="F30" s="684">
        <v>15</v>
      </c>
      <c r="G30" s="10" t="s">
        <v>525</v>
      </c>
      <c r="H30" s="985" t="str">
        <f>C26</f>
        <v>EUR</v>
      </c>
      <c r="I30" s="12"/>
    </row>
    <row r="31" spans="1:9" x14ac:dyDescent="0.25">
      <c r="A31" s="684">
        <v>16</v>
      </c>
      <c r="B31" s="10" t="s">
        <v>526</v>
      </c>
      <c r="C31" s="78"/>
      <c r="D31" s="756" t="s">
        <v>43</v>
      </c>
      <c r="E31" s="342" t="s">
        <v>309</v>
      </c>
      <c r="F31" s="684">
        <v>16</v>
      </c>
      <c r="G31" s="10" t="s">
        <v>526</v>
      </c>
      <c r="H31" s="144">
        <f>C33</f>
        <v>0</v>
      </c>
      <c r="I31" s="12"/>
    </row>
    <row r="32" spans="1:9" x14ac:dyDescent="0.25">
      <c r="A32" s="684">
        <v>17</v>
      </c>
      <c r="B32" s="10" t="s">
        <v>527</v>
      </c>
      <c r="C32" s="78"/>
      <c r="D32" s="756" t="s">
        <v>44</v>
      </c>
      <c r="E32" s="12"/>
      <c r="F32" s="684">
        <v>17</v>
      </c>
      <c r="G32" s="10" t="s">
        <v>527</v>
      </c>
      <c r="H32" s="144" t="s">
        <v>99</v>
      </c>
      <c r="I32" s="12"/>
    </row>
    <row r="33" spans="1:10" x14ac:dyDescent="0.25">
      <c r="A33" s="684">
        <v>18</v>
      </c>
      <c r="B33" s="10" t="s">
        <v>528</v>
      </c>
      <c r="C33" s="78"/>
      <c r="D33" s="756" t="s">
        <v>43</v>
      </c>
      <c r="E33" s="12"/>
      <c r="F33" s="684">
        <v>18</v>
      </c>
      <c r="G33" s="10" t="s">
        <v>528</v>
      </c>
      <c r="H33" s="78"/>
      <c r="I33" s="12"/>
    </row>
    <row r="34" spans="1:10" x14ac:dyDescent="0.25">
      <c r="A34" s="684">
        <v>19</v>
      </c>
      <c r="B34" s="10" t="s">
        <v>529</v>
      </c>
      <c r="C34" s="78"/>
      <c r="D34" s="756" t="s">
        <v>44</v>
      </c>
      <c r="E34" s="12"/>
      <c r="F34" s="684">
        <v>19</v>
      </c>
      <c r="G34" s="10" t="s">
        <v>529</v>
      </c>
      <c r="H34" s="78"/>
      <c r="I34" s="12"/>
    </row>
    <row r="35" spans="1:10" x14ac:dyDescent="0.25">
      <c r="A35" s="2">
        <v>20</v>
      </c>
      <c r="B35" s="685" t="s">
        <v>39</v>
      </c>
      <c r="C35" s="749" t="s">
        <v>47</v>
      </c>
      <c r="D35" s="756" t="s">
        <v>130</v>
      </c>
      <c r="E35" s="356" t="s">
        <v>309</v>
      </c>
      <c r="F35" s="2">
        <v>20</v>
      </c>
      <c r="G35" s="685" t="s">
        <v>39</v>
      </c>
      <c r="H35" s="749" t="s">
        <v>47</v>
      </c>
      <c r="I35" s="354" t="s">
        <v>309</v>
      </c>
    </row>
    <row r="36" spans="1:10" x14ac:dyDescent="0.25">
      <c r="A36" s="12" t="s">
        <v>122</v>
      </c>
      <c r="C36" s="16">
        <f>COUNTA(C16:C35)</f>
        <v>12</v>
      </c>
      <c r="F36" s="12" t="s">
        <v>122</v>
      </c>
      <c r="H36" s="16">
        <f>COUNTA(H16:H35)</f>
        <v>16</v>
      </c>
    </row>
    <row r="38" spans="1:10" ht="15.75" customHeight="1" x14ac:dyDescent="0.25">
      <c r="A38" s="855">
        <v>3.1</v>
      </c>
      <c r="B38" s="1887" t="s">
        <v>532</v>
      </c>
      <c r="C38" s="1887"/>
      <c r="D38" s="1887"/>
      <c r="E38" s="999"/>
      <c r="F38" s="855">
        <v>3.1</v>
      </c>
      <c r="G38" s="1887" t="s">
        <v>532</v>
      </c>
      <c r="H38" s="1887"/>
      <c r="I38" s="1887"/>
    </row>
    <row r="39" spans="1:10" ht="15.75" customHeight="1" x14ac:dyDescent="0.25">
      <c r="A39" s="855">
        <v>3.2</v>
      </c>
      <c r="B39" s="1887" t="s">
        <v>531</v>
      </c>
      <c r="C39" s="1887"/>
      <c r="D39" s="1887"/>
      <c r="E39" s="999"/>
      <c r="F39" s="855">
        <v>3.2</v>
      </c>
      <c r="G39" s="1887" t="s">
        <v>531</v>
      </c>
      <c r="H39" s="1887"/>
      <c r="I39" s="1887"/>
    </row>
    <row r="40" spans="1:10" x14ac:dyDescent="0.25">
      <c r="A40" s="855">
        <v>3.3</v>
      </c>
      <c r="B40" s="1887" t="s">
        <v>533</v>
      </c>
      <c r="C40" s="1887"/>
      <c r="D40" s="1887"/>
      <c r="E40" s="999"/>
      <c r="F40" s="855">
        <v>3.3</v>
      </c>
      <c r="G40" s="1887" t="s">
        <v>641</v>
      </c>
      <c r="H40" s="1887"/>
      <c r="I40" s="1887"/>
    </row>
    <row r="41" spans="1:10" ht="15" customHeight="1" x14ac:dyDescent="0.25">
      <c r="A41" s="1904">
        <v>3.7</v>
      </c>
      <c r="B41" s="1895" t="s">
        <v>706</v>
      </c>
      <c r="C41" s="1895"/>
      <c r="D41" s="1895"/>
      <c r="E41" s="997"/>
      <c r="F41" s="1903">
        <v>3.7</v>
      </c>
      <c r="G41" s="1896" t="s">
        <v>715</v>
      </c>
      <c r="H41" s="1896"/>
      <c r="I41" s="1896"/>
      <c r="J41" s="1000"/>
    </row>
    <row r="42" spans="1:10" ht="15" customHeight="1" x14ac:dyDescent="0.25">
      <c r="A42" s="1904"/>
      <c r="B42" s="1895"/>
      <c r="C42" s="1895"/>
      <c r="D42" s="1895"/>
      <c r="E42" s="997"/>
      <c r="F42" s="1903"/>
      <c r="G42" s="1896"/>
      <c r="H42" s="1896"/>
      <c r="I42" s="1896"/>
      <c r="J42" s="1000"/>
    </row>
    <row r="43" spans="1:10" ht="15.75" customHeight="1" x14ac:dyDescent="0.25">
      <c r="A43" s="1904"/>
      <c r="B43" s="1895"/>
      <c r="C43" s="1895"/>
      <c r="D43" s="1895"/>
      <c r="E43" s="997"/>
      <c r="F43" s="1888">
        <v>3.2</v>
      </c>
      <c r="G43" s="1662" t="s">
        <v>602</v>
      </c>
      <c r="H43" s="1662"/>
      <c r="I43" s="1662"/>
    </row>
    <row r="44" spans="1:10" ht="15.75" customHeight="1" x14ac:dyDescent="0.25">
      <c r="A44" s="984">
        <v>3.8</v>
      </c>
      <c r="B44" s="1890" t="s">
        <v>731</v>
      </c>
      <c r="C44" s="1890"/>
      <c r="D44" s="1890"/>
      <c r="E44" s="996"/>
      <c r="F44" s="1888"/>
      <c r="G44" s="1662"/>
      <c r="H44" s="1662"/>
      <c r="I44" s="1662"/>
    </row>
    <row r="45" spans="1:10" ht="15.75" customHeight="1" x14ac:dyDescent="0.25">
      <c r="A45" s="998">
        <v>3.1</v>
      </c>
      <c r="B45" s="1891" t="s">
        <v>710</v>
      </c>
      <c r="C45" s="1891"/>
      <c r="D45" s="1891"/>
      <c r="E45" s="858"/>
    </row>
    <row r="46" spans="1:10" ht="15.75" customHeight="1" x14ac:dyDescent="0.25">
      <c r="A46" s="990">
        <v>3.16</v>
      </c>
      <c r="B46" s="1868" t="s">
        <v>730</v>
      </c>
      <c r="C46" s="1868"/>
      <c r="D46" s="983"/>
      <c r="E46" s="858"/>
    </row>
    <row r="47" spans="1:10" ht="15.75" customHeight="1" x14ac:dyDescent="0.25">
      <c r="A47" s="1880">
        <v>3.2</v>
      </c>
      <c r="B47" s="1662" t="s">
        <v>602</v>
      </c>
      <c r="C47" s="1662"/>
      <c r="D47" s="1662"/>
      <c r="E47" s="978"/>
    </row>
    <row r="48" spans="1:10" ht="15.75" customHeight="1" x14ac:dyDescent="0.25">
      <c r="A48" s="1880"/>
      <c r="B48" s="1662"/>
      <c r="C48" s="1662"/>
      <c r="D48" s="1662"/>
      <c r="E48" s="978"/>
    </row>
    <row r="49" ht="15" customHeight="1" x14ac:dyDescent="0.25"/>
  </sheetData>
  <mergeCells count="24">
    <mergeCell ref="B46:C46"/>
    <mergeCell ref="B47:D48"/>
    <mergeCell ref="F14:H14"/>
    <mergeCell ref="F3:H3"/>
    <mergeCell ref="F1:H2"/>
    <mergeCell ref="F43:F44"/>
    <mergeCell ref="G43:I44"/>
    <mergeCell ref="G38:I38"/>
    <mergeCell ref="A14:C14"/>
    <mergeCell ref="A47:A48"/>
    <mergeCell ref="F41:F42"/>
    <mergeCell ref="G39:I39"/>
    <mergeCell ref="G40:I40"/>
    <mergeCell ref="A41:A43"/>
    <mergeCell ref="B45:D45"/>
    <mergeCell ref="B44:D44"/>
    <mergeCell ref="D5:H5"/>
    <mergeCell ref="B15:C15"/>
    <mergeCell ref="B41:D43"/>
    <mergeCell ref="B40:D40"/>
    <mergeCell ref="B38:D38"/>
    <mergeCell ref="B39:D39"/>
    <mergeCell ref="G41:I42"/>
    <mergeCell ref="G15:H1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Y107"/>
  <sheetViews>
    <sheetView zoomScale="75" zoomScaleNormal="75" workbookViewId="0"/>
  </sheetViews>
  <sheetFormatPr defaultColWidth="8.85546875" defaultRowHeight="15" x14ac:dyDescent="0.25"/>
  <cols>
    <col min="1" max="1" width="11.7109375" customWidth="1"/>
    <col min="2" max="2" width="3.42578125" style="198" customWidth="1"/>
    <col min="3" max="3" width="20" customWidth="1"/>
    <col min="4" max="4" width="66.7109375" customWidth="1"/>
    <col min="5" max="5" width="14" bestFit="1" customWidth="1"/>
    <col min="6" max="6" width="14.85546875" bestFit="1" customWidth="1"/>
    <col min="7" max="7" width="14.28515625" bestFit="1" customWidth="1"/>
    <col min="8" max="8" width="15.42578125" bestFit="1" customWidth="1"/>
    <col min="9" max="9" width="14.85546875" bestFit="1" customWidth="1"/>
    <col min="10" max="10" width="1.28515625" style="7" customWidth="1"/>
    <col min="11" max="11" width="56" bestFit="1" customWidth="1"/>
    <col min="12" max="12" width="4.140625" customWidth="1"/>
    <col min="14" max="14" width="75.140625" customWidth="1"/>
    <col min="15" max="15" width="56.7109375" bestFit="1" customWidth="1"/>
    <col min="16" max="16" width="3.140625" bestFit="1" customWidth="1"/>
    <col min="17" max="17" width="8.85546875" bestFit="1" customWidth="1"/>
    <col min="18" max="18" width="19" bestFit="1" customWidth="1"/>
    <col min="19" max="19" width="6.42578125" customWidth="1"/>
    <col min="20" max="20" width="10.28515625" customWidth="1"/>
    <col min="21" max="21" width="75.7109375" customWidth="1"/>
    <col min="22" max="22" width="57" customWidth="1"/>
    <col min="23" max="23" width="3.140625" bestFit="1" customWidth="1"/>
    <col min="24" max="24" width="8.85546875" customWidth="1"/>
  </cols>
  <sheetData>
    <row r="1" spans="1:24" ht="18" x14ac:dyDescent="0.25">
      <c r="A1" s="37" t="s">
        <v>635</v>
      </c>
      <c r="B1" s="849"/>
      <c r="C1" s="11"/>
      <c r="D1" s="11"/>
      <c r="E1" s="11"/>
      <c r="F1" s="11"/>
      <c r="G1" s="11"/>
      <c r="H1" s="11"/>
      <c r="I1" s="11"/>
      <c r="J1" s="245"/>
    </row>
    <row r="2" spans="1:24" ht="18" x14ac:dyDescent="0.25">
      <c r="A2" s="37"/>
      <c r="B2" s="849"/>
      <c r="C2" s="11"/>
      <c r="D2" s="11"/>
      <c r="E2" s="11"/>
      <c r="F2" s="11"/>
      <c r="G2" s="11"/>
      <c r="H2" s="11"/>
      <c r="I2" s="11"/>
      <c r="J2" s="245"/>
      <c r="M2" s="37"/>
    </row>
    <row r="3" spans="1:24" ht="18" x14ac:dyDescent="0.25">
      <c r="A3" s="166" t="s">
        <v>636</v>
      </c>
      <c r="B3" s="849"/>
      <c r="C3" s="11"/>
      <c r="D3" s="11"/>
      <c r="E3" s="11"/>
      <c r="F3" s="11"/>
      <c r="G3" s="11"/>
      <c r="H3" s="11"/>
      <c r="I3" s="11"/>
      <c r="J3" s="245"/>
      <c r="M3" s="166" t="s">
        <v>599</v>
      </c>
    </row>
    <row r="4" spans="1:24" ht="15" customHeight="1" x14ac:dyDescent="0.25">
      <c r="A4" s="11"/>
      <c r="B4" s="765"/>
      <c r="C4" s="11"/>
      <c r="D4" s="11"/>
      <c r="E4" s="848" t="s">
        <v>598</v>
      </c>
      <c r="F4" s="848" t="s">
        <v>597</v>
      </c>
      <c r="G4" s="848" t="s">
        <v>596</v>
      </c>
      <c r="H4" s="848" t="s">
        <v>595</v>
      </c>
      <c r="I4" s="848" t="s">
        <v>594</v>
      </c>
      <c r="J4" s="846"/>
      <c r="N4" s="83"/>
      <c r="O4" s="8"/>
      <c r="R4" s="1909" t="s">
        <v>601</v>
      </c>
      <c r="T4" s="8"/>
      <c r="U4" s="8"/>
      <c r="V4" s="8"/>
    </row>
    <row r="5" spans="1:24" ht="15.75" x14ac:dyDescent="0.25">
      <c r="B5" s="765"/>
      <c r="C5" s="11"/>
      <c r="D5" s="860" t="s">
        <v>184</v>
      </c>
      <c r="E5" s="847" t="s">
        <v>92</v>
      </c>
      <c r="F5" s="847" t="s">
        <v>593</v>
      </c>
      <c r="G5" s="857" t="s">
        <v>605</v>
      </c>
      <c r="H5" s="847" t="s">
        <v>592</v>
      </c>
      <c r="I5" s="857" t="s">
        <v>604</v>
      </c>
      <c r="J5" s="846"/>
      <c r="M5" s="1906" t="s">
        <v>600</v>
      </c>
      <c r="N5" s="1906"/>
      <c r="O5" s="1906"/>
      <c r="P5" s="55"/>
      <c r="R5" s="1910"/>
      <c r="T5" s="1906" t="s">
        <v>606</v>
      </c>
      <c r="U5" s="1906"/>
      <c r="V5" s="1906"/>
      <c r="W5" s="55"/>
    </row>
    <row r="6" spans="1:24" ht="15.75" x14ac:dyDescent="0.25">
      <c r="A6" s="834" t="s">
        <v>591</v>
      </c>
      <c r="B6" s="837" t="s">
        <v>590</v>
      </c>
      <c r="C6" s="1912" t="s">
        <v>572</v>
      </c>
      <c r="D6" s="1912"/>
      <c r="E6" s="833"/>
      <c r="F6" s="833"/>
      <c r="G6" s="833"/>
      <c r="H6" s="833"/>
      <c r="I6" s="833"/>
      <c r="J6" s="845"/>
      <c r="K6" s="845"/>
      <c r="M6" s="230">
        <v>4.0999999999999996</v>
      </c>
      <c r="N6" s="818" t="s">
        <v>0</v>
      </c>
      <c r="O6" s="738" t="s">
        <v>196</v>
      </c>
      <c r="P6" s="740" t="s">
        <v>130</v>
      </c>
      <c r="Q6" s="356" t="s">
        <v>309</v>
      </c>
      <c r="R6" s="2">
        <v>1.1000000000000001</v>
      </c>
      <c r="T6" s="230">
        <v>4.0999999999999996</v>
      </c>
      <c r="U6" s="818" t="s">
        <v>0</v>
      </c>
      <c r="V6" s="746" t="s">
        <v>608</v>
      </c>
      <c r="W6" s="753" t="s">
        <v>130</v>
      </c>
      <c r="X6" s="356" t="s">
        <v>309</v>
      </c>
    </row>
    <row r="7" spans="1:24" ht="15.75" x14ac:dyDescent="0.25">
      <c r="A7" s="833"/>
      <c r="B7" s="832">
        <v>1</v>
      </c>
      <c r="C7" s="833" t="s">
        <v>589</v>
      </c>
      <c r="D7" s="833"/>
      <c r="E7" s="840">
        <v>243</v>
      </c>
      <c r="F7" s="840">
        <v>75</v>
      </c>
      <c r="G7" s="840">
        <v>15</v>
      </c>
      <c r="H7" s="840">
        <v>0</v>
      </c>
      <c r="I7" s="840">
        <v>0</v>
      </c>
      <c r="J7" s="836"/>
      <c r="K7" s="833"/>
      <c r="M7" s="230">
        <v>4.2</v>
      </c>
      <c r="N7" s="818" t="s">
        <v>79</v>
      </c>
      <c r="O7" s="156" t="s">
        <v>197</v>
      </c>
      <c r="P7" s="153" t="s">
        <v>130</v>
      </c>
      <c r="Q7" s="356" t="s">
        <v>309</v>
      </c>
      <c r="R7" s="2">
        <v>2.2999999999999998</v>
      </c>
      <c r="T7" s="230">
        <v>4.2</v>
      </c>
      <c r="U7" s="818" t="s">
        <v>79</v>
      </c>
      <c r="V7" s="156" t="s">
        <v>199</v>
      </c>
      <c r="W7" s="153" t="s">
        <v>130</v>
      </c>
      <c r="X7" s="356" t="s">
        <v>309</v>
      </c>
    </row>
    <row r="8" spans="1:24" ht="15.75" x14ac:dyDescent="0.25">
      <c r="A8" s="833"/>
      <c r="B8" s="832">
        <v>2</v>
      </c>
      <c r="C8" s="833" t="s">
        <v>588</v>
      </c>
      <c r="D8" s="833"/>
      <c r="E8" s="840">
        <v>2</v>
      </c>
      <c r="F8" s="840">
        <v>5</v>
      </c>
      <c r="G8" s="840">
        <v>19</v>
      </c>
      <c r="H8" s="840">
        <v>0</v>
      </c>
      <c r="I8" s="840">
        <v>0</v>
      </c>
      <c r="J8" s="836"/>
      <c r="K8" s="833"/>
      <c r="M8" s="230">
        <v>4.3</v>
      </c>
      <c r="N8" s="818" t="s">
        <v>1</v>
      </c>
      <c r="O8" s="736" t="s">
        <v>93</v>
      </c>
      <c r="P8" s="740" t="s">
        <v>130</v>
      </c>
      <c r="Q8" s="355"/>
      <c r="R8" s="2">
        <v>1.2</v>
      </c>
      <c r="T8" s="230">
        <v>4.3</v>
      </c>
      <c r="U8" s="818" t="s">
        <v>1</v>
      </c>
      <c r="V8" s="742" t="s">
        <v>93</v>
      </c>
      <c r="W8" s="753" t="s">
        <v>130</v>
      </c>
      <c r="X8" s="355"/>
    </row>
    <row r="9" spans="1:24" ht="15.75" x14ac:dyDescent="0.25">
      <c r="A9" s="833"/>
      <c r="B9" s="832">
        <v>3</v>
      </c>
      <c r="C9" s="833" t="s">
        <v>587</v>
      </c>
      <c r="D9" s="833"/>
      <c r="E9" s="840">
        <v>55</v>
      </c>
      <c r="F9" s="840">
        <v>41</v>
      </c>
      <c r="G9" s="840">
        <v>0</v>
      </c>
      <c r="H9" s="840">
        <v>97</v>
      </c>
      <c r="I9" s="840">
        <v>125</v>
      </c>
      <c r="J9" s="836"/>
      <c r="K9" s="835" t="s">
        <v>586</v>
      </c>
      <c r="M9" s="230">
        <v>4.4000000000000004</v>
      </c>
      <c r="N9" s="818" t="s">
        <v>40</v>
      </c>
      <c r="O9" s="736" t="s">
        <v>93</v>
      </c>
      <c r="P9" s="740" t="s">
        <v>130</v>
      </c>
      <c r="Q9" s="355"/>
      <c r="R9" s="2">
        <v>1.3</v>
      </c>
      <c r="T9" s="230">
        <v>4.4000000000000004</v>
      </c>
      <c r="U9" s="818" t="s">
        <v>40</v>
      </c>
      <c r="V9" s="742" t="s">
        <v>93</v>
      </c>
      <c r="W9" s="753" t="s">
        <v>130</v>
      </c>
      <c r="X9" s="355"/>
    </row>
    <row r="10" spans="1:24" ht="15.75" x14ac:dyDescent="0.25">
      <c r="A10" s="833"/>
      <c r="B10" s="832">
        <v>4</v>
      </c>
      <c r="C10" s="833" t="s">
        <v>582</v>
      </c>
      <c r="D10" s="833"/>
      <c r="E10" s="840">
        <v>22</v>
      </c>
      <c r="F10" s="840">
        <v>23</v>
      </c>
      <c r="G10" s="840">
        <v>47</v>
      </c>
      <c r="H10" s="840">
        <v>0</v>
      </c>
      <c r="I10" s="840">
        <v>94</v>
      </c>
      <c r="J10" s="836"/>
      <c r="K10" s="835"/>
      <c r="M10" s="230">
        <v>4.5</v>
      </c>
      <c r="N10" s="818" t="s">
        <v>6</v>
      </c>
      <c r="O10" s="736" t="s">
        <v>93</v>
      </c>
      <c r="P10" s="59" t="s">
        <v>130</v>
      </c>
      <c r="Q10" s="356"/>
      <c r="R10" s="2">
        <v>1.1000000000000001</v>
      </c>
      <c r="T10" s="230">
        <v>4.5</v>
      </c>
      <c r="U10" s="818" t="s">
        <v>6</v>
      </c>
      <c r="V10" s="742" t="s">
        <v>93</v>
      </c>
      <c r="W10" s="59" t="s">
        <v>130</v>
      </c>
      <c r="X10" s="356"/>
    </row>
    <row r="11" spans="1:24" ht="15.75" x14ac:dyDescent="0.25">
      <c r="A11" s="833"/>
      <c r="B11" s="832">
        <v>5</v>
      </c>
      <c r="C11" s="833" t="s">
        <v>565</v>
      </c>
      <c r="D11" s="833"/>
      <c r="E11" s="839">
        <v>67</v>
      </c>
      <c r="F11" s="839">
        <v>44</v>
      </c>
      <c r="G11" s="839">
        <v>0</v>
      </c>
      <c r="H11" s="839">
        <v>6</v>
      </c>
      <c r="I11" s="839">
        <v>0</v>
      </c>
      <c r="J11" s="836"/>
      <c r="K11" s="835" t="s">
        <v>578</v>
      </c>
      <c r="M11" s="230">
        <v>4.5999999999999996</v>
      </c>
      <c r="N11" s="818" t="s">
        <v>19</v>
      </c>
      <c r="O11" s="736" t="s">
        <v>113</v>
      </c>
      <c r="P11" s="741" t="s">
        <v>44</v>
      </c>
      <c r="Q11" s="356"/>
      <c r="R11" s="2">
        <v>2.75</v>
      </c>
      <c r="T11" s="230">
        <v>4.5999999999999996</v>
      </c>
      <c r="U11" s="818" t="s">
        <v>19</v>
      </c>
      <c r="V11" s="742" t="s">
        <v>113</v>
      </c>
      <c r="W11" s="752" t="s">
        <v>44</v>
      </c>
      <c r="X11" s="356"/>
    </row>
    <row r="12" spans="1:24" x14ac:dyDescent="0.25">
      <c r="A12" s="833"/>
      <c r="B12" s="832"/>
      <c r="C12" s="1907" t="s">
        <v>554</v>
      </c>
      <c r="D12" s="1908"/>
      <c r="E12" s="831">
        <f>SUM(E7:E11)</f>
        <v>389</v>
      </c>
      <c r="F12" s="831">
        <f>SUM(F7:F11)</f>
        <v>188</v>
      </c>
      <c r="G12" s="831">
        <f>SUM(G7:G11)</f>
        <v>81</v>
      </c>
      <c r="H12" s="831">
        <f>SUM(H7:H11)</f>
        <v>103</v>
      </c>
      <c r="I12" s="831">
        <f>SUM(I7:I11)</f>
        <v>219</v>
      </c>
      <c r="J12" s="830"/>
      <c r="K12" s="835"/>
      <c r="M12" s="230">
        <v>4.7</v>
      </c>
      <c r="N12" s="825" t="s">
        <v>77</v>
      </c>
      <c r="O12" s="824" t="s">
        <v>92</v>
      </c>
      <c r="P12" s="823" t="s">
        <v>44</v>
      </c>
      <c r="Q12" s="356"/>
      <c r="R12" s="2">
        <v>2.78</v>
      </c>
      <c r="T12" s="230">
        <v>4.7</v>
      </c>
      <c r="U12" s="825" t="s">
        <v>77</v>
      </c>
      <c r="V12" s="824" t="s">
        <v>92</v>
      </c>
      <c r="W12" s="823" t="s">
        <v>44</v>
      </c>
      <c r="X12" s="356"/>
    </row>
    <row r="13" spans="1:24" ht="15.75" x14ac:dyDescent="0.25">
      <c r="A13" s="833"/>
      <c r="B13" s="844"/>
      <c r="C13" s="1907" t="s">
        <v>553</v>
      </c>
      <c r="D13" s="1907"/>
      <c r="E13" s="830"/>
      <c r="F13" s="830"/>
      <c r="G13" s="830"/>
      <c r="H13" s="830"/>
      <c r="I13" s="830"/>
      <c r="J13" s="830"/>
      <c r="K13" s="835"/>
      <c r="M13" s="230">
        <v>4.8</v>
      </c>
      <c r="N13" s="814" t="s">
        <v>566</v>
      </c>
      <c r="O13" s="820"/>
      <c r="P13" s="59"/>
      <c r="Q13" s="356"/>
      <c r="R13" s="688"/>
      <c r="T13" s="230">
        <v>4.8</v>
      </c>
      <c r="U13" s="814" t="s">
        <v>566</v>
      </c>
      <c r="V13" s="820"/>
      <c r="W13" s="59"/>
      <c r="X13" s="356"/>
    </row>
    <row r="14" spans="1:24" ht="15.75" x14ac:dyDescent="0.25">
      <c r="A14" s="833"/>
      <c r="B14" s="832">
        <v>6</v>
      </c>
      <c r="C14" s="1907" t="s">
        <v>758</v>
      </c>
      <c r="D14" s="1908"/>
      <c r="E14" s="843">
        <v>45</v>
      </c>
      <c r="F14" s="843">
        <v>0</v>
      </c>
      <c r="G14" s="843">
        <v>0</v>
      </c>
      <c r="H14" s="843">
        <v>0</v>
      </c>
      <c r="I14" s="843">
        <v>0</v>
      </c>
      <c r="J14" s="830"/>
      <c r="K14" s="1093" t="s">
        <v>760</v>
      </c>
      <c r="M14" s="230">
        <v>4.9000000000000004</v>
      </c>
      <c r="N14" s="818" t="s">
        <v>564</v>
      </c>
      <c r="O14" s="739">
        <f>E60*1000000</f>
        <v>198400000</v>
      </c>
      <c r="P14" s="59"/>
      <c r="Q14" s="356" t="s">
        <v>309</v>
      </c>
      <c r="R14" s="689"/>
      <c r="T14" s="230">
        <v>4.9000000000000004</v>
      </c>
      <c r="U14" s="818" t="s">
        <v>564</v>
      </c>
      <c r="V14" s="189">
        <v>251093771</v>
      </c>
      <c r="W14" s="59"/>
      <c r="X14" s="356" t="s">
        <v>309</v>
      </c>
    </row>
    <row r="15" spans="1:24" ht="15.75" x14ac:dyDescent="0.25">
      <c r="A15" s="833"/>
      <c r="B15" s="832">
        <v>7</v>
      </c>
      <c r="C15" s="1907" t="s">
        <v>759</v>
      </c>
      <c r="D15" s="1908"/>
      <c r="E15" s="843">
        <v>1</v>
      </c>
      <c r="F15" s="843">
        <v>0</v>
      </c>
      <c r="G15" s="843">
        <v>0</v>
      </c>
      <c r="H15" s="843">
        <v>0</v>
      </c>
      <c r="I15" s="843">
        <v>0</v>
      </c>
      <c r="J15" s="830"/>
      <c r="K15" s="1093" t="s">
        <v>760</v>
      </c>
      <c r="M15" s="853">
        <v>4.0999999999999996</v>
      </c>
      <c r="N15" s="818" t="s">
        <v>563</v>
      </c>
      <c r="O15" s="1069" t="s">
        <v>99</v>
      </c>
      <c r="P15" s="59"/>
      <c r="Q15" s="356" t="s">
        <v>309</v>
      </c>
      <c r="R15" s="689"/>
      <c r="T15" s="853">
        <v>4.0999999999999996</v>
      </c>
      <c r="U15" s="818" t="s">
        <v>563</v>
      </c>
      <c r="V15" s="1069" t="s">
        <v>99</v>
      </c>
      <c r="W15" s="59"/>
      <c r="X15" s="356" t="s">
        <v>309</v>
      </c>
    </row>
    <row r="16" spans="1:24" ht="16.5" thickBot="1" x14ac:dyDescent="0.3">
      <c r="A16" s="833"/>
      <c r="B16" s="832">
        <v>8</v>
      </c>
      <c r="C16" s="1907" t="s">
        <v>585</v>
      </c>
      <c r="D16" s="1908"/>
      <c r="E16" s="842">
        <v>12</v>
      </c>
      <c r="F16" s="842">
        <v>0</v>
      </c>
      <c r="G16" s="842">
        <v>0</v>
      </c>
      <c r="H16" s="842">
        <v>0</v>
      </c>
      <c r="I16" s="842">
        <v>0</v>
      </c>
      <c r="J16" s="830"/>
      <c r="K16" s="1093" t="s">
        <v>760</v>
      </c>
      <c r="M16" s="815">
        <v>4.18</v>
      </c>
      <c r="N16" s="814" t="s">
        <v>39</v>
      </c>
      <c r="O16" s="748" t="s">
        <v>47</v>
      </c>
      <c r="P16" s="741" t="s">
        <v>130</v>
      </c>
      <c r="Q16" s="342" t="s">
        <v>309</v>
      </c>
      <c r="R16" s="18">
        <v>2.98</v>
      </c>
      <c r="T16" s="815">
        <v>4.18</v>
      </c>
      <c r="U16" s="814" t="s">
        <v>39</v>
      </c>
      <c r="V16" s="748" t="s">
        <v>609</v>
      </c>
      <c r="W16" s="752" t="s">
        <v>130</v>
      </c>
      <c r="X16" s="356" t="s">
        <v>309</v>
      </c>
    </row>
    <row r="17" spans="1:24" ht="16.5" thickTop="1" x14ac:dyDescent="0.25">
      <c r="A17" s="833"/>
      <c r="B17" s="832"/>
      <c r="C17" s="1907" t="s">
        <v>561</v>
      </c>
      <c r="D17" s="1908"/>
      <c r="E17" s="841">
        <f>SUM(E14:E16)</f>
        <v>58</v>
      </c>
      <c r="F17" s="841">
        <f>SUM(F14:F16)</f>
        <v>0</v>
      </c>
      <c r="G17" s="841">
        <f>SUM(G14:G16)</f>
        <v>0</v>
      </c>
      <c r="H17" s="841">
        <f>SUM(H14:H16)</f>
        <v>0</v>
      </c>
      <c r="I17" s="841">
        <f>SUM(I14:I16)</f>
        <v>0</v>
      </c>
      <c r="J17" s="830"/>
      <c r="K17" s="835"/>
      <c r="M17" s="12" t="s">
        <v>122</v>
      </c>
      <c r="O17" s="16">
        <f>COUNTA(O6:O16)</f>
        <v>10</v>
      </c>
      <c r="P17" s="69"/>
      <c r="T17" s="12" t="s">
        <v>122</v>
      </c>
      <c r="V17" s="16">
        <f>COUNTA(V6:V16)</f>
        <v>10</v>
      </c>
      <c r="W17" s="69"/>
    </row>
    <row r="18" spans="1:24" x14ac:dyDescent="0.25">
      <c r="A18" s="833"/>
      <c r="B18" s="1913"/>
      <c r="C18" s="1913"/>
      <c r="D18" s="1913"/>
      <c r="E18" s="833"/>
      <c r="F18" s="833"/>
      <c r="G18" s="833"/>
      <c r="H18" s="833"/>
      <c r="I18" s="833"/>
      <c r="J18" s="833"/>
      <c r="K18" s="835"/>
      <c r="O18" s="11"/>
      <c r="P18" s="70"/>
      <c r="V18" s="11"/>
      <c r="W18" s="70"/>
    </row>
    <row r="19" spans="1:24" ht="15.75" x14ac:dyDescent="0.25">
      <c r="A19" s="833"/>
      <c r="B19" s="837" t="s">
        <v>346</v>
      </c>
      <c r="C19" s="1912" t="s">
        <v>559</v>
      </c>
      <c r="D19" s="1912"/>
      <c r="E19" s="833"/>
      <c r="F19" s="833"/>
      <c r="G19" s="833"/>
      <c r="H19" s="833"/>
      <c r="I19" s="833"/>
      <c r="J19" s="833"/>
      <c r="K19" s="835"/>
      <c r="M19" s="73">
        <v>4.0999999999999996</v>
      </c>
      <c r="N19" s="1658" t="s">
        <v>584</v>
      </c>
      <c r="O19" s="1658"/>
      <c r="P19" s="1658"/>
      <c r="Q19" s="1658"/>
      <c r="R19" s="1658"/>
      <c r="T19" s="73">
        <v>4.0999999999999996</v>
      </c>
      <c r="U19" s="1658" t="s">
        <v>584</v>
      </c>
      <c r="V19" s="1658"/>
      <c r="W19" s="1658"/>
      <c r="X19" s="1658"/>
    </row>
    <row r="20" spans="1:24" ht="15.75" x14ac:dyDescent="0.25">
      <c r="A20" s="833"/>
      <c r="B20" s="832">
        <v>1</v>
      </c>
      <c r="C20" s="833" t="s">
        <v>558</v>
      </c>
      <c r="D20" s="833"/>
      <c r="E20" s="839">
        <v>0</v>
      </c>
      <c r="F20" s="839">
        <v>0</v>
      </c>
      <c r="G20" s="839">
        <v>0</v>
      </c>
      <c r="H20" s="839">
        <v>2</v>
      </c>
      <c r="I20" s="839">
        <v>3</v>
      </c>
      <c r="J20" s="836"/>
      <c r="K20" s="835" t="s">
        <v>579</v>
      </c>
      <c r="M20" s="73">
        <v>4.2</v>
      </c>
      <c r="N20" s="1658" t="s">
        <v>583</v>
      </c>
      <c r="O20" s="1658"/>
      <c r="P20" s="1658"/>
      <c r="Q20" s="1658"/>
      <c r="R20" s="1658"/>
      <c r="T20" s="73">
        <v>4.2</v>
      </c>
      <c r="U20" s="1658" t="s">
        <v>583</v>
      </c>
      <c r="V20" s="1658"/>
      <c r="W20" s="1658"/>
      <c r="X20" s="1658"/>
    </row>
    <row r="21" spans="1:24" x14ac:dyDescent="0.25">
      <c r="A21" s="833"/>
      <c r="B21" s="832">
        <v>2</v>
      </c>
      <c r="C21" s="833" t="s">
        <v>582</v>
      </c>
      <c r="D21" s="833"/>
      <c r="E21" s="840">
        <v>12</v>
      </c>
      <c r="F21" s="840">
        <v>0</v>
      </c>
      <c r="G21" s="840">
        <v>11</v>
      </c>
      <c r="H21" s="840">
        <v>0</v>
      </c>
      <c r="I21" s="840">
        <v>7</v>
      </c>
      <c r="J21" s="836"/>
      <c r="K21" s="835"/>
      <c r="M21" s="1859">
        <v>4.9000000000000004</v>
      </c>
      <c r="N21" s="1861" t="s">
        <v>603</v>
      </c>
      <c r="O21" s="1861"/>
      <c r="P21" s="1861"/>
      <c r="Q21" s="1861"/>
      <c r="R21" s="1861"/>
      <c r="S21" s="7"/>
      <c r="T21" s="1094">
        <v>4.9000000000000004</v>
      </c>
      <c r="U21" s="1655" t="s">
        <v>607</v>
      </c>
      <c r="V21" s="1655"/>
      <c r="W21" s="1655"/>
      <c r="X21" s="1655"/>
    </row>
    <row r="22" spans="1:24" ht="15.75" x14ac:dyDescent="0.25">
      <c r="A22" s="833"/>
      <c r="B22" s="832">
        <v>3</v>
      </c>
      <c r="C22" s="833" t="s">
        <v>581</v>
      </c>
      <c r="D22" s="833"/>
      <c r="E22" s="840">
        <v>0</v>
      </c>
      <c r="F22" s="840">
        <v>0</v>
      </c>
      <c r="G22" s="840">
        <v>45</v>
      </c>
      <c r="H22" s="840">
        <v>34</v>
      </c>
      <c r="I22" s="840">
        <v>202</v>
      </c>
      <c r="J22" s="836"/>
      <c r="K22" s="835"/>
      <c r="M22" s="1859"/>
      <c r="N22" s="1861"/>
      <c r="O22" s="1861"/>
      <c r="P22" s="1861"/>
      <c r="Q22" s="1861"/>
      <c r="R22" s="1861"/>
      <c r="S22" s="7"/>
      <c r="T22" s="1042">
        <v>4.0999999999999996</v>
      </c>
      <c r="U22" s="1591" t="s">
        <v>744</v>
      </c>
      <c r="V22" s="1591"/>
      <c r="W22" s="1591"/>
      <c r="X22" s="1591"/>
    </row>
    <row r="23" spans="1:24" ht="15" customHeight="1" x14ac:dyDescent="0.25">
      <c r="A23" s="833"/>
      <c r="B23" s="832">
        <v>4</v>
      </c>
      <c r="C23" s="833" t="s">
        <v>580</v>
      </c>
      <c r="D23" s="833"/>
      <c r="E23" s="839">
        <v>0</v>
      </c>
      <c r="F23" s="839">
        <v>0</v>
      </c>
      <c r="G23" s="839">
        <v>5</v>
      </c>
      <c r="H23" s="839">
        <v>16</v>
      </c>
      <c r="I23" s="839">
        <v>5</v>
      </c>
      <c r="J23" s="836"/>
      <c r="K23" s="835" t="s">
        <v>579</v>
      </c>
      <c r="M23" s="1042">
        <v>4.0999999999999996</v>
      </c>
      <c r="N23" s="1591" t="s">
        <v>744</v>
      </c>
      <c r="O23" s="1591"/>
      <c r="P23" s="1591"/>
      <c r="Q23" s="1591"/>
      <c r="R23" s="1591"/>
      <c r="S23" s="7"/>
      <c r="T23" s="1905">
        <v>4.18</v>
      </c>
      <c r="U23" s="1592" t="s">
        <v>602</v>
      </c>
      <c r="V23" s="1592"/>
      <c r="W23" s="1592"/>
      <c r="X23" s="1592"/>
    </row>
    <row r="24" spans="1:24" ht="16.5" customHeight="1" thickBot="1" x14ac:dyDescent="0.3">
      <c r="A24" s="833"/>
      <c r="B24" s="832">
        <v>5</v>
      </c>
      <c r="C24" s="833" t="s">
        <v>565</v>
      </c>
      <c r="D24" s="833"/>
      <c r="E24" s="809">
        <v>23</v>
      </c>
      <c r="F24" s="809">
        <v>9</v>
      </c>
      <c r="G24" s="809">
        <v>0</v>
      </c>
      <c r="H24" s="809">
        <v>0</v>
      </c>
      <c r="I24" s="809">
        <v>0</v>
      </c>
      <c r="J24" s="836"/>
      <c r="K24" s="835" t="s">
        <v>578</v>
      </c>
      <c r="M24" s="1911">
        <v>4.18</v>
      </c>
      <c r="N24" s="1643" t="s">
        <v>602</v>
      </c>
      <c r="O24" s="1643"/>
      <c r="P24" s="1643"/>
      <c r="Q24" s="1643"/>
      <c r="R24" s="1643"/>
      <c r="S24" s="7"/>
      <c r="T24" s="1905"/>
      <c r="U24" s="1592"/>
      <c r="V24" s="1592"/>
      <c r="W24" s="1592"/>
      <c r="X24" s="1592"/>
    </row>
    <row r="25" spans="1:24" ht="16.5" customHeight="1" thickTop="1" x14ac:dyDescent="0.25">
      <c r="A25" s="833"/>
      <c r="B25" s="832"/>
      <c r="C25" s="1907" t="s">
        <v>561</v>
      </c>
      <c r="D25" s="1908"/>
      <c r="E25" s="838">
        <f>SUM(E20:E24)</f>
        <v>35</v>
      </c>
      <c r="F25" s="838">
        <f>SUM(F20:F24)</f>
        <v>9</v>
      </c>
      <c r="G25" s="838">
        <f>SUM(G20:G24)</f>
        <v>61</v>
      </c>
      <c r="H25" s="838">
        <f>SUM(H20:H24)</f>
        <v>52</v>
      </c>
      <c r="I25" s="838">
        <f>SUM(I20:I24)</f>
        <v>217</v>
      </c>
      <c r="J25" s="830"/>
      <c r="K25" s="835"/>
      <c r="M25" s="1911"/>
      <c r="N25" s="1643"/>
      <c r="O25" s="1643"/>
      <c r="P25" s="1643"/>
      <c r="Q25" s="1643"/>
      <c r="R25" s="1643"/>
      <c r="S25" s="7"/>
      <c r="T25" s="7"/>
      <c r="U25" s="7"/>
      <c r="V25" s="7"/>
      <c r="W25" s="7"/>
      <c r="X25" s="7"/>
    </row>
    <row r="26" spans="1:24" ht="15.75" x14ac:dyDescent="0.25">
      <c r="A26" s="833"/>
      <c r="B26" s="1913"/>
      <c r="C26" s="1913"/>
      <c r="D26" s="1913"/>
      <c r="E26" s="830"/>
      <c r="F26" s="830"/>
      <c r="G26" s="830"/>
      <c r="H26" s="830"/>
      <c r="I26" s="830"/>
      <c r="J26" s="830"/>
      <c r="K26" s="835"/>
      <c r="M26" s="226"/>
      <c r="N26" s="1591"/>
      <c r="O26" s="1591"/>
      <c r="P26" s="1591"/>
      <c r="Q26" s="1591"/>
      <c r="R26" s="7"/>
      <c r="S26" s="7"/>
      <c r="T26" s="1083">
        <v>4.7</v>
      </c>
      <c r="U26" s="1095" t="s">
        <v>77</v>
      </c>
      <c r="V26" s="1096" t="s">
        <v>593</v>
      </c>
      <c r="W26" s="823" t="s">
        <v>44</v>
      </c>
      <c r="X26" s="653"/>
    </row>
    <row r="27" spans="1:24" ht="15.75" x14ac:dyDescent="0.25">
      <c r="A27" s="833"/>
      <c r="B27" s="837" t="s">
        <v>44</v>
      </c>
      <c r="C27" s="1912" t="s">
        <v>577</v>
      </c>
      <c r="D27" s="1912"/>
      <c r="E27" s="833"/>
      <c r="F27" s="833"/>
      <c r="G27" s="833"/>
      <c r="H27" s="833"/>
      <c r="I27" s="833"/>
      <c r="J27" s="833"/>
      <c r="K27" s="835"/>
      <c r="M27" s="1083">
        <v>4.7</v>
      </c>
      <c r="N27" s="1095" t="s">
        <v>77</v>
      </c>
      <c r="O27" s="1097" t="str">
        <f>F5</f>
        <v>BE6286271893</v>
      </c>
      <c r="P27" s="823" t="s">
        <v>44</v>
      </c>
      <c r="Q27" s="653"/>
      <c r="R27" s="7"/>
      <c r="S27" s="7"/>
      <c r="T27" s="1083">
        <v>4.9000000000000004</v>
      </c>
      <c r="U27" s="1098" t="s">
        <v>564</v>
      </c>
      <c r="V27" s="1059">
        <v>0</v>
      </c>
      <c r="W27" s="1076"/>
      <c r="X27" s="357" t="s">
        <v>309</v>
      </c>
    </row>
    <row r="28" spans="1:24" ht="15.75" x14ac:dyDescent="0.25">
      <c r="A28" s="833"/>
      <c r="B28" s="832">
        <v>1</v>
      </c>
      <c r="C28" s="1916" t="s">
        <v>576</v>
      </c>
      <c r="D28" s="1917"/>
      <c r="E28" s="831">
        <v>66</v>
      </c>
      <c r="F28" s="831">
        <v>10</v>
      </c>
      <c r="G28" s="831">
        <v>31</v>
      </c>
      <c r="H28" s="831">
        <v>25</v>
      </c>
      <c r="I28" s="831">
        <v>77</v>
      </c>
      <c r="J28" s="836"/>
      <c r="K28" s="835"/>
      <c r="M28" s="1083">
        <v>4.9000000000000004</v>
      </c>
      <c r="N28" s="1098" t="s">
        <v>564</v>
      </c>
      <c r="O28" s="144">
        <f>F60*1000000</f>
        <v>126233766.23376623</v>
      </c>
      <c r="P28" s="1076"/>
      <c r="Q28" s="951"/>
      <c r="R28" s="7"/>
      <c r="S28" s="7"/>
      <c r="T28" s="1099">
        <v>4.0999999999999996</v>
      </c>
      <c r="U28" s="1098" t="s">
        <v>563</v>
      </c>
      <c r="V28" s="1069" t="s">
        <v>99</v>
      </c>
      <c r="W28" s="1076"/>
      <c r="X28" s="357"/>
    </row>
    <row r="29" spans="1:24" ht="15.75" x14ac:dyDescent="0.25">
      <c r="A29" s="833"/>
      <c r="B29" s="1913"/>
      <c r="C29" s="1913"/>
      <c r="D29" s="1913"/>
      <c r="E29" s="834"/>
      <c r="F29" s="834"/>
      <c r="G29" s="834"/>
      <c r="H29" s="834"/>
      <c r="I29" s="834"/>
      <c r="J29" s="833"/>
      <c r="K29" s="829"/>
      <c r="M29" s="1099">
        <v>4.0999999999999996</v>
      </c>
      <c r="N29" s="1098" t="s">
        <v>563</v>
      </c>
      <c r="O29" s="1069" t="s">
        <v>99</v>
      </c>
      <c r="P29" s="1076"/>
      <c r="Q29" s="951"/>
      <c r="R29" s="7"/>
      <c r="S29" s="7"/>
      <c r="T29" s="220"/>
      <c r="U29" s="1064"/>
      <c r="V29" s="184"/>
      <c r="W29" s="249"/>
      <c r="X29" s="951"/>
    </row>
    <row r="30" spans="1:24" ht="15.75" x14ac:dyDescent="0.25">
      <c r="A30" s="833"/>
      <c r="B30" s="832"/>
      <c r="C30" s="1918" t="s">
        <v>575</v>
      </c>
      <c r="D30" s="1919"/>
      <c r="E30" s="831">
        <f>E12+E25+E28</f>
        <v>490</v>
      </c>
      <c r="F30" s="831">
        <f>F12+F25+F28</f>
        <v>207</v>
      </c>
      <c r="G30" s="831">
        <f>G12+G25+G28</f>
        <v>173</v>
      </c>
      <c r="H30" s="831">
        <f>H12+H25+H28</f>
        <v>180</v>
      </c>
      <c r="I30" s="831">
        <f>I12+I25+I28</f>
        <v>513</v>
      </c>
      <c r="J30" s="830"/>
      <c r="K30" s="829"/>
      <c r="M30" s="220"/>
      <c r="N30" s="1064"/>
      <c r="O30" s="184"/>
      <c r="P30" s="249"/>
      <c r="Q30" s="951"/>
      <c r="R30" s="7"/>
      <c r="S30" s="7"/>
      <c r="T30" s="177">
        <v>4.9000000000000004</v>
      </c>
      <c r="U30" s="1594" t="s">
        <v>614</v>
      </c>
      <c r="V30" s="1594"/>
      <c r="W30" s="1594"/>
      <c r="X30" s="1594"/>
    </row>
    <row r="31" spans="1:24" ht="15.75" x14ac:dyDescent="0.25">
      <c r="A31" s="11"/>
      <c r="B31" s="1920"/>
      <c r="C31" s="1920"/>
      <c r="D31" s="1920"/>
      <c r="E31" s="828"/>
      <c r="F31" s="828"/>
      <c r="G31" s="828"/>
      <c r="H31" s="828"/>
      <c r="I31" s="828"/>
      <c r="J31" s="827"/>
      <c r="K31" s="826"/>
      <c r="M31" s="1083">
        <v>4.7</v>
      </c>
      <c r="N31" s="1095" t="s">
        <v>77</v>
      </c>
      <c r="O31" s="1097" t="str">
        <f>G5</f>
        <v>XS0340495216</v>
      </c>
      <c r="P31" s="823" t="s">
        <v>44</v>
      </c>
      <c r="Q31" s="951"/>
      <c r="R31" s="7"/>
      <c r="S31" s="7"/>
      <c r="T31" s="220"/>
      <c r="U31" s="1064"/>
      <c r="V31" s="184"/>
      <c r="W31" s="249"/>
      <c r="X31" s="951"/>
    </row>
    <row r="32" spans="1:24" ht="15.75" x14ac:dyDescent="0.25">
      <c r="A32" s="799" t="s">
        <v>574</v>
      </c>
      <c r="B32" s="803" t="s">
        <v>573</v>
      </c>
      <c r="C32" s="1921" t="s">
        <v>572</v>
      </c>
      <c r="D32" s="1921"/>
      <c r="E32" s="798"/>
      <c r="F32" s="798"/>
      <c r="G32" s="798"/>
      <c r="H32" s="798"/>
      <c r="I32" s="798"/>
      <c r="J32" s="798"/>
      <c r="K32" s="804"/>
      <c r="M32" s="1083">
        <v>4.9000000000000004</v>
      </c>
      <c r="N32" s="1098" t="s">
        <v>564</v>
      </c>
      <c r="O32" s="144">
        <f>G60*1000000</f>
        <v>45562500</v>
      </c>
      <c r="P32" s="1076"/>
      <c r="Q32" s="653"/>
      <c r="R32" s="7"/>
      <c r="S32" s="7"/>
      <c r="T32" s="1083">
        <v>4.7</v>
      </c>
      <c r="U32" s="1095" t="s">
        <v>77</v>
      </c>
      <c r="V32" s="1096" t="s">
        <v>605</v>
      </c>
      <c r="W32" s="823" t="s">
        <v>44</v>
      </c>
      <c r="X32" s="653"/>
    </row>
    <row r="33" spans="1:24" ht="15.75" x14ac:dyDescent="0.25">
      <c r="A33" s="798"/>
      <c r="B33" s="797">
        <v>1</v>
      </c>
      <c r="C33" s="1914" t="s">
        <v>571</v>
      </c>
      <c r="D33" s="1915"/>
      <c r="E33" s="810">
        <v>233</v>
      </c>
      <c r="F33" s="810">
        <v>34</v>
      </c>
      <c r="G33" s="810">
        <v>56</v>
      </c>
      <c r="H33" s="810">
        <v>0</v>
      </c>
      <c r="I33" s="810">
        <v>0</v>
      </c>
      <c r="J33" s="801"/>
      <c r="K33" s="804"/>
      <c r="M33" s="1099">
        <v>4.0999999999999996</v>
      </c>
      <c r="N33" s="1098" t="s">
        <v>563</v>
      </c>
      <c r="O33" s="1069" t="s">
        <v>165</v>
      </c>
      <c r="P33" s="1076"/>
      <c r="Q33" s="7"/>
      <c r="R33" s="7"/>
      <c r="S33" s="7"/>
      <c r="T33" s="1083">
        <v>4.9000000000000004</v>
      </c>
      <c r="U33" s="1098" t="s">
        <v>564</v>
      </c>
      <c r="V33" s="1059">
        <v>79123043.230000004</v>
      </c>
      <c r="W33" s="1076"/>
      <c r="X33" s="951"/>
    </row>
    <row r="34" spans="1:24" ht="15.75" x14ac:dyDescent="0.25">
      <c r="A34" s="798"/>
      <c r="B34" s="797">
        <v>2</v>
      </c>
      <c r="C34" s="1914" t="s">
        <v>570</v>
      </c>
      <c r="D34" s="1915"/>
      <c r="E34" s="810">
        <v>43</v>
      </c>
      <c r="F34" s="810">
        <v>5</v>
      </c>
      <c r="G34" s="810">
        <v>0</v>
      </c>
      <c r="H34" s="810">
        <v>0</v>
      </c>
      <c r="I34" s="810">
        <v>0</v>
      </c>
      <c r="J34" s="801"/>
      <c r="K34" s="804"/>
      <c r="M34" s="220"/>
      <c r="N34" s="1064"/>
      <c r="O34" s="184"/>
      <c r="P34" s="249"/>
      <c r="Q34" s="951"/>
      <c r="R34" s="7"/>
      <c r="S34" s="7"/>
      <c r="T34" s="1099">
        <v>4.0999999999999996</v>
      </c>
      <c r="U34" s="1098" t="s">
        <v>563</v>
      </c>
      <c r="V34" s="1069" t="s">
        <v>165</v>
      </c>
      <c r="W34" s="1076"/>
      <c r="X34" s="951"/>
    </row>
    <row r="35" spans="1:24" ht="15.75" x14ac:dyDescent="0.25">
      <c r="A35" s="798"/>
      <c r="B35" s="797">
        <v>3</v>
      </c>
      <c r="C35" s="1914" t="s">
        <v>569</v>
      </c>
      <c r="D35" s="1915"/>
      <c r="E35" s="810">
        <v>51</v>
      </c>
      <c r="F35" s="810">
        <v>23</v>
      </c>
      <c r="G35" s="810">
        <v>3</v>
      </c>
      <c r="H35" s="810">
        <v>0</v>
      </c>
      <c r="I35" s="810">
        <v>0</v>
      </c>
      <c r="J35" s="801"/>
      <c r="K35" s="804"/>
      <c r="M35" s="1083">
        <v>4.7</v>
      </c>
      <c r="N35" s="1095" t="s">
        <v>77</v>
      </c>
      <c r="O35" s="1097" t="str">
        <f>I5</f>
        <v>US0378331005</v>
      </c>
      <c r="P35" s="823" t="s">
        <v>44</v>
      </c>
      <c r="Q35" s="7"/>
      <c r="R35" s="7"/>
      <c r="S35" s="7"/>
      <c r="T35" s="220"/>
      <c r="U35" s="1064"/>
      <c r="V35" s="184"/>
      <c r="W35" s="249"/>
      <c r="X35" s="951"/>
    </row>
    <row r="36" spans="1:24" ht="15.75" x14ac:dyDescent="0.25">
      <c r="A36" s="798"/>
      <c r="B36" s="797">
        <v>4</v>
      </c>
      <c r="C36" s="1914" t="s">
        <v>568</v>
      </c>
      <c r="D36" s="1915"/>
      <c r="E36" s="810">
        <v>9</v>
      </c>
      <c r="F36" s="810"/>
      <c r="G36" s="810"/>
      <c r="H36" s="810">
        <v>0</v>
      </c>
      <c r="I36" s="810">
        <v>171</v>
      </c>
      <c r="J36" s="801"/>
      <c r="K36" s="800" t="s">
        <v>567</v>
      </c>
      <c r="M36" s="1083">
        <v>4.9000000000000004</v>
      </c>
      <c r="N36" s="1098" t="s">
        <v>564</v>
      </c>
      <c r="O36" s="144">
        <f>I60*1000000</f>
        <v>214560810.81081083</v>
      </c>
      <c r="P36" s="1076"/>
      <c r="Q36" s="951"/>
      <c r="R36" s="7"/>
      <c r="S36" s="7"/>
      <c r="T36" s="1083">
        <v>4.7</v>
      </c>
      <c r="U36" s="1095" t="s">
        <v>77</v>
      </c>
      <c r="V36" s="1096" t="s">
        <v>604</v>
      </c>
      <c r="W36" s="823" t="s">
        <v>44</v>
      </c>
      <c r="X36" s="653"/>
    </row>
    <row r="37" spans="1:24" ht="15.75" x14ac:dyDescent="0.25">
      <c r="A37" s="798"/>
      <c r="B37" s="797">
        <v>5</v>
      </c>
      <c r="C37" s="1914" t="s">
        <v>557</v>
      </c>
      <c r="D37" s="1915"/>
      <c r="E37" s="822">
        <v>0</v>
      </c>
      <c r="F37" s="810">
        <v>88</v>
      </c>
      <c r="G37" s="810">
        <v>22</v>
      </c>
      <c r="H37" s="810">
        <v>0</v>
      </c>
      <c r="I37" s="822">
        <v>120</v>
      </c>
      <c r="J37" s="821"/>
      <c r="K37" s="804"/>
      <c r="M37" s="1099">
        <v>4.0999999999999996</v>
      </c>
      <c r="N37" s="1098" t="s">
        <v>563</v>
      </c>
      <c r="O37" s="1069" t="s">
        <v>164</v>
      </c>
      <c r="P37" s="1076"/>
      <c r="Q37" s="653"/>
      <c r="R37" s="7"/>
      <c r="S37" s="7"/>
      <c r="T37" s="1083">
        <v>4.9000000000000004</v>
      </c>
      <c r="U37" s="1098" t="s">
        <v>564</v>
      </c>
      <c r="V37" s="1059">
        <v>245237813.44999999</v>
      </c>
      <c r="W37" s="1076"/>
      <c r="X37" s="7"/>
    </row>
    <row r="38" spans="1:24" ht="16.5" thickBot="1" x14ac:dyDescent="0.3">
      <c r="A38" s="798"/>
      <c r="B38" s="797">
        <v>6</v>
      </c>
      <c r="C38" s="1914" t="s">
        <v>565</v>
      </c>
      <c r="D38" s="1915"/>
      <c r="E38" s="819">
        <v>31</v>
      </c>
      <c r="F38" s="809">
        <v>6</v>
      </c>
      <c r="G38" s="809">
        <v>0</v>
      </c>
      <c r="H38" s="809">
        <v>0</v>
      </c>
      <c r="I38" s="809">
        <v>0</v>
      </c>
      <c r="J38" s="801"/>
      <c r="K38" s="800" t="s">
        <v>555</v>
      </c>
      <c r="M38" s="220"/>
      <c r="N38" s="1064"/>
      <c r="O38" s="7"/>
      <c r="P38" s="7"/>
      <c r="Q38" s="7"/>
      <c r="R38" s="7"/>
      <c r="S38" s="7"/>
      <c r="T38" s="1099">
        <v>4.0999999999999996</v>
      </c>
      <c r="U38" s="1098" t="s">
        <v>563</v>
      </c>
      <c r="V38" s="1069" t="s">
        <v>164</v>
      </c>
      <c r="W38" s="1076"/>
      <c r="X38" s="7"/>
    </row>
    <row r="39" spans="1:24" ht="16.5" thickTop="1" x14ac:dyDescent="0.25">
      <c r="A39" s="798"/>
      <c r="B39" s="797"/>
      <c r="C39" s="1923" t="s">
        <v>554</v>
      </c>
      <c r="D39" s="1924"/>
      <c r="E39" s="811">
        <f>SUM(E33:E38)</f>
        <v>367</v>
      </c>
      <c r="F39" s="808">
        <f>SUM(F33:F38)</f>
        <v>156</v>
      </c>
      <c r="G39" s="808">
        <f>SUM(G33:G38)</f>
        <v>81</v>
      </c>
      <c r="H39" s="808">
        <f>SUM(H33:H38)</f>
        <v>0</v>
      </c>
      <c r="I39" s="808">
        <f>SUM(I33:I38)</f>
        <v>291</v>
      </c>
      <c r="J39" s="795"/>
      <c r="K39" s="804"/>
      <c r="M39" s="1056" t="s">
        <v>562</v>
      </c>
      <c r="N39" s="7"/>
      <c r="O39" s="7"/>
      <c r="P39" s="7"/>
      <c r="Q39" s="7"/>
      <c r="R39" s="7"/>
      <c r="S39" s="7"/>
      <c r="T39" s="220"/>
      <c r="U39" s="1064"/>
      <c r="V39" s="7"/>
      <c r="W39" s="7"/>
      <c r="X39" s="7"/>
    </row>
    <row r="40" spans="1:24" ht="15.75" x14ac:dyDescent="0.25">
      <c r="A40" s="798"/>
      <c r="B40" s="817"/>
      <c r="C40" s="1923" t="s">
        <v>553</v>
      </c>
      <c r="D40" s="1923"/>
      <c r="E40" s="816"/>
      <c r="F40" s="795"/>
      <c r="G40" s="795"/>
      <c r="H40" s="795"/>
      <c r="I40" s="795"/>
      <c r="J40" s="795"/>
      <c r="K40" s="804"/>
      <c r="M40" s="7"/>
      <c r="N40" s="7"/>
      <c r="O40" s="7"/>
      <c r="P40" s="7"/>
      <c r="Q40" s="7"/>
      <c r="R40" s="7"/>
      <c r="S40" s="7"/>
      <c r="T40" s="1083">
        <v>4.7</v>
      </c>
      <c r="U40" s="1095" t="s">
        <v>77</v>
      </c>
      <c r="V40" s="628" t="s">
        <v>610</v>
      </c>
      <c r="W40" s="823" t="s">
        <v>44</v>
      </c>
      <c r="X40" s="7"/>
    </row>
    <row r="41" spans="1:24" ht="15.75" x14ac:dyDescent="0.25">
      <c r="A41" s="798"/>
      <c r="B41" s="797">
        <v>7</v>
      </c>
      <c r="C41" s="1923" t="s">
        <v>761</v>
      </c>
      <c r="D41" s="1924"/>
      <c r="E41" s="813">
        <v>88</v>
      </c>
      <c r="F41" s="805">
        <v>12</v>
      </c>
      <c r="G41" s="805">
        <v>15</v>
      </c>
      <c r="H41" s="805">
        <v>0</v>
      </c>
      <c r="I41" s="805">
        <v>0</v>
      </c>
      <c r="J41" s="795"/>
      <c r="K41" s="1093" t="s">
        <v>764</v>
      </c>
      <c r="M41" s="7"/>
      <c r="N41" s="177"/>
      <c r="O41" s="7"/>
      <c r="P41" s="7"/>
      <c r="Q41" s="7"/>
      <c r="R41" s="7"/>
      <c r="S41" s="7"/>
      <c r="T41" s="1083">
        <v>4.9000000000000004</v>
      </c>
      <c r="U41" s="1098" t="s">
        <v>564</v>
      </c>
      <c r="V41" s="1078">
        <v>52354019.109999999</v>
      </c>
      <c r="W41" s="1076"/>
      <c r="X41" s="7"/>
    </row>
    <row r="42" spans="1:24" ht="15.75" x14ac:dyDescent="0.25">
      <c r="A42" s="798"/>
      <c r="B42" s="797">
        <v>8</v>
      </c>
      <c r="C42" s="1923" t="s">
        <v>762</v>
      </c>
      <c r="D42" s="1924"/>
      <c r="E42" s="805">
        <v>0</v>
      </c>
      <c r="F42" s="805">
        <v>0</v>
      </c>
      <c r="G42" s="805">
        <v>0</v>
      </c>
      <c r="H42" s="805">
        <v>0</v>
      </c>
      <c r="I42" s="805">
        <v>0</v>
      </c>
      <c r="J42" s="798"/>
      <c r="K42" s="1093" t="s">
        <v>764</v>
      </c>
      <c r="M42" s="7"/>
      <c r="N42" s="7"/>
      <c r="O42" s="7"/>
      <c r="P42" s="7"/>
      <c r="Q42" s="7"/>
      <c r="R42" s="7"/>
      <c r="S42" s="7"/>
      <c r="T42" s="1099">
        <v>4.0999999999999996</v>
      </c>
      <c r="U42" s="1098" t="s">
        <v>563</v>
      </c>
      <c r="V42" s="1069" t="s">
        <v>99</v>
      </c>
      <c r="W42" s="1076"/>
      <c r="X42" s="7"/>
    </row>
    <row r="43" spans="1:24" ht="15.75" thickBot="1" x14ac:dyDescent="0.3">
      <c r="A43" s="798"/>
      <c r="B43" s="797">
        <v>9</v>
      </c>
      <c r="C43" s="1923" t="s">
        <v>763</v>
      </c>
      <c r="D43" s="1924"/>
      <c r="E43" s="812">
        <v>0</v>
      </c>
      <c r="F43" s="812">
        <v>3</v>
      </c>
      <c r="G43" s="812">
        <v>3</v>
      </c>
      <c r="H43" s="812">
        <v>0</v>
      </c>
      <c r="I43" s="812">
        <v>1</v>
      </c>
      <c r="J43" s="798"/>
      <c r="K43" s="1093" t="s">
        <v>764</v>
      </c>
      <c r="M43" s="7"/>
      <c r="N43" s="7"/>
      <c r="O43" s="7"/>
      <c r="P43" s="7"/>
      <c r="Q43" s="7"/>
      <c r="R43" s="7"/>
      <c r="S43" s="7"/>
      <c r="T43" s="7"/>
      <c r="U43" s="7"/>
      <c r="V43" s="231"/>
      <c r="W43" s="7"/>
      <c r="X43" s="7"/>
    </row>
    <row r="44" spans="1:24" ht="16.5" thickTop="1" x14ac:dyDescent="0.25">
      <c r="A44" s="798"/>
      <c r="B44" s="797"/>
      <c r="C44" s="1923" t="s">
        <v>561</v>
      </c>
      <c r="D44" s="1924"/>
      <c r="E44" s="811">
        <f>SUM(E41:E43)</f>
        <v>88</v>
      </c>
      <c r="F44" s="811">
        <f>SUM(F41:F43)</f>
        <v>15</v>
      </c>
      <c r="G44" s="811">
        <f>SUM(G41:G43)</f>
        <v>18</v>
      </c>
      <c r="H44" s="811">
        <f>SUM(H41:H43)</f>
        <v>0</v>
      </c>
      <c r="I44" s="811">
        <f>SUM(I41:I43)</f>
        <v>1</v>
      </c>
      <c r="J44" s="798"/>
      <c r="K44" s="804"/>
      <c r="M44" s="7"/>
      <c r="N44" s="7"/>
      <c r="O44" s="7"/>
      <c r="P44" s="7"/>
      <c r="Q44" s="7"/>
      <c r="R44" s="7"/>
      <c r="S44" s="7"/>
      <c r="T44" s="1083">
        <v>4.7</v>
      </c>
      <c r="U44" s="1095" t="s">
        <v>77</v>
      </c>
      <c r="V44" s="1100" t="s">
        <v>611</v>
      </c>
      <c r="W44" s="823" t="s">
        <v>44</v>
      </c>
      <c r="X44" s="7"/>
    </row>
    <row r="45" spans="1:24" ht="15.75" x14ac:dyDescent="0.25">
      <c r="A45" s="798"/>
      <c r="B45" s="797"/>
      <c r="C45" s="807"/>
      <c r="D45" s="807"/>
      <c r="E45" s="798"/>
      <c r="F45" s="798"/>
      <c r="G45" s="798"/>
      <c r="H45" s="798"/>
      <c r="I45" s="798"/>
      <c r="J45" s="798"/>
      <c r="K45" s="804"/>
      <c r="M45" s="7"/>
      <c r="N45" s="7"/>
      <c r="O45" s="7"/>
      <c r="P45" s="7"/>
      <c r="Q45" s="7"/>
      <c r="R45" s="7"/>
      <c r="S45" s="7"/>
      <c r="T45" s="1083">
        <v>4.9000000000000004</v>
      </c>
      <c r="U45" s="1098" t="s">
        <v>564</v>
      </c>
      <c r="V45" s="1078">
        <v>6791011.1200000001</v>
      </c>
      <c r="W45" s="1076"/>
      <c r="X45" s="7"/>
    </row>
    <row r="46" spans="1:24" ht="15.75" x14ac:dyDescent="0.25">
      <c r="A46" s="798"/>
      <c r="B46" s="803" t="s">
        <v>560</v>
      </c>
      <c r="C46" s="1921" t="s">
        <v>559</v>
      </c>
      <c r="D46" s="1921"/>
      <c r="E46" s="798"/>
      <c r="F46" s="798"/>
      <c r="G46" s="798"/>
      <c r="H46" s="798"/>
      <c r="I46" s="798"/>
      <c r="J46" s="798"/>
      <c r="K46" s="804"/>
      <c r="M46" s="7"/>
      <c r="N46" s="7"/>
      <c r="O46" s="7"/>
      <c r="P46" s="7"/>
      <c r="Q46" s="7"/>
      <c r="R46" s="7"/>
      <c r="S46" s="7"/>
      <c r="T46" s="1099">
        <v>4.0999999999999996</v>
      </c>
      <c r="U46" s="1098" t="s">
        <v>563</v>
      </c>
      <c r="V46" s="1069" t="s">
        <v>745</v>
      </c>
      <c r="W46" s="1076"/>
      <c r="X46" s="7"/>
    </row>
    <row r="47" spans="1:24" x14ac:dyDescent="0.25">
      <c r="A47" s="798"/>
      <c r="B47" s="797">
        <v>1</v>
      </c>
      <c r="C47" s="1914" t="s">
        <v>558</v>
      </c>
      <c r="D47" s="1915"/>
      <c r="E47" s="810">
        <v>0</v>
      </c>
      <c r="F47" s="810">
        <v>0</v>
      </c>
      <c r="G47" s="810">
        <v>0</v>
      </c>
      <c r="H47" s="810">
        <v>0</v>
      </c>
      <c r="I47" s="810">
        <v>0</v>
      </c>
      <c r="J47" s="801"/>
      <c r="K47" s="800"/>
    </row>
    <row r="48" spans="1:24" x14ac:dyDescent="0.25">
      <c r="A48" s="798"/>
      <c r="B48" s="797">
        <v>2</v>
      </c>
      <c r="C48" s="1914" t="s">
        <v>557</v>
      </c>
      <c r="D48" s="1915"/>
      <c r="E48" s="810">
        <v>21</v>
      </c>
      <c r="F48" s="810">
        <v>18</v>
      </c>
      <c r="G48" s="810">
        <v>15</v>
      </c>
      <c r="H48" s="810">
        <v>0</v>
      </c>
      <c r="I48" s="810">
        <v>0</v>
      </c>
      <c r="J48" s="801"/>
      <c r="K48" s="804"/>
    </row>
    <row r="49" spans="1:24" ht="15.75" thickBot="1" x14ac:dyDescent="0.3">
      <c r="A49" s="798"/>
      <c r="B49" s="797">
        <v>3</v>
      </c>
      <c r="C49" s="1914" t="s">
        <v>556</v>
      </c>
      <c r="D49" s="1915"/>
      <c r="E49" s="809">
        <v>59</v>
      </c>
      <c r="F49" s="809">
        <v>0</v>
      </c>
      <c r="G49" s="809"/>
      <c r="H49" s="809">
        <v>0</v>
      </c>
      <c r="I49" s="809">
        <v>0</v>
      </c>
      <c r="J49" s="801"/>
      <c r="K49" s="800" t="s">
        <v>555</v>
      </c>
    </row>
    <row r="50" spans="1:24" ht="15.75" thickTop="1" x14ac:dyDescent="0.25">
      <c r="A50" s="798"/>
      <c r="B50" s="797"/>
      <c r="C50" s="1923" t="s">
        <v>554</v>
      </c>
      <c r="D50" s="1924"/>
      <c r="E50" s="808">
        <f>SUM(E47:E49)</f>
        <v>80</v>
      </c>
      <c r="F50" s="808">
        <f>SUM(F47:F49)</f>
        <v>18</v>
      </c>
      <c r="G50" s="808">
        <f>SUM(G47:G49)</f>
        <v>15</v>
      </c>
      <c r="H50" s="808">
        <f>SUM(H47:H49)</f>
        <v>0</v>
      </c>
      <c r="I50" s="808">
        <f>SUM(I47:I49)</f>
        <v>0</v>
      </c>
      <c r="J50" s="795"/>
      <c r="K50" s="804"/>
    </row>
    <row r="51" spans="1:24" x14ac:dyDescent="0.25">
      <c r="A51" s="798"/>
      <c r="B51" s="807"/>
      <c r="C51" s="806" t="s">
        <v>553</v>
      </c>
      <c r="D51" s="806"/>
      <c r="E51" s="795"/>
      <c r="F51" s="795"/>
      <c r="G51" s="795"/>
      <c r="H51" s="795"/>
      <c r="I51" s="795"/>
      <c r="J51" s="795"/>
      <c r="K51" s="804"/>
    </row>
    <row r="52" spans="1:24" x14ac:dyDescent="0.25">
      <c r="A52" s="798"/>
      <c r="B52" s="797">
        <v>4</v>
      </c>
      <c r="C52" s="1923" t="s">
        <v>552</v>
      </c>
      <c r="D52" s="1924"/>
      <c r="E52" s="805">
        <v>0</v>
      </c>
      <c r="F52" s="805">
        <v>2</v>
      </c>
      <c r="G52" s="805">
        <v>3</v>
      </c>
      <c r="H52" s="805">
        <v>0</v>
      </c>
      <c r="I52" s="805">
        <v>0</v>
      </c>
      <c r="J52" s="795"/>
      <c r="K52" s="800" t="s">
        <v>551</v>
      </c>
    </row>
    <row r="53" spans="1:24" x14ac:dyDescent="0.25">
      <c r="A53" s="798"/>
      <c r="B53" s="1922"/>
      <c r="C53" s="1922"/>
      <c r="D53" s="1922"/>
      <c r="E53" s="795"/>
      <c r="F53" s="795"/>
      <c r="G53" s="795"/>
      <c r="H53" s="795"/>
      <c r="I53" s="795"/>
      <c r="J53" s="795"/>
      <c r="K53" s="804"/>
    </row>
    <row r="54" spans="1:24" x14ac:dyDescent="0.25">
      <c r="A54" s="798"/>
      <c r="B54" s="803" t="s">
        <v>550</v>
      </c>
      <c r="C54" s="799" t="s">
        <v>549</v>
      </c>
      <c r="D54" s="799"/>
      <c r="E54" s="802">
        <v>43</v>
      </c>
      <c r="F54" s="802">
        <v>33</v>
      </c>
      <c r="G54" s="802">
        <v>77</v>
      </c>
      <c r="H54" s="802">
        <v>155</v>
      </c>
      <c r="I54" s="802">
        <v>222</v>
      </c>
      <c r="J54" s="801"/>
      <c r="K54" s="800" t="s">
        <v>548</v>
      </c>
    </row>
    <row r="55" spans="1:24" x14ac:dyDescent="0.25">
      <c r="A55" s="798"/>
      <c r="B55" s="1922"/>
      <c r="C55" s="1922"/>
      <c r="D55" s="1922"/>
      <c r="E55" s="799"/>
      <c r="F55" s="799"/>
      <c r="G55" s="799"/>
      <c r="H55" s="799"/>
      <c r="I55" s="799"/>
      <c r="J55" s="798"/>
      <c r="K55" s="794"/>
    </row>
    <row r="56" spans="1:24" ht="15.75" x14ac:dyDescent="0.25">
      <c r="A56" s="798"/>
      <c r="B56" s="797"/>
      <c r="C56" s="1926" t="s">
        <v>547</v>
      </c>
      <c r="D56" s="1927"/>
      <c r="E56" s="796">
        <f>E39+E50+E54</f>
        <v>490</v>
      </c>
      <c r="F56" s="796">
        <f>F39+F50+F54</f>
        <v>207</v>
      </c>
      <c r="G56" s="796">
        <f>G39+G50+G54</f>
        <v>173</v>
      </c>
      <c r="H56" s="796">
        <f>H39+H50+H54</f>
        <v>155</v>
      </c>
      <c r="I56" s="796">
        <f>I39+I50+I54</f>
        <v>513</v>
      </c>
      <c r="J56" s="795"/>
      <c r="K56" s="794"/>
    </row>
    <row r="57" spans="1:24" x14ac:dyDescent="0.25">
      <c r="A57" s="11"/>
      <c r="B57" s="1920"/>
      <c r="C57" s="1920"/>
      <c r="D57" s="1920"/>
      <c r="E57" s="793"/>
      <c r="F57" s="793"/>
      <c r="G57" s="793"/>
      <c r="H57" s="793"/>
      <c r="I57" s="793"/>
      <c r="J57" s="792"/>
    </row>
    <row r="58" spans="1:24" x14ac:dyDescent="0.25">
      <c r="A58" s="791" t="s">
        <v>538</v>
      </c>
      <c r="B58" s="784"/>
      <c r="C58" s="788" t="s">
        <v>546</v>
      </c>
      <c r="D58" s="788" t="s">
        <v>540</v>
      </c>
      <c r="E58" s="790">
        <f>E7+E8+E9+E10-E14-E15-E16</f>
        <v>264</v>
      </c>
      <c r="F58" s="790">
        <f t="shared" ref="F58:I58" si="0">F7+F8+F9+F10-F14-F15-F16</f>
        <v>144</v>
      </c>
      <c r="G58" s="790">
        <f t="shared" si="0"/>
        <v>81</v>
      </c>
      <c r="H58" s="790">
        <f t="shared" si="0"/>
        <v>97</v>
      </c>
      <c r="I58" s="790">
        <f t="shared" si="0"/>
        <v>219</v>
      </c>
      <c r="J58" s="786"/>
      <c r="K58" s="785" t="s">
        <v>765</v>
      </c>
    </row>
    <row r="59" spans="1:24" x14ac:dyDescent="0.25">
      <c r="A59" s="789"/>
      <c r="B59" s="784"/>
      <c r="C59" s="1928" t="s">
        <v>545</v>
      </c>
      <c r="D59" s="788" t="s">
        <v>539</v>
      </c>
      <c r="E59" s="787">
        <f>E33+E34+E35+E36+E37-E41-E42-E43</f>
        <v>248</v>
      </c>
      <c r="F59" s="787">
        <f t="shared" ref="F59:I59" si="1">F33+F34+F35+F36+F37-F41-F42-F43</f>
        <v>135</v>
      </c>
      <c r="G59" s="787">
        <f t="shared" si="1"/>
        <v>63</v>
      </c>
      <c r="H59" s="787">
        <f t="shared" si="1"/>
        <v>0</v>
      </c>
      <c r="I59" s="787">
        <f t="shared" si="1"/>
        <v>290</v>
      </c>
      <c r="J59" s="786"/>
      <c r="K59" s="785" t="s">
        <v>766</v>
      </c>
    </row>
    <row r="60" spans="1:24" x14ac:dyDescent="0.25">
      <c r="A60" s="780"/>
      <c r="B60" s="784"/>
      <c r="C60" s="1929"/>
      <c r="D60" s="783" t="s">
        <v>538</v>
      </c>
      <c r="E60" s="782">
        <f>(E58/(E58+E28))*E59</f>
        <v>198.4</v>
      </c>
      <c r="F60" s="782">
        <f>(F58/(F58+F28))*F59</f>
        <v>126.23376623376623</v>
      </c>
      <c r="G60" s="782">
        <f>(G58/(G58+G28))*G59</f>
        <v>45.5625</v>
      </c>
      <c r="H60" s="782">
        <f>(H58/(H58+H28))*H59</f>
        <v>0</v>
      </c>
      <c r="I60" s="782">
        <f>(I58/(I58+I28))*I59</f>
        <v>214.56081081081084</v>
      </c>
      <c r="J60" s="781"/>
      <c r="K60" s="780"/>
      <c r="V60" s="8"/>
      <c r="W60" s="8"/>
    </row>
    <row r="61" spans="1:24" x14ac:dyDescent="0.25">
      <c r="B61" s="765"/>
      <c r="C61" s="779"/>
      <c r="D61" s="778"/>
      <c r="E61" s="777"/>
      <c r="F61" s="777"/>
      <c r="G61" s="777"/>
      <c r="H61" s="777"/>
      <c r="I61" s="777"/>
      <c r="J61" s="774"/>
      <c r="T61" s="8"/>
      <c r="U61" s="8"/>
    </row>
    <row r="62" spans="1:24" x14ac:dyDescent="0.25">
      <c r="A62" s="776" t="s">
        <v>544</v>
      </c>
      <c r="B62" s="765"/>
      <c r="C62" s="1930" t="s">
        <v>543</v>
      </c>
      <c r="D62" s="1930"/>
      <c r="E62" s="1930"/>
      <c r="F62" s="1930"/>
      <c r="G62" s="1930"/>
      <c r="H62" s="1930"/>
      <c r="I62" s="1930"/>
      <c r="J62" s="1930"/>
      <c r="K62" s="1930"/>
    </row>
    <row r="63" spans="1:24" ht="15.75" x14ac:dyDescent="0.25">
      <c r="A63" s="776"/>
      <c r="B63" s="1920"/>
      <c r="C63" s="1920"/>
      <c r="D63" s="1920"/>
      <c r="E63" s="775"/>
      <c r="F63" s="775"/>
      <c r="G63" s="775"/>
      <c r="H63" s="775"/>
      <c r="I63" s="775"/>
      <c r="J63" s="774"/>
      <c r="K63" s="104"/>
      <c r="X63" s="8"/>
    </row>
    <row r="64" spans="1:24" x14ac:dyDescent="0.25">
      <c r="A64" s="11"/>
      <c r="B64" s="765"/>
      <c r="C64" s="1925" t="s">
        <v>542</v>
      </c>
      <c r="D64" s="768" t="s">
        <v>540</v>
      </c>
      <c r="E64" s="771">
        <f>E7+E8+E10+E11+E21+E22+E24</f>
        <v>369</v>
      </c>
      <c r="F64" s="771">
        <f>F7+F8+F10+F11+F21+F22+F24</f>
        <v>156</v>
      </c>
      <c r="G64" s="771">
        <f>G7+G8+G10+G11+G21+G22+G24</f>
        <v>137</v>
      </c>
      <c r="H64" s="771">
        <f>H7+H8+H10+H11+H21+H22+H24</f>
        <v>40</v>
      </c>
      <c r="I64" s="771">
        <f>I7+I8+I10+I11+I21+I22+I24</f>
        <v>303</v>
      </c>
      <c r="J64" s="770"/>
      <c r="K64" s="769" t="s">
        <v>767</v>
      </c>
    </row>
    <row r="65" spans="1:25" x14ac:dyDescent="0.25">
      <c r="A65" s="11"/>
      <c r="B65" s="765"/>
      <c r="C65" s="1925"/>
      <c r="D65" s="768" t="s">
        <v>539</v>
      </c>
      <c r="E65" s="771">
        <f>E33+E34+E35+E37+E38+E47+E48+E49</f>
        <v>438</v>
      </c>
      <c r="F65" s="771">
        <f>F33+F34+F35+F37+F38+F47+F48+F49</f>
        <v>174</v>
      </c>
      <c r="G65" s="771">
        <f>G33+G34+G35+G37+G38+G47+G48+G49</f>
        <v>96</v>
      </c>
      <c r="H65" s="771">
        <f>H33+H34+H35+H37+H38+H47+H48+H49</f>
        <v>0</v>
      </c>
      <c r="I65" s="771">
        <f>I33+I34+I35+I37+I38+I47+I48+I49</f>
        <v>120</v>
      </c>
      <c r="J65" s="770"/>
      <c r="K65" s="769" t="s">
        <v>768</v>
      </c>
    </row>
    <row r="66" spans="1:25" x14ac:dyDescent="0.25">
      <c r="A66" s="11"/>
      <c r="B66" s="765"/>
      <c r="C66" s="1925"/>
      <c r="D66" s="768" t="s">
        <v>538</v>
      </c>
      <c r="E66" s="767">
        <f>(E64/(E64+E28))*E65</f>
        <v>371.54482758620691</v>
      </c>
      <c r="F66" s="767">
        <f>(F64/(F64+F28))*F65</f>
        <v>163.51807228915663</v>
      </c>
      <c r="G66" s="767">
        <f>(G64/(G64+G28))*G65</f>
        <v>78.285714285714278</v>
      </c>
      <c r="H66" s="767">
        <f>(H64/(H64+H28))*H65</f>
        <v>0</v>
      </c>
      <c r="I66" s="767">
        <f>(I64/(I64+I28))*I65</f>
        <v>95.684210526315795</v>
      </c>
      <c r="J66" s="766"/>
      <c r="K66" s="11"/>
    </row>
    <row r="67" spans="1:25" s="8" customFormat="1" x14ac:dyDescent="0.25">
      <c r="A67" s="772"/>
      <c r="B67" s="1931"/>
      <c r="C67" s="1931"/>
      <c r="D67" s="1931"/>
      <c r="E67" s="773"/>
      <c r="F67" s="773"/>
      <c r="G67" s="773"/>
      <c r="H67" s="773"/>
      <c r="I67" s="773"/>
      <c r="J67" s="766"/>
      <c r="K67" s="772"/>
      <c r="M67"/>
      <c r="N67"/>
      <c r="O67"/>
      <c r="P67"/>
      <c r="Q67"/>
      <c r="R67"/>
      <c r="S67"/>
      <c r="T67"/>
      <c r="U67"/>
      <c r="V67"/>
      <c r="W67"/>
      <c r="X67"/>
      <c r="Y67"/>
    </row>
    <row r="68" spans="1:25" x14ac:dyDescent="0.25">
      <c r="A68" s="11"/>
      <c r="B68" s="765"/>
      <c r="C68" s="1925" t="s">
        <v>541</v>
      </c>
      <c r="D68" s="768" t="s">
        <v>540</v>
      </c>
      <c r="E68" s="771">
        <f>E64</f>
        <v>369</v>
      </c>
      <c r="F68" s="771">
        <f>F64</f>
        <v>156</v>
      </c>
      <c r="G68" s="771">
        <f>G64</f>
        <v>137</v>
      </c>
      <c r="H68" s="771">
        <f>H64</f>
        <v>40</v>
      </c>
      <c r="I68" s="771">
        <f>I64</f>
        <v>303</v>
      </c>
      <c r="J68" s="770"/>
      <c r="K68" s="769" t="s">
        <v>767</v>
      </c>
      <c r="Y68" s="8"/>
    </row>
    <row r="69" spans="1:25" x14ac:dyDescent="0.25">
      <c r="A69" s="11"/>
      <c r="B69" s="765"/>
      <c r="C69" s="1925"/>
      <c r="D69" s="768" t="s">
        <v>539</v>
      </c>
      <c r="E69" s="771">
        <f>E65+E54</f>
        <v>481</v>
      </c>
      <c r="F69" s="771">
        <f>F65+F54</f>
        <v>207</v>
      </c>
      <c r="G69" s="771">
        <f>G65+G54</f>
        <v>173</v>
      </c>
      <c r="H69" s="771">
        <f>H65+H54</f>
        <v>155</v>
      </c>
      <c r="I69" s="771">
        <f>I65+I54</f>
        <v>342</v>
      </c>
      <c r="J69" s="770"/>
      <c r="K69" s="769" t="s">
        <v>769</v>
      </c>
      <c r="S69" s="8"/>
    </row>
    <row r="70" spans="1:25" x14ac:dyDescent="0.25">
      <c r="A70" s="11"/>
      <c r="B70" s="765"/>
      <c r="C70" s="1925"/>
      <c r="D70" s="768" t="s">
        <v>538</v>
      </c>
      <c r="E70" s="767">
        <f>(E68/(E68+E28))*E69</f>
        <v>408.02068965517242</v>
      </c>
      <c r="F70" s="767">
        <f>(F68/(F68+F28))*F69</f>
        <v>194.53012048192772</v>
      </c>
      <c r="G70" s="767">
        <f>(G68/(G68+G28))*G69</f>
        <v>141.07738095238096</v>
      </c>
      <c r="H70" s="767">
        <f>(H68/(H68+H28))*H69</f>
        <v>95.384615384615387</v>
      </c>
      <c r="I70" s="767">
        <f>(I68/(I68+I28))*I69</f>
        <v>272.7</v>
      </c>
      <c r="J70" s="766"/>
      <c r="K70" s="11"/>
    </row>
    <row r="71" spans="1:25" x14ac:dyDescent="0.25">
      <c r="A71" s="11"/>
      <c r="B71" s="765"/>
      <c r="C71" s="11"/>
      <c r="D71" s="11"/>
      <c r="E71" s="11"/>
      <c r="F71" s="11"/>
      <c r="G71" s="11"/>
      <c r="H71" s="11"/>
      <c r="I71" s="11"/>
      <c r="K71" s="11"/>
    </row>
    <row r="79" spans="1:25" x14ac:dyDescent="0.25">
      <c r="R79" s="7"/>
    </row>
    <row r="104" spans="18:18" x14ac:dyDescent="0.25">
      <c r="R104" s="595"/>
    </row>
    <row r="105" spans="18:18" x14ac:dyDescent="0.25">
      <c r="R105" s="595"/>
    </row>
    <row r="106" spans="18:18" ht="15.75" x14ac:dyDescent="0.25">
      <c r="R106" s="737"/>
    </row>
    <row r="107" spans="18:18" x14ac:dyDescent="0.25">
      <c r="R107" s="595"/>
    </row>
  </sheetData>
  <mergeCells count="63">
    <mergeCell ref="C64:C66"/>
    <mergeCell ref="C68:C70"/>
    <mergeCell ref="B55:D55"/>
    <mergeCell ref="C56:D56"/>
    <mergeCell ref="B57:D57"/>
    <mergeCell ref="C59:C60"/>
    <mergeCell ref="C62:K62"/>
    <mergeCell ref="B63:D63"/>
    <mergeCell ref="B67:D67"/>
    <mergeCell ref="C37:D37"/>
    <mergeCell ref="C38:D38"/>
    <mergeCell ref="B53:D53"/>
    <mergeCell ref="C40:D40"/>
    <mergeCell ref="C41:D41"/>
    <mergeCell ref="C42:D42"/>
    <mergeCell ref="C43:D43"/>
    <mergeCell ref="C44:D44"/>
    <mergeCell ref="C46:D46"/>
    <mergeCell ref="C47:D47"/>
    <mergeCell ref="C39:D39"/>
    <mergeCell ref="C48:D48"/>
    <mergeCell ref="C49:D49"/>
    <mergeCell ref="C50:D50"/>
    <mergeCell ref="C52:D52"/>
    <mergeCell ref="C33:D33"/>
    <mergeCell ref="C34:D34"/>
    <mergeCell ref="C35:D35"/>
    <mergeCell ref="C36:D36"/>
    <mergeCell ref="C27:D27"/>
    <mergeCell ref="C28:D28"/>
    <mergeCell ref="B29:D29"/>
    <mergeCell ref="C30:D30"/>
    <mergeCell ref="B31:D31"/>
    <mergeCell ref="C32:D32"/>
    <mergeCell ref="N26:Q26"/>
    <mergeCell ref="C25:D25"/>
    <mergeCell ref="B26:D26"/>
    <mergeCell ref="N19:R19"/>
    <mergeCell ref="N20:R20"/>
    <mergeCell ref="M21:M22"/>
    <mergeCell ref="N21:R22"/>
    <mergeCell ref="C19:D19"/>
    <mergeCell ref="T5:V5"/>
    <mergeCell ref="U23:X24"/>
    <mergeCell ref="U19:X19"/>
    <mergeCell ref="C15:D15"/>
    <mergeCell ref="R4:R5"/>
    <mergeCell ref="N24:R25"/>
    <mergeCell ref="M24:M25"/>
    <mergeCell ref="M5:O5"/>
    <mergeCell ref="C6:D6"/>
    <mergeCell ref="C12:D12"/>
    <mergeCell ref="C13:D13"/>
    <mergeCell ref="C14:D14"/>
    <mergeCell ref="N23:R23"/>
    <mergeCell ref="C16:D16"/>
    <mergeCell ref="C17:D17"/>
    <mergeCell ref="B18:D18"/>
    <mergeCell ref="U30:X30"/>
    <mergeCell ref="U21:X21"/>
    <mergeCell ref="T23:T24"/>
    <mergeCell ref="U20:X20"/>
    <mergeCell ref="U22:X22"/>
  </mergeCells>
  <hyperlinks>
    <hyperlink ref="V44" r:id="rId1" display="https://www.google.com/url?sa=t&amp;rct=j&amp;q=&amp;esrc=s&amp;source=web&amp;cd=4&amp;cad=rja&amp;uact=8&amp;ved=2ahUKEwjTksKmmtnhAhUCzqQKHchGA4UQFjADegQIBRAB&amp;url=http%3A%2F%2Fwww.morningstar.co.uk%2Fuk%2Fetf%2Fsnapshot%2Fsnapshot.aspx%3Fid%3D0P00011RF8&amp;usg=AOvVaw29JVlMbz_i1RW365agitUo" xr:uid="{00000000-0004-0000-1F00-000000000000}"/>
  </hyperlinks>
  <pageMargins left="0.23622047244094491" right="0.23622047244094491" top="0.35433070866141736" bottom="0.35433070866141736" header="0.31496062992125984" footer="0.31496062992125984"/>
  <pageSetup paperSize="9" scale="55" orientation="landscape"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6"/>
  <sheetViews>
    <sheetView workbookViewId="0">
      <selection activeCell="G26" sqref="G26"/>
    </sheetView>
  </sheetViews>
  <sheetFormatPr defaultRowHeight="15" x14ac:dyDescent="0.25"/>
  <cols>
    <col min="1" max="1" width="11.42578125" bestFit="1" customWidth="1"/>
    <col min="2" max="2" width="3.28515625" customWidth="1"/>
    <col min="3" max="3" width="3" bestFit="1" customWidth="1"/>
    <col min="5" max="5" width="2.7109375" customWidth="1"/>
    <col min="6" max="6" width="3" bestFit="1" customWidth="1"/>
    <col min="8" max="8" width="2.7109375" customWidth="1"/>
    <col min="9" max="9" width="3" bestFit="1" customWidth="1"/>
  </cols>
  <sheetData>
    <row r="1" spans="1:10" ht="21" x14ac:dyDescent="0.25">
      <c r="C1" s="1932" t="s">
        <v>789</v>
      </c>
      <c r="D1" s="1932"/>
      <c r="F1" s="1932" t="s">
        <v>788</v>
      </c>
      <c r="G1" s="1932"/>
      <c r="I1" s="1932" t="s">
        <v>790</v>
      </c>
      <c r="J1" s="1932"/>
    </row>
    <row r="2" spans="1:10" x14ac:dyDescent="0.25">
      <c r="A2" t="s">
        <v>791</v>
      </c>
      <c r="C2" s="54"/>
      <c r="I2" s="1179">
        <v>1</v>
      </c>
      <c r="J2" s="1156"/>
    </row>
    <row r="3" spans="1:10" x14ac:dyDescent="0.25">
      <c r="A3" t="s">
        <v>792</v>
      </c>
      <c r="C3" s="605"/>
      <c r="D3" s="8"/>
      <c r="I3" s="1177">
        <v>2</v>
      </c>
      <c r="J3" s="1180"/>
    </row>
    <row r="4" spans="1:10" x14ac:dyDescent="0.25">
      <c r="A4" t="s">
        <v>793</v>
      </c>
      <c r="C4" s="1152">
        <v>1</v>
      </c>
      <c r="D4" s="1157"/>
      <c r="I4" s="1177">
        <v>3</v>
      </c>
      <c r="J4" s="1181"/>
    </row>
    <row r="5" spans="1:10" x14ac:dyDescent="0.25">
      <c r="A5" t="s">
        <v>794</v>
      </c>
      <c r="C5" s="1149">
        <v>2</v>
      </c>
      <c r="D5" s="1150"/>
      <c r="I5" s="1177">
        <v>4</v>
      </c>
      <c r="J5" s="1180"/>
    </row>
    <row r="6" spans="1:10" ht="15.75" thickBot="1" x14ac:dyDescent="0.3">
      <c r="A6" s="1194" t="s">
        <v>795</v>
      </c>
      <c r="B6" s="1194"/>
      <c r="C6" s="1167">
        <v>3</v>
      </c>
      <c r="D6" s="1195"/>
      <c r="E6" s="1194"/>
      <c r="F6" s="1168">
        <v>1</v>
      </c>
      <c r="G6" s="1213" t="s">
        <v>99</v>
      </c>
      <c r="H6" s="1194"/>
      <c r="I6" s="1182">
        <v>5</v>
      </c>
      <c r="J6" s="1183"/>
    </row>
    <row r="7" spans="1:10" x14ac:dyDescent="0.25">
      <c r="A7" s="1148" t="s">
        <v>796</v>
      </c>
      <c r="B7" s="1148"/>
      <c r="C7" s="1151">
        <v>4</v>
      </c>
      <c r="D7" s="1186"/>
      <c r="E7" s="1148"/>
      <c r="F7" s="1151">
        <v>2</v>
      </c>
      <c r="G7" s="1193"/>
      <c r="H7" s="1148"/>
      <c r="I7" s="1175">
        <v>6</v>
      </c>
      <c r="J7" s="1176"/>
    </row>
    <row r="8" spans="1:10" ht="15.75" thickBot="1" x14ac:dyDescent="0.3">
      <c r="A8" s="1197" t="s">
        <v>797</v>
      </c>
      <c r="B8" s="1197"/>
      <c r="C8" s="1168">
        <v>5</v>
      </c>
      <c r="D8" s="1192"/>
      <c r="E8" s="1197"/>
      <c r="F8" s="1198">
        <v>3</v>
      </c>
      <c r="G8" s="1192"/>
      <c r="H8" s="1197"/>
      <c r="I8" s="1184">
        <v>7</v>
      </c>
      <c r="J8" s="1185"/>
    </row>
    <row r="9" spans="1:10" x14ac:dyDescent="0.25">
      <c r="A9" t="s">
        <v>791</v>
      </c>
      <c r="C9" s="1151">
        <v>6</v>
      </c>
      <c r="D9" s="1196"/>
      <c r="F9" s="1149">
        <v>4</v>
      </c>
      <c r="G9" s="1171"/>
      <c r="I9" s="1174">
        <v>8</v>
      </c>
      <c r="J9" s="1173"/>
    </row>
    <row r="10" spans="1:10" x14ac:dyDescent="0.25">
      <c r="A10" t="s">
        <v>792</v>
      </c>
      <c r="C10" s="1152">
        <v>7</v>
      </c>
      <c r="D10" s="1153"/>
      <c r="F10" s="1152">
        <v>5</v>
      </c>
      <c r="G10" s="1158"/>
      <c r="I10" s="1177">
        <v>9</v>
      </c>
      <c r="J10" s="1156"/>
    </row>
    <row r="11" spans="1:10" x14ac:dyDescent="0.25">
      <c r="A11" t="s">
        <v>793</v>
      </c>
      <c r="C11" s="1152">
        <v>8</v>
      </c>
      <c r="D11" s="1154"/>
      <c r="F11" s="1152">
        <v>6</v>
      </c>
      <c r="G11" s="1158"/>
      <c r="I11" s="1177">
        <v>10</v>
      </c>
      <c r="J11" s="1156"/>
    </row>
    <row r="12" spans="1:10" x14ac:dyDescent="0.25">
      <c r="A12" t="s">
        <v>794</v>
      </c>
      <c r="C12" s="1152">
        <v>9</v>
      </c>
      <c r="D12" s="1158"/>
      <c r="F12" s="1152">
        <v>7</v>
      </c>
      <c r="G12" s="1158"/>
      <c r="I12" s="1177">
        <v>11</v>
      </c>
      <c r="J12" s="1156"/>
    </row>
    <row r="13" spans="1:10" ht="15.75" thickBot="1" x14ac:dyDescent="0.3">
      <c r="A13" s="1194" t="s">
        <v>795</v>
      </c>
      <c r="B13" s="1194"/>
      <c r="C13" s="1167">
        <v>10</v>
      </c>
      <c r="D13" s="1210"/>
      <c r="E13" s="1194"/>
      <c r="F13" s="1168">
        <v>8</v>
      </c>
      <c r="G13" s="1212" t="s">
        <v>798</v>
      </c>
      <c r="H13" s="1194"/>
      <c r="I13" s="1182">
        <v>12</v>
      </c>
      <c r="J13" s="1187"/>
    </row>
    <row r="14" spans="1:10" x14ac:dyDescent="0.25">
      <c r="A14" s="1148" t="s">
        <v>796</v>
      </c>
      <c r="B14" s="1148"/>
      <c r="C14" s="1151">
        <v>11</v>
      </c>
      <c r="D14" s="1186"/>
      <c r="E14" s="1148"/>
      <c r="F14" s="1151">
        <v>9</v>
      </c>
      <c r="G14" s="1186"/>
      <c r="H14" s="1148"/>
      <c r="I14" s="1175">
        <v>13</v>
      </c>
      <c r="J14" s="1186"/>
    </row>
    <row r="15" spans="1:10" ht="15.75" thickBot="1" x14ac:dyDescent="0.3">
      <c r="A15" s="1197" t="s">
        <v>797</v>
      </c>
      <c r="B15" s="1197"/>
      <c r="C15" s="1168">
        <v>12</v>
      </c>
      <c r="D15" s="1192"/>
      <c r="E15" s="1197"/>
      <c r="F15" s="1168">
        <v>10</v>
      </c>
      <c r="G15" s="1192"/>
      <c r="H15" s="1197"/>
      <c r="I15" s="1184">
        <v>14</v>
      </c>
      <c r="J15" s="1188"/>
    </row>
    <row r="16" spans="1:10" x14ac:dyDescent="0.25">
      <c r="A16" t="s">
        <v>791</v>
      </c>
      <c r="C16" s="1155">
        <v>13</v>
      </c>
      <c r="D16" s="1211"/>
      <c r="F16" s="1155">
        <v>11</v>
      </c>
      <c r="G16" s="1200"/>
      <c r="I16" s="1172">
        <v>15</v>
      </c>
      <c r="J16" s="1178"/>
    </row>
    <row r="17" spans="1:10" x14ac:dyDescent="0.25">
      <c r="A17" t="s">
        <v>792</v>
      </c>
      <c r="C17" s="1152">
        <v>14</v>
      </c>
      <c r="D17" s="1158"/>
      <c r="F17" s="1149">
        <v>12</v>
      </c>
      <c r="G17" s="1154"/>
      <c r="I17" s="1177">
        <v>16</v>
      </c>
      <c r="J17" s="1180"/>
    </row>
    <row r="18" spans="1:10" x14ac:dyDescent="0.25">
      <c r="A18" t="s">
        <v>793</v>
      </c>
      <c r="C18" s="1152">
        <v>15</v>
      </c>
      <c r="D18" s="1160"/>
      <c r="F18" s="1152">
        <v>13</v>
      </c>
      <c r="G18" s="1154"/>
      <c r="I18" s="1177">
        <v>17</v>
      </c>
      <c r="J18" s="1156"/>
    </row>
    <row r="19" spans="1:10" x14ac:dyDescent="0.25">
      <c r="A19" t="s">
        <v>794</v>
      </c>
      <c r="C19" s="1152">
        <v>16</v>
      </c>
      <c r="D19" s="1159"/>
      <c r="F19" s="1152">
        <v>14</v>
      </c>
      <c r="G19" s="1153"/>
      <c r="I19" s="1177">
        <v>18</v>
      </c>
      <c r="J19" s="1180"/>
    </row>
    <row r="20" spans="1:10" ht="15.75" thickBot="1" x14ac:dyDescent="0.3">
      <c r="A20" s="1194" t="s">
        <v>795</v>
      </c>
      <c r="B20" s="1194"/>
      <c r="C20" s="1203">
        <v>17</v>
      </c>
      <c r="D20" s="1199"/>
      <c r="E20" s="1194"/>
      <c r="F20" s="1167">
        <v>15</v>
      </c>
      <c r="G20" s="1191"/>
      <c r="H20" s="1194"/>
      <c r="I20" s="1182">
        <v>19</v>
      </c>
      <c r="J20" s="1189"/>
    </row>
    <row r="21" spans="1:10" x14ac:dyDescent="0.25">
      <c r="A21" s="1148" t="s">
        <v>796</v>
      </c>
      <c r="B21" s="1148"/>
      <c r="C21" s="1151">
        <v>18</v>
      </c>
      <c r="D21" s="1201"/>
      <c r="E21" s="1148"/>
      <c r="F21" s="1151">
        <v>16</v>
      </c>
      <c r="G21" s="1202"/>
      <c r="H21" s="1148"/>
      <c r="I21" s="1175">
        <v>20</v>
      </c>
      <c r="J21" s="1186"/>
    </row>
    <row r="22" spans="1:10" ht="15.75" thickBot="1" x14ac:dyDescent="0.3">
      <c r="A22" s="1197" t="s">
        <v>797</v>
      </c>
      <c r="B22" s="1197"/>
      <c r="C22" s="1168">
        <v>19</v>
      </c>
      <c r="D22" s="1204"/>
      <c r="E22" s="1197"/>
      <c r="F22" s="1168">
        <v>17</v>
      </c>
      <c r="G22" s="1205"/>
      <c r="H22" s="1197"/>
      <c r="I22" s="1184">
        <v>21</v>
      </c>
      <c r="J22" s="1190"/>
    </row>
    <row r="23" spans="1:10" x14ac:dyDescent="0.25">
      <c r="A23" t="s">
        <v>791</v>
      </c>
      <c r="C23" s="1161">
        <v>20</v>
      </c>
      <c r="D23" s="1171"/>
      <c r="E23" s="7"/>
      <c r="F23" s="1161">
        <v>18</v>
      </c>
      <c r="G23" s="1162"/>
      <c r="H23" s="7"/>
      <c r="I23" s="1172">
        <v>22</v>
      </c>
      <c r="J23" s="1171"/>
    </row>
    <row r="24" spans="1:10" x14ac:dyDescent="0.25">
      <c r="A24" t="s">
        <v>792</v>
      </c>
      <c r="C24" s="1392">
        <v>21</v>
      </c>
      <c r="D24" s="1153"/>
      <c r="E24" s="7"/>
      <c r="F24" s="1409">
        <v>19</v>
      </c>
      <c r="G24" s="1162"/>
      <c r="H24" s="7"/>
      <c r="I24" s="1179">
        <v>23</v>
      </c>
      <c r="J24" s="1180"/>
    </row>
    <row r="25" spans="1:10" x14ac:dyDescent="0.25">
      <c r="A25" t="s">
        <v>793</v>
      </c>
      <c r="C25" s="1392">
        <v>22</v>
      </c>
      <c r="D25" s="1153"/>
      <c r="E25" s="7"/>
      <c r="F25" s="1392">
        <v>20</v>
      </c>
      <c r="G25" s="1163"/>
      <c r="H25" s="7"/>
      <c r="I25" s="1179">
        <v>24</v>
      </c>
      <c r="J25" s="1153"/>
    </row>
    <row r="26" spans="1:10" x14ac:dyDescent="0.25">
      <c r="A26" t="s">
        <v>794</v>
      </c>
      <c r="C26" s="1392">
        <v>23</v>
      </c>
      <c r="D26" s="1153"/>
      <c r="E26" s="7"/>
      <c r="F26" s="1161">
        <v>21</v>
      </c>
      <c r="G26" s="1162"/>
      <c r="H26" s="7"/>
      <c r="I26" s="1179">
        <v>25</v>
      </c>
      <c r="J26" s="1153"/>
    </row>
    <row r="27" spans="1:10" ht="15.75" thickBot="1" x14ac:dyDescent="0.3">
      <c r="A27" s="1194" t="s">
        <v>795</v>
      </c>
      <c r="B27" s="1194"/>
      <c r="C27" s="1203">
        <v>24</v>
      </c>
      <c r="D27" s="1195"/>
      <c r="E27" s="1410"/>
      <c r="F27" s="1203">
        <v>22</v>
      </c>
      <c r="G27" s="1206"/>
      <c r="H27" s="1410"/>
      <c r="I27" s="553">
        <v>26</v>
      </c>
      <c r="J27" s="1191"/>
    </row>
    <row r="28" spans="1:10" x14ac:dyDescent="0.25">
      <c r="A28" s="1148" t="s">
        <v>796</v>
      </c>
      <c r="B28" s="1148"/>
      <c r="C28" s="1151">
        <v>25</v>
      </c>
      <c r="D28" s="1186"/>
      <c r="E28" s="1148"/>
      <c r="F28" s="1151">
        <v>23</v>
      </c>
      <c r="G28" s="1201"/>
      <c r="H28" s="1148"/>
      <c r="I28" s="1175">
        <v>27</v>
      </c>
      <c r="J28" s="1186"/>
    </row>
    <row r="29" spans="1:10" ht="15.75" thickBot="1" x14ac:dyDescent="0.3">
      <c r="A29" s="1197" t="s">
        <v>797</v>
      </c>
      <c r="B29" s="1197"/>
      <c r="C29" s="1168">
        <v>26</v>
      </c>
      <c r="D29" s="1207"/>
      <c r="E29" s="1197"/>
      <c r="F29" s="1168">
        <v>24</v>
      </c>
      <c r="G29" s="1208"/>
      <c r="H29" s="1197"/>
      <c r="I29" s="1184">
        <v>28</v>
      </c>
      <c r="J29" s="1192"/>
    </row>
    <row r="30" spans="1:10" x14ac:dyDescent="0.25">
      <c r="A30" t="s">
        <v>791</v>
      </c>
      <c r="C30" s="1161">
        <v>27</v>
      </c>
      <c r="D30" s="1162"/>
      <c r="F30" s="1161">
        <v>25</v>
      </c>
      <c r="G30" s="1164"/>
      <c r="I30" s="1174">
        <v>29</v>
      </c>
      <c r="J30" s="1178"/>
    </row>
    <row r="31" spans="1:10" x14ac:dyDescent="0.25">
      <c r="A31" t="s">
        <v>792</v>
      </c>
      <c r="C31" s="203">
        <v>28</v>
      </c>
      <c r="D31" s="1159"/>
      <c r="F31" s="203">
        <v>26</v>
      </c>
      <c r="G31" s="1153"/>
      <c r="I31" s="395">
        <v>30</v>
      </c>
      <c r="J31" s="395"/>
    </row>
    <row r="32" spans="1:10" x14ac:dyDescent="0.25">
      <c r="A32" t="s">
        <v>793</v>
      </c>
      <c r="C32" s="202">
        <v>29</v>
      </c>
      <c r="D32" s="1156"/>
      <c r="F32" s="202">
        <v>27</v>
      </c>
      <c r="G32" s="1153"/>
    </row>
    <row r="33" spans="1:10" x14ac:dyDescent="0.25">
      <c r="A33" t="s">
        <v>794</v>
      </c>
      <c r="C33" s="202">
        <v>30</v>
      </c>
      <c r="D33" s="1156"/>
      <c r="F33" s="202">
        <v>28</v>
      </c>
      <c r="G33" s="1164"/>
    </row>
    <row r="34" spans="1:10" ht="15.75" thickBot="1" x14ac:dyDescent="0.3">
      <c r="A34" s="1194" t="s">
        <v>795</v>
      </c>
      <c r="B34" s="1194"/>
      <c r="C34" s="1194"/>
      <c r="D34" s="1194"/>
      <c r="E34" s="1194"/>
      <c r="F34" s="206">
        <v>29</v>
      </c>
      <c r="G34" s="1209"/>
      <c r="H34" s="1194"/>
      <c r="I34" s="1194"/>
      <c r="J34" s="1194"/>
    </row>
    <row r="35" spans="1:10" x14ac:dyDescent="0.25">
      <c r="A35" s="1148" t="s">
        <v>796</v>
      </c>
      <c r="B35" s="1148"/>
      <c r="C35" s="1148"/>
      <c r="D35" s="1148"/>
      <c r="E35" s="1148"/>
      <c r="F35" s="1165">
        <v>30</v>
      </c>
      <c r="G35" s="1166"/>
      <c r="H35" s="1148"/>
      <c r="I35" s="1148"/>
      <c r="J35" s="1148"/>
    </row>
    <row r="36" spans="1:10" ht="15.75" thickBot="1" x14ac:dyDescent="0.3">
      <c r="A36" s="1197" t="s">
        <v>797</v>
      </c>
      <c r="B36" s="1197"/>
      <c r="C36" s="1197"/>
      <c r="D36" s="1197"/>
      <c r="E36" s="1197"/>
      <c r="F36" s="1169">
        <v>31</v>
      </c>
      <c r="G36" s="1170"/>
      <c r="H36" s="1197"/>
      <c r="I36" s="1197"/>
      <c r="J36" s="1197"/>
    </row>
  </sheetData>
  <mergeCells count="3">
    <mergeCell ref="C1:D1"/>
    <mergeCell ref="F1:G1"/>
    <mergeCell ref="I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J121"/>
  <sheetViews>
    <sheetView zoomScale="75" zoomScaleNormal="75" workbookViewId="0">
      <selection activeCell="F6" sqref="F6:G6"/>
    </sheetView>
  </sheetViews>
  <sheetFormatPr defaultRowHeight="15" x14ac:dyDescent="0.25"/>
  <cols>
    <col min="1" max="1" width="7.7109375" customWidth="1"/>
    <col min="2" max="3" width="54.7109375" customWidth="1"/>
    <col min="4" max="4" width="3.140625" style="54" customWidth="1"/>
    <col min="5" max="5" width="13.85546875" customWidth="1"/>
    <col min="6" max="6" width="20.7109375" customWidth="1"/>
  </cols>
  <sheetData>
    <row r="1" spans="1:7" ht="18" x14ac:dyDescent="0.25">
      <c r="A1" s="166" t="s">
        <v>256</v>
      </c>
    </row>
    <row r="3" spans="1:7" s="12" customFormat="1" ht="15.75" x14ac:dyDescent="0.25">
      <c r="A3" s="36" t="s">
        <v>131</v>
      </c>
      <c r="D3" s="55"/>
      <c r="E3" s="36" t="s">
        <v>132</v>
      </c>
    </row>
    <row r="4" spans="1:7" s="12" customFormat="1" ht="15.75" x14ac:dyDescent="0.25">
      <c r="A4" s="26">
        <v>1</v>
      </c>
      <c r="B4" s="34" t="s">
        <v>127</v>
      </c>
      <c r="C4" s="86" t="s">
        <v>128</v>
      </c>
      <c r="D4" s="55"/>
      <c r="E4" s="36"/>
    </row>
    <row r="5" spans="1:7" ht="15.75" x14ac:dyDescent="0.25">
      <c r="A5" s="26">
        <v>2</v>
      </c>
      <c r="B5" s="34" t="s">
        <v>90</v>
      </c>
      <c r="C5" s="93" t="s">
        <v>94</v>
      </c>
      <c r="E5" s="29" t="s">
        <v>95</v>
      </c>
      <c r="F5" s="1524" t="s">
        <v>93</v>
      </c>
      <c r="G5" s="1524"/>
    </row>
    <row r="6" spans="1:7" ht="15.75" x14ac:dyDescent="0.25">
      <c r="A6" s="26">
        <v>3</v>
      </c>
      <c r="B6" s="34" t="s">
        <v>91</v>
      </c>
      <c r="C6" s="19" t="s">
        <v>96</v>
      </c>
      <c r="E6" s="29" t="s">
        <v>95</v>
      </c>
      <c r="F6" s="1524" t="s">
        <v>97</v>
      </c>
      <c r="G6" s="1524"/>
    </row>
    <row r="7" spans="1:7" ht="15.75" x14ac:dyDescent="0.25">
      <c r="A7" s="26">
        <v>4</v>
      </c>
      <c r="B7" s="34" t="s">
        <v>101</v>
      </c>
      <c r="C7" s="1144">
        <v>43941</v>
      </c>
      <c r="E7" s="30"/>
      <c r="F7" s="12"/>
    </row>
    <row r="8" spans="1:7" ht="15.75" x14ac:dyDescent="0.25">
      <c r="A8" s="26">
        <v>5</v>
      </c>
      <c r="B8" s="34" t="s">
        <v>123</v>
      </c>
      <c r="C8" s="28">
        <v>0.45520833333333338</v>
      </c>
      <c r="E8" s="30"/>
      <c r="F8" s="12"/>
    </row>
    <row r="9" spans="1:7" ht="15.75" x14ac:dyDescent="0.25">
      <c r="A9" s="26">
        <v>6</v>
      </c>
      <c r="B9" s="34" t="s">
        <v>124</v>
      </c>
      <c r="C9" s="27" t="s">
        <v>125</v>
      </c>
      <c r="E9" s="30"/>
      <c r="F9" s="12"/>
    </row>
    <row r="10" spans="1:7" ht="15.75" x14ac:dyDescent="0.25">
      <c r="A10" s="26">
        <v>7</v>
      </c>
      <c r="B10" s="34" t="s">
        <v>102</v>
      </c>
      <c r="C10" s="1144">
        <v>43942</v>
      </c>
      <c r="E10" s="30"/>
      <c r="F10" s="12"/>
    </row>
    <row r="11" spans="1:7" ht="15.75" x14ac:dyDescent="0.25">
      <c r="A11" s="26">
        <v>8</v>
      </c>
      <c r="B11" s="34" t="s">
        <v>103</v>
      </c>
      <c r="C11" s="1144">
        <f>C10+7</f>
        <v>43949</v>
      </c>
      <c r="E11" s="30"/>
      <c r="F11" s="12"/>
    </row>
    <row r="12" spans="1:7" ht="15.75" x14ac:dyDescent="0.25">
      <c r="A12" s="1528">
        <v>9</v>
      </c>
      <c r="B12" s="1530" t="s">
        <v>85</v>
      </c>
      <c r="C12" s="1532" t="s">
        <v>98</v>
      </c>
      <c r="E12" s="590" t="s">
        <v>184</v>
      </c>
      <c r="F12" s="1525" t="s">
        <v>92</v>
      </c>
      <c r="G12" s="1525"/>
    </row>
    <row r="13" spans="1:7" ht="15.75" x14ac:dyDescent="0.25">
      <c r="A13" s="1529"/>
      <c r="B13" s="1531"/>
      <c r="C13" s="1533"/>
      <c r="E13" s="590" t="s">
        <v>185</v>
      </c>
      <c r="F13" s="1524" t="s">
        <v>119</v>
      </c>
      <c r="G13" s="1524"/>
    </row>
    <row r="14" spans="1:7" ht="15.75" x14ac:dyDescent="0.25">
      <c r="A14" s="26">
        <v>10</v>
      </c>
      <c r="B14" s="34" t="s">
        <v>86</v>
      </c>
      <c r="C14" s="21">
        <v>10000000</v>
      </c>
      <c r="E14" s="31"/>
      <c r="F14" s="12"/>
    </row>
    <row r="15" spans="1:7" ht="15.75" x14ac:dyDescent="0.25">
      <c r="A15" s="26">
        <v>11</v>
      </c>
      <c r="B15" s="34" t="s">
        <v>87</v>
      </c>
      <c r="C15" s="21">
        <f>(C14*(F15/100))+(C14*((1.5*340)/(100*365)))</f>
        <v>10213826.02739726</v>
      </c>
      <c r="E15" s="32" t="s">
        <v>100</v>
      </c>
      <c r="F15" s="1526">
        <v>100.741</v>
      </c>
      <c r="G15" s="1526"/>
    </row>
    <row r="16" spans="1:7" ht="15.75" x14ac:dyDescent="0.25">
      <c r="A16" s="26">
        <v>12</v>
      </c>
      <c r="B16" s="34" t="s">
        <v>83</v>
      </c>
      <c r="C16" s="21">
        <f>C15*(1-0.005)</f>
        <v>10162756.897260273</v>
      </c>
      <c r="E16" s="32" t="s">
        <v>89</v>
      </c>
      <c r="F16" s="1566">
        <f>(C15-C16)/C15</f>
        <v>5.0000000000000877E-3</v>
      </c>
      <c r="G16" s="1566"/>
    </row>
    <row r="17" spans="1:6" ht="15.75" x14ac:dyDescent="0.25">
      <c r="A17" s="26">
        <v>13</v>
      </c>
      <c r="B17" s="34" t="s">
        <v>88</v>
      </c>
      <c r="C17" s="19" t="s">
        <v>99</v>
      </c>
      <c r="E17" s="33"/>
      <c r="F17" s="12"/>
    </row>
    <row r="18" spans="1:6" ht="15.75" x14ac:dyDescent="0.25">
      <c r="A18" s="26">
        <v>14</v>
      </c>
      <c r="B18" s="34" t="s">
        <v>82</v>
      </c>
      <c r="C18" s="24">
        <v>-6.1000000000000004E-3</v>
      </c>
      <c r="E18" s="38"/>
      <c r="F18" s="39"/>
    </row>
    <row r="19" spans="1:6" ht="15.75" x14ac:dyDescent="0.25">
      <c r="A19" s="26">
        <v>15</v>
      </c>
      <c r="B19" s="34" t="s">
        <v>84</v>
      </c>
      <c r="C19" s="21">
        <f>C16*(1+((C18*(C11-C10))/(360)))</f>
        <v>10161551.481372736</v>
      </c>
      <c r="E19" s="13"/>
      <c r="F19" s="12"/>
    </row>
    <row r="20" spans="1:6" ht="15.75" x14ac:dyDescent="0.25">
      <c r="A20" s="26">
        <v>16</v>
      </c>
      <c r="B20" s="34" t="s">
        <v>350</v>
      </c>
      <c r="C20" s="132" t="s">
        <v>349</v>
      </c>
      <c r="D20" s="88"/>
      <c r="E20" s="7"/>
      <c r="F20" s="7"/>
    </row>
    <row r="21" spans="1:6" ht="31.5" x14ac:dyDescent="0.25">
      <c r="A21" s="1571" t="s">
        <v>133</v>
      </c>
      <c r="B21" s="1571"/>
      <c r="C21" s="1571"/>
      <c r="D21" s="55"/>
      <c r="E21" s="12"/>
      <c r="F21" s="376" t="s">
        <v>341</v>
      </c>
    </row>
    <row r="22" spans="1:6" ht="15.75" x14ac:dyDescent="0.25">
      <c r="A22" s="2">
        <v>1</v>
      </c>
      <c r="B22" s="3" t="s">
        <v>0</v>
      </c>
      <c r="C22" s="1262" t="s">
        <v>777</v>
      </c>
      <c r="D22" s="26" t="s">
        <v>130</v>
      </c>
      <c r="E22" s="596" t="s">
        <v>309</v>
      </c>
      <c r="F22" s="26"/>
    </row>
    <row r="23" spans="1:6" ht="15.75" x14ac:dyDescent="0.25">
      <c r="A23" s="2">
        <v>2</v>
      </c>
      <c r="B23" s="3" t="s">
        <v>1</v>
      </c>
      <c r="C23" s="45" t="str">
        <f>F5</f>
        <v>MP6I5ZYZBEU3UXPYFY54</v>
      </c>
      <c r="D23" s="26" t="s">
        <v>130</v>
      </c>
      <c r="E23" s="355" t="s">
        <v>309</v>
      </c>
      <c r="F23" s="329" t="s">
        <v>590</v>
      </c>
    </row>
    <row r="24" spans="1:6" ht="15.75" x14ac:dyDescent="0.25">
      <c r="A24" s="2">
        <v>3</v>
      </c>
      <c r="B24" s="3" t="s">
        <v>40</v>
      </c>
      <c r="C24" s="45" t="str">
        <f>F5</f>
        <v>MP6I5ZYZBEU3UXPYFY54</v>
      </c>
      <c r="D24" s="26" t="s">
        <v>130</v>
      </c>
      <c r="E24" s="355"/>
      <c r="F24" s="329" t="s">
        <v>590</v>
      </c>
    </row>
    <row r="25" spans="1:6" ht="15.75" x14ac:dyDescent="0.25">
      <c r="A25" s="2">
        <v>4</v>
      </c>
      <c r="B25" s="3" t="s">
        <v>12</v>
      </c>
      <c r="C25" s="45" t="s">
        <v>106</v>
      </c>
      <c r="D25" s="57" t="s">
        <v>130</v>
      </c>
      <c r="E25" s="355"/>
      <c r="F25" s="377"/>
    </row>
    <row r="26" spans="1:6" ht="15.75" x14ac:dyDescent="0.25">
      <c r="A26" s="4">
        <v>5</v>
      </c>
      <c r="B26" s="5" t="s">
        <v>2</v>
      </c>
      <c r="C26" s="45" t="s">
        <v>107</v>
      </c>
      <c r="D26" s="58" t="s">
        <v>130</v>
      </c>
      <c r="E26" s="355"/>
      <c r="F26" s="378"/>
    </row>
    <row r="27" spans="1:6" ht="15.75" x14ac:dyDescent="0.25">
      <c r="A27" s="2">
        <v>6</v>
      </c>
      <c r="B27" s="3" t="s">
        <v>534</v>
      </c>
      <c r="C27" s="46"/>
      <c r="D27" s="57" t="s">
        <v>44</v>
      </c>
      <c r="E27" s="356"/>
      <c r="F27" s="377"/>
    </row>
    <row r="28" spans="1:6" ht="15.75" x14ac:dyDescent="0.25">
      <c r="A28" s="2">
        <v>7</v>
      </c>
      <c r="B28" s="3" t="s">
        <v>535</v>
      </c>
      <c r="C28" s="46"/>
      <c r="D28" s="57" t="s">
        <v>43</v>
      </c>
      <c r="E28" s="356" t="s">
        <v>309</v>
      </c>
      <c r="F28" s="377"/>
    </row>
    <row r="29" spans="1:6" ht="15.75" x14ac:dyDescent="0.25">
      <c r="A29" s="2">
        <v>8</v>
      </c>
      <c r="B29" s="3" t="s">
        <v>536</v>
      </c>
      <c r="C29" s="46"/>
      <c r="D29" s="57" t="s">
        <v>43</v>
      </c>
      <c r="E29" s="356" t="s">
        <v>309</v>
      </c>
      <c r="F29" s="377"/>
    </row>
    <row r="30" spans="1:6" ht="15.75" x14ac:dyDescent="0.25">
      <c r="A30" s="2">
        <v>9</v>
      </c>
      <c r="B30" s="3" t="s">
        <v>5</v>
      </c>
      <c r="C30" s="45" t="s">
        <v>109</v>
      </c>
      <c r="D30" s="26" t="s">
        <v>130</v>
      </c>
      <c r="E30" s="356"/>
      <c r="F30" s="329"/>
    </row>
    <row r="31" spans="1:6" ht="15.75" x14ac:dyDescent="0.25">
      <c r="A31" s="2">
        <v>10</v>
      </c>
      <c r="B31" s="3" t="s">
        <v>6</v>
      </c>
      <c r="C31" s="19" t="s">
        <v>93</v>
      </c>
      <c r="D31" s="59" t="s">
        <v>130</v>
      </c>
      <c r="E31" s="356" t="s">
        <v>309</v>
      </c>
      <c r="F31" s="66" t="s">
        <v>590</v>
      </c>
    </row>
    <row r="32" spans="1:6" ht="15.75" x14ac:dyDescent="0.25">
      <c r="A32" s="2">
        <v>11</v>
      </c>
      <c r="B32" s="3" t="s">
        <v>7</v>
      </c>
      <c r="C32" s="45" t="str">
        <f>F6</f>
        <v>DL6FFRRLF74S01HE2M14</v>
      </c>
      <c r="D32" s="59" t="s">
        <v>130</v>
      </c>
      <c r="E32" s="356"/>
      <c r="F32" s="66"/>
    </row>
    <row r="33" spans="1:6" ht="15.75" x14ac:dyDescent="0.25">
      <c r="A33" s="2">
        <v>12</v>
      </c>
      <c r="B33" s="3" t="s">
        <v>46</v>
      </c>
      <c r="C33" s="45" t="s">
        <v>108</v>
      </c>
      <c r="D33" s="59" t="s">
        <v>130</v>
      </c>
      <c r="E33" s="356"/>
      <c r="F33" s="1131">
        <v>2</v>
      </c>
    </row>
    <row r="34" spans="1:6" ht="15.75" x14ac:dyDescent="0.25">
      <c r="A34" s="2">
        <v>13</v>
      </c>
      <c r="B34" s="3" t="s">
        <v>8</v>
      </c>
      <c r="C34" s="45" t="str">
        <f>C23</f>
        <v>MP6I5ZYZBEU3UXPYFY54</v>
      </c>
      <c r="D34" s="1296" t="s">
        <v>43</v>
      </c>
      <c r="E34" s="356" t="s">
        <v>309</v>
      </c>
      <c r="F34" s="329">
        <v>4</v>
      </c>
    </row>
    <row r="35" spans="1:6" ht="15.75" x14ac:dyDescent="0.25">
      <c r="A35" s="2">
        <v>14</v>
      </c>
      <c r="B35" s="3" t="s">
        <v>9</v>
      </c>
      <c r="C35" s="46"/>
      <c r="D35" s="60" t="s">
        <v>43</v>
      </c>
      <c r="E35" s="356"/>
      <c r="F35" s="379"/>
    </row>
    <row r="36" spans="1:6" ht="15.75" x14ac:dyDescent="0.25">
      <c r="A36" s="2">
        <v>15</v>
      </c>
      <c r="B36" s="3" t="s">
        <v>10</v>
      </c>
      <c r="C36" s="46"/>
      <c r="D36" s="59" t="s">
        <v>43</v>
      </c>
      <c r="E36" s="356"/>
      <c r="F36" s="1131"/>
    </row>
    <row r="37" spans="1:6" ht="15.75" x14ac:dyDescent="0.25">
      <c r="A37" s="2">
        <v>16</v>
      </c>
      <c r="B37" s="3" t="s">
        <v>41</v>
      </c>
      <c r="C37" s="46"/>
      <c r="D37" s="59" t="s">
        <v>44</v>
      </c>
      <c r="E37" s="356"/>
      <c r="F37" s="66"/>
    </row>
    <row r="38" spans="1:6" ht="15.75" x14ac:dyDescent="0.25">
      <c r="A38" s="2">
        <v>17</v>
      </c>
      <c r="B38" s="3" t="s">
        <v>11</v>
      </c>
      <c r="C38" s="375" t="str">
        <f>C24</f>
        <v>MP6I5ZYZBEU3UXPYFY54</v>
      </c>
      <c r="D38" s="26" t="s">
        <v>43</v>
      </c>
      <c r="E38" s="356" t="s">
        <v>309</v>
      </c>
      <c r="F38" s="329">
        <v>6</v>
      </c>
    </row>
    <row r="39" spans="1:6" ht="15.75" x14ac:dyDescent="0.25">
      <c r="A39" s="2">
        <v>18</v>
      </c>
      <c r="B39" s="3" t="s">
        <v>156</v>
      </c>
      <c r="C39" s="91"/>
      <c r="D39" s="26" t="s">
        <v>43</v>
      </c>
      <c r="E39" s="356"/>
      <c r="F39" s="329"/>
    </row>
    <row r="40" spans="1:6" ht="15.75" x14ac:dyDescent="0.25">
      <c r="A40" s="35" t="s">
        <v>134</v>
      </c>
      <c r="B40" s="1"/>
      <c r="C40" s="16"/>
      <c r="D40" s="114"/>
      <c r="F40" s="249"/>
    </row>
    <row r="41" spans="1:6" ht="15.75" x14ac:dyDescent="0.25">
      <c r="A41" s="2">
        <v>1</v>
      </c>
      <c r="B41" s="3" t="s">
        <v>49</v>
      </c>
      <c r="C41" s="19" t="s">
        <v>120</v>
      </c>
      <c r="D41" s="61" t="s">
        <v>130</v>
      </c>
      <c r="E41" s="356" t="s">
        <v>309</v>
      </c>
      <c r="F41" s="329">
        <v>14</v>
      </c>
    </row>
    <row r="42" spans="1:6" ht="15.75" x14ac:dyDescent="0.25">
      <c r="A42" s="2">
        <v>2</v>
      </c>
      <c r="B42" s="3" t="s">
        <v>15</v>
      </c>
      <c r="C42" s="90"/>
      <c r="D42" s="61" t="s">
        <v>44</v>
      </c>
      <c r="F42" s="329"/>
    </row>
    <row r="43" spans="1:6" ht="15.75" x14ac:dyDescent="0.25">
      <c r="A43" s="2">
        <v>3</v>
      </c>
      <c r="B43" s="3" t="s">
        <v>79</v>
      </c>
      <c r="C43" s="1145" t="s">
        <v>779</v>
      </c>
      <c r="D43" s="153" t="s">
        <v>130</v>
      </c>
      <c r="F43" s="380">
        <v>25</v>
      </c>
    </row>
    <row r="44" spans="1:6" ht="15.75" x14ac:dyDescent="0.25">
      <c r="A44" s="2">
        <v>4</v>
      </c>
      <c r="B44" s="3" t="s">
        <v>34</v>
      </c>
      <c r="C44" s="131" t="s">
        <v>110</v>
      </c>
      <c r="D44" s="61" t="s">
        <v>130</v>
      </c>
      <c r="F44" s="329">
        <v>8</v>
      </c>
    </row>
    <row r="45" spans="1:6" ht="15.75" x14ac:dyDescent="0.25">
      <c r="A45" s="2">
        <v>5</v>
      </c>
      <c r="B45" s="3" t="s">
        <v>16</v>
      </c>
      <c r="C45" s="19" t="b">
        <v>0</v>
      </c>
      <c r="D45" s="61" t="s">
        <v>130</v>
      </c>
      <c r="F45" s="329"/>
    </row>
    <row r="46" spans="1:6" ht="15.75" x14ac:dyDescent="0.25">
      <c r="A46" s="2">
        <v>6</v>
      </c>
      <c r="B46" s="3" t="s">
        <v>50</v>
      </c>
      <c r="C46" s="90"/>
      <c r="D46" s="61" t="s">
        <v>44</v>
      </c>
      <c r="F46" s="329"/>
    </row>
    <row r="47" spans="1:6" ht="15.75" x14ac:dyDescent="0.25">
      <c r="A47" s="2">
        <v>7</v>
      </c>
      <c r="B47" s="3" t="s">
        <v>13</v>
      </c>
      <c r="C47" s="90"/>
      <c r="D47" s="61" t="s">
        <v>44</v>
      </c>
      <c r="F47" s="329"/>
    </row>
    <row r="48" spans="1:6" ht="15.75" x14ac:dyDescent="0.25">
      <c r="A48" s="2">
        <v>8</v>
      </c>
      <c r="B48" s="3" t="s">
        <v>14</v>
      </c>
      <c r="C48" s="1129" t="s">
        <v>173</v>
      </c>
      <c r="D48" s="152" t="s">
        <v>130</v>
      </c>
      <c r="E48" s="356" t="s">
        <v>309</v>
      </c>
      <c r="F48" s="152" t="s">
        <v>355</v>
      </c>
    </row>
    <row r="49" spans="1:6" ht="15.75" x14ac:dyDescent="0.25">
      <c r="A49" s="2">
        <v>9</v>
      </c>
      <c r="B49" s="3" t="s">
        <v>51</v>
      </c>
      <c r="C49" s="131" t="s">
        <v>104</v>
      </c>
      <c r="D49" s="1296" t="s">
        <v>130</v>
      </c>
      <c r="E49" s="83"/>
      <c r="F49" s="329" t="s">
        <v>787</v>
      </c>
    </row>
    <row r="50" spans="1:6" ht="15.75" x14ac:dyDescent="0.25">
      <c r="A50" s="2">
        <v>10</v>
      </c>
      <c r="B50" s="3" t="s">
        <v>35</v>
      </c>
      <c r="C50" s="90"/>
      <c r="D50" s="1296" t="s">
        <v>44</v>
      </c>
      <c r="E50" s="83"/>
      <c r="F50" s="329"/>
    </row>
    <row r="51" spans="1:6" ht="15.75" x14ac:dyDescent="0.25">
      <c r="A51" s="2">
        <v>11</v>
      </c>
      <c r="B51" s="3" t="s">
        <v>52</v>
      </c>
      <c r="C51" s="131">
        <v>2011</v>
      </c>
      <c r="D51" s="1296" t="s">
        <v>44</v>
      </c>
      <c r="E51" s="83"/>
      <c r="F51" s="329"/>
    </row>
    <row r="52" spans="1:6" ht="15.75" x14ac:dyDescent="0.25">
      <c r="A52" s="2">
        <v>12</v>
      </c>
      <c r="B52" s="3" t="s">
        <v>53</v>
      </c>
      <c r="C52" s="1128" t="s">
        <v>778</v>
      </c>
      <c r="D52" s="63" t="s">
        <v>130</v>
      </c>
      <c r="F52" s="63"/>
    </row>
    <row r="53" spans="1:6" ht="15.75" x14ac:dyDescent="0.25">
      <c r="A53" s="2">
        <v>13</v>
      </c>
      <c r="B53" s="3" t="s">
        <v>54</v>
      </c>
      <c r="C53" s="1146" t="s">
        <v>780</v>
      </c>
      <c r="D53" s="1297" t="s">
        <v>130</v>
      </c>
      <c r="F53" s="62"/>
    </row>
    <row r="54" spans="1:6" ht="15.75" x14ac:dyDescent="0.25">
      <c r="A54" s="2">
        <v>14</v>
      </c>
      <c r="B54" s="3" t="s">
        <v>37</v>
      </c>
      <c r="C54" s="1146" t="s">
        <v>781</v>
      </c>
      <c r="D54" s="62" t="s">
        <v>44</v>
      </c>
      <c r="F54" s="62"/>
    </row>
    <row r="55" spans="1:6" ht="15.75" x14ac:dyDescent="0.25">
      <c r="A55" s="2">
        <v>15</v>
      </c>
      <c r="B55" s="3" t="s">
        <v>55</v>
      </c>
      <c r="C55" s="48" t="s">
        <v>799</v>
      </c>
      <c r="D55" s="288"/>
      <c r="F55" s="329"/>
    </row>
    <row r="56" spans="1:6" ht="15.75" x14ac:dyDescent="0.25">
      <c r="A56" s="2">
        <v>16</v>
      </c>
      <c r="B56" s="3" t="s">
        <v>56</v>
      </c>
      <c r="C56" s="1004"/>
      <c r="D56" s="1296" t="s">
        <v>44</v>
      </c>
      <c r="E56" s="342" t="s">
        <v>309</v>
      </c>
      <c r="F56" s="329">
        <v>26</v>
      </c>
    </row>
    <row r="57" spans="1:6" ht="15.75" x14ac:dyDescent="0.25">
      <c r="A57" s="2">
        <v>17</v>
      </c>
      <c r="B57" s="3" t="s">
        <v>57</v>
      </c>
      <c r="C57" s="1147"/>
      <c r="D57" s="1298" t="s">
        <v>44</v>
      </c>
      <c r="E57" s="342" t="s">
        <v>309</v>
      </c>
      <c r="F57" s="64">
        <v>27</v>
      </c>
    </row>
    <row r="58" spans="1:6" ht="15.75" x14ac:dyDescent="0.25">
      <c r="A58" s="2">
        <v>18</v>
      </c>
      <c r="B58" s="3" t="s">
        <v>129</v>
      </c>
      <c r="C58" s="1130" t="s">
        <v>105</v>
      </c>
      <c r="D58" s="61" t="s">
        <v>130</v>
      </c>
      <c r="E58" s="342" t="s">
        <v>309</v>
      </c>
      <c r="F58" s="329">
        <v>15</v>
      </c>
    </row>
    <row r="59" spans="1:6" ht="15.75" x14ac:dyDescent="0.25">
      <c r="A59" s="2">
        <v>19</v>
      </c>
      <c r="B59" s="3" t="s">
        <v>17</v>
      </c>
      <c r="C59" s="19" t="b">
        <v>0</v>
      </c>
      <c r="D59" s="61" t="s">
        <v>130</v>
      </c>
      <c r="E59" s="145"/>
      <c r="F59" s="329"/>
    </row>
    <row r="60" spans="1:6" ht="15.75" x14ac:dyDescent="0.25">
      <c r="A60" s="2">
        <v>20</v>
      </c>
      <c r="B60" s="3" t="s">
        <v>18</v>
      </c>
      <c r="C60" s="19" t="s">
        <v>111</v>
      </c>
      <c r="D60" s="61" t="s">
        <v>130</v>
      </c>
      <c r="E60" s="356" t="s">
        <v>309</v>
      </c>
      <c r="F60" s="329" t="s">
        <v>106</v>
      </c>
    </row>
    <row r="61" spans="1:6" ht="15.75" x14ac:dyDescent="0.25">
      <c r="A61" s="2">
        <v>21</v>
      </c>
      <c r="B61" s="3" t="s">
        <v>58</v>
      </c>
      <c r="C61" s="19" t="b">
        <v>0</v>
      </c>
      <c r="D61" s="61" t="s">
        <v>130</v>
      </c>
      <c r="F61" s="329"/>
    </row>
    <row r="62" spans="1:6" ht="15.75" x14ac:dyDescent="0.25">
      <c r="A62" s="2">
        <v>22</v>
      </c>
      <c r="B62" s="3" t="s">
        <v>785</v>
      </c>
      <c r="C62" s="147" t="s">
        <v>205</v>
      </c>
      <c r="D62" s="1296" t="s">
        <v>130</v>
      </c>
      <c r="E62" s="342" t="s">
        <v>309</v>
      </c>
      <c r="F62" s="329"/>
    </row>
    <row r="63" spans="1:6" ht="15.75" x14ac:dyDescent="0.25">
      <c r="A63" s="2">
        <v>23</v>
      </c>
      <c r="B63" s="3" t="s">
        <v>59</v>
      </c>
      <c r="C63" s="94">
        <f>C18</f>
        <v>-6.1000000000000004E-3</v>
      </c>
      <c r="D63" s="65" t="s">
        <v>44</v>
      </c>
      <c r="F63" s="368"/>
    </row>
    <row r="64" spans="1:6" ht="15.75" x14ac:dyDescent="0.25">
      <c r="A64" s="2">
        <v>24</v>
      </c>
      <c r="B64" s="3" t="s">
        <v>60</v>
      </c>
      <c r="C64" s="19" t="s">
        <v>112</v>
      </c>
      <c r="D64" s="61" t="s">
        <v>44</v>
      </c>
      <c r="F64" s="329"/>
    </row>
    <row r="65" spans="1:6" ht="15.75" x14ac:dyDescent="0.25">
      <c r="A65" s="2">
        <v>25</v>
      </c>
      <c r="B65" s="3" t="s">
        <v>61</v>
      </c>
      <c r="C65" s="90"/>
      <c r="D65" s="61" t="s">
        <v>44</v>
      </c>
      <c r="F65" s="329"/>
    </row>
    <row r="66" spans="1:6" ht="15.75" x14ac:dyDescent="0.25">
      <c r="A66" s="2">
        <v>26</v>
      </c>
      <c r="B66" s="3" t="s">
        <v>62</v>
      </c>
      <c r="C66" s="90"/>
      <c r="D66" s="61" t="s">
        <v>44</v>
      </c>
      <c r="F66" s="329"/>
    </row>
    <row r="67" spans="1:6" ht="15.75" x14ac:dyDescent="0.25">
      <c r="A67" s="2">
        <v>27</v>
      </c>
      <c r="B67" s="3" t="s">
        <v>63</v>
      </c>
      <c r="C67" s="90"/>
      <c r="D67" s="61" t="s">
        <v>44</v>
      </c>
      <c r="F67" s="329"/>
    </row>
    <row r="68" spans="1:6" ht="15.75" x14ac:dyDescent="0.25">
      <c r="A68" s="2">
        <v>28</v>
      </c>
      <c r="B68" s="3" t="s">
        <v>64</v>
      </c>
      <c r="C68" s="90"/>
      <c r="D68" s="61" t="s">
        <v>44</v>
      </c>
      <c r="F68" s="329"/>
    </row>
    <row r="69" spans="1:6" ht="15.75" x14ac:dyDescent="0.25">
      <c r="A69" s="2">
        <v>29</v>
      </c>
      <c r="B69" s="3" t="s">
        <v>65</v>
      </c>
      <c r="C69" s="90"/>
      <c r="D69" s="61" t="s">
        <v>44</v>
      </c>
      <c r="F69" s="329"/>
    </row>
    <row r="70" spans="1:6" ht="15.75" x14ac:dyDescent="0.25">
      <c r="A70" s="2">
        <v>30</v>
      </c>
      <c r="B70" s="3" t="s">
        <v>66</v>
      </c>
      <c r="C70" s="90"/>
      <c r="D70" s="61" t="s">
        <v>44</v>
      </c>
      <c r="F70" s="329"/>
    </row>
    <row r="71" spans="1:6" ht="15.75" x14ac:dyDescent="0.25">
      <c r="A71" s="2">
        <v>31</v>
      </c>
      <c r="B71" s="3" t="s">
        <v>67</v>
      </c>
      <c r="C71" s="90"/>
      <c r="D71" s="61" t="s">
        <v>44</v>
      </c>
      <c r="F71" s="329"/>
    </row>
    <row r="72" spans="1:6" ht="15.75" x14ac:dyDescent="0.25">
      <c r="A72" s="2">
        <v>32</v>
      </c>
      <c r="B72" s="3" t="s">
        <v>68</v>
      </c>
      <c r="C72" s="90"/>
      <c r="D72" s="61" t="s">
        <v>44</v>
      </c>
      <c r="F72" s="329"/>
    </row>
    <row r="73" spans="1:6" ht="15.75" x14ac:dyDescent="0.25">
      <c r="A73" s="2">
        <v>35</v>
      </c>
      <c r="B73" s="3" t="s">
        <v>72</v>
      </c>
      <c r="C73" s="90"/>
      <c r="D73" s="61" t="s">
        <v>43</v>
      </c>
      <c r="F73" s="329"/>
    </row>
    <row r="74" spans="1:6" ht="15.75" x14ac:dyDescent="0.25">
      <c r="A74" s="2">
        <v>36</v>
      </c>
      <c r="B74" s="3" t="s">
        <v>73</v>
      </c>
      <c r="C74" s="90"/>
      <c r="D74" s="61" t="s">
        <v>44</v>
      </c>
      <c r="F74" s="329"/>
    </row>
    <row r="75" spans="1:6" ht="15.75" x14ac:dyDescent="0.25">
      <c r="A75" s="2">
        <v>37</v>
      </c>
      <c r="B75" s="3" t="s">
        <v>69</v>
      </c>
      <c r="C75" s="21">
        <f>C16</f>
        <v>10162756.897260273</v>
      </c>
      <c r="D75" s="66" t="s">
        <v>130</v>
      </c>
      <c r="F75" s="66"/>
    </row>
    <row r="76" spans="1:6" ht="15.75" x14ac:dyDescent="0.25">
      <c r="A76" s="2">
        <v>38</v>
      </c>
      <c r="B76" s="3" t="s">
        <v>70</v>
      </c>
      <c r="C76" s="21">
        <f>C19</f>
        <v>10161551.481372736</v>
      </c>
      <c r="D76" s="1294" t="s">
        <v>44</v>
      </c>
      <c r="F76" s="66"/>
    </row>
    <row r="77" spans="1:6" ht="15.75" x14ac:dyDescent="0.25">
      <c r="A77" s="2">
        <v>39</v>
      </c>
      <c r="B77" s="3" t="s">
        <v>71</v>
      </c>
      <c r="C77" s="19" t="str">
        <f>C17</f>
        <v>EUR</v>
      </c>
      <c r="D77" s="61" t="s">
        <v>130</v>
      </c>
      <c r="F77" s="329"/>
    </row>
    <row r="78" spans="1:6" ht="15.75" x14ac:dyDescent="0.25">
      <c r="A78" s="2">
        <v>73</v>
      </c>
      <c r="B78" s="3" t="s">
        <v>81</v>
      </c>
      <c r="C78" s="158" t="b">
        <v>0</v>
      </c>
      <c r="D78" s="61" t="s">
        <v>130</v>
      </c>
      <c r="F78" s="329">
        <v>12</v>
      </c>
    </row>
    <row r="79" spans="1:6" ht="15.75" x14ac:dyDescent="0.25">
      <c r="A79" s="2">
        <v>74</v>
      </c>
      <c r="B79" s="3" t="s">
        <v>78</v>
      </c>
      <c r="C79" s="95"/>
      <c r="D79" s="62" t="s">
        <v>44</v>
      </c>
      <c r="F79" s="62"/>
    </row>
    <row r="80" spans="1:6" ht="15.75" x14ac:dyDescent="0.25">
      <c r="A80" s="2">
        <v>75</v>
      </c>
      <c r="B80" s="3" t="s">
        <v>19</v>
      </c>
      <c r="C80" s="19" t="s">
        <v>113</v>
      </c>
      <c r="D80" s="61" t="s">
        <v>44</v>
      </c>
      <c r="F80" s="329"/>
    </row>
    <row r="81" spans="1:10" ht="15.75" x14ac:dyDescent="0.25">
      <c r="A81" s="2">
        <v>76</v>
      </c>
      <c r="B81" s="9" t="s">
        <v>30</v>
      </c>
      <c r="C81" s="90"/>
      <c r="D81" s="61" t="s">
        <v>44</v>
      </c>
      <c r="F81" s="329"/>
    </row>
    <row r="82" spans="1:10" ht="15.75" x14ac:dyDescent="0.25">
      <c r="A82" s="2">
        <v>77</v>
      </c>
      <c r="B82" s="9" t="s">
        <v>31</v>
      </c>
      <c r="C82" s="90"/>
      <c r="D82" s="61" t="s">
        <v>44</v>
      </c>
      <c r="F82" s="329"/>
    </row>
    <row r="83" spans="1:10" ht="15.75" x14ac:dyDescent="0.25">
      <c r="A83" s="2">
        <v>78</v>
      </c>
      <c r="B83" s="9" t="s">
        <v>77</v>
      </c>
      <c r="C83" s="19" t="str">
        <f>F12</f>
        <v>DE0001102317</v>
      </c>
      <c r="D83" s="61" t="s">
        <v>44</v>
      </c>
      <c r="F83" s="329"/>
    </row>
    <row r="84" spans="1:10" ht="15.75" x14ac:dyDescent="0.25">
      <c r="A84" s="2">
        <v>79</v>
      </c>
      <c r="B84" s="9" t="s">
        <v>76</v>
      </c>
      <c r="C84" s="19" t="s">
        <v>118</v>
      </c>
      <c r="D84" s="61" t="s">
        <v>44</v>
      </c>
      <c r="F84" s="329" t="s">
        <v>573</v>
      </c>
    </row>
    <row r="85" spans="1:10" ht="15.75" x14ac:dyDescent="0.25">
      <c r="A85" s="2">
        <v>83</v>
      </c>
      <c r="B85" s="9" t="s">
        <v>20</v>
      </c>
      <c r="C85" s="21">
        <f>C14</f>
        <v>10000000</v>
      </c>
      <c r="D85" s="66" t="s">
        <v>44</v>
      </c>
      <c r="F85" s="66"/>
    </row>
    <row r="86" spans="1:10" ht="15.75" x14ac:dyDescent="0.25">
      <c r="A86" s="2">
        <v>85</v>
      </c>
      <c r="B86" s="3" t="s">
        <v>21</v>
      </c>
      <c r="C86" s="19" t="s">
        <v>99</v>
      </c>
      <c r="D86" s="61" t="s">
        <v>43</v>
      </c>
      <c r="F86" s="329" t="s">
        <v>346</v>
      </c>
    </row>
    <row r="87" spans="1:10" ht="15.75" x14ac:dyDescent="0.25">
      <c r="A87" s="2">
        <v>86</v>
      </c>
      <c r="B87" s="3" t="s">
        <v>22</v>
      </c>
      <c r="C87" s="19" t="s">
        <v>99</v>
      </c>
      <c r="D87" s="61" t="s">
        <v>44</v>
      </c>
      <c r="F87" s="329" t="s">
        <v>44</v>
      </c>
    </row>
    <row r="88" spans="1:10" ht="15.75" x14ac:dyDescent="0.25">
      <c r="A88" s="2">
        <v>87</v>
      </c>
      <c r="B88" s="3" t="s">
        <v>23</v>
      </c>
      <c r="C88" s="187">
        <f>(C15/C14)*100</f>
        <v>102.13826027397259</v>
      </c>
      <c r="D88" s="163" t="s">
        <v>44</v>
      </c>
      <c r="E88" s="356" t="s">
        <v>309</v>
      </c>
      <c r="F88" s="163" t="s">
        <v>271</v>
      </c>
    </row>
    <row r="89" spans="1:10" ht="15.75" x14ac:dyDescent="0.25">
      <c r="A89" s="2">
        <v>88</v>
      </c>
      <c r="B89" s="3" t="s">
        <v>24</v>
      </c>
      <c r="C89" s="21">
        <f>C15</f>
        <v>10213826.02739726</v>
      </c>
      <c r="D89" s="66" t="s">
        <v>44</v>
      </c>
      <c r="E89" s="356" t="s">
        <v>309</v>
      </c>
      <c r="F89" s="66"/>
    </row>
    <row r="90" spans="1:10" ht="15.75" x14ac:dyDescent="0.25">
      <c r="A90" s="2">
        <v>89</v>
      </c>
      <c r="B90" s="3" t="s">
        <v>25</v>
      </c>
      <c r="C90" s="96">
        <v>0.5</v>
      </c>
      <c r="D90" s="67" t="s">
        <v>44</v>
      </c>
      <c r="F90" s="468">
        <v>18</v>
      </c>
    </row>
    <row r="91" spans="1:10" ht="15.75" x14ac:dyDescent="0.25">
      <c r="A91" s="2">
        <v>90</v>
      </c>
      <c r="B91" s="3" t="s">
        <v>26</v>
      </c>
      <c r="C91" s="19" t="s">
        <v>114</v>
      </c>
      <c r="D91" s="61" t="s">
        <v>43</v>
      </c>
      <c r="F91" s="329" t="s">
        <v>347</v>
      </c>
    </row>
    <row r="92" spans="1:10" ht="15.75" x14ac:dyDescent="0.25">
      <c r="A92" s="2">
        <v>91</v>
      </c>
      <c r="B92" s="3" t="s">
        <v>27</v>
      </c>
      <c r="C92" s="97" t="s">
        <v>121</v>
      </c>
      <c r="D92" s="1295" t="s">
        <v>130</v>
      </c>
      <c r="E92" s="356" t="s">
        <v>309</v>
      </c>
      <c r="F92" s="68"/>
      <c r="H92" s="7"/>
      <c r="I92" s="7"/>
      <c r="J92" s="7"/>
    </row>
    <row r="93" spans="1:10" ht="15.75" x14ac:dyDescent="0.25">
      <c r="A93" s="2">
        <v>92</v>
      </c>
      <c r="B93" s="3" t="s">
        <v>28</v>
      </c>
      <c r="C93" s="19" t="s">
        <v>115</v>
      </c>
      <c r="D93" s="61" t="s">
        <v>44</v>
      </c>
      <c r="F93" s="329" t="s">
        <v>560</v>
      </c>
    </row>
    <row r="94" spans="1:10" ht="15.75" x14ac:dyDescent="0.25">
      <c r="A94" s="2">
        <v>93</v>
      </c>
      <c r="B94" s="3" t="s">
        <v>75</v>
      </c>
      <c r="C94" s="25" t="s">
        <v>119</v>
      </c>
      <c r="D94" s="61" t="s">
        <v>44</v>
      </c>
      <c r="F94" s="329"/>
    </row>
    <row r="95" spans="1:10" ht="15.75" x14ac:dyDescent="0.25">
      <c r="A95" s="2">
        <v>94</v>
      </c>
      <c r="B95" s="3" t="s">
        <v>74</v>
      </c>
      <c r="C95" s="19" t="s">
        <v>116</v>
      </c>
      <c r="D95" s="61" t="s">
        <v>44</v>
      </c>
      <c r="F95" s="329" t="s">
        <v>550</v>
      </c>
    </row>
    <row r="96" spans="1:10" ht="15.75" x14ac:dyDescent="0.25">
      <c r="A96" s="2">
        <v>95</v>
      </c>
      <c r="B96" s="9" t="s">
        <v>38</v>
      </c>
      <c r="C96" s="19" t="b">
        <v>1</v>
      </c>
      <c r="D96" s="61" t="s">
        <v>44</v>
      </c>
      <c r="E96" s="342" t="s">
        <v>309</v>
      </c>
      <c r="F96" s="329" t="s">
        <v>106</v>
      </c>
    </row>
    <row r="97" spans="1:7" ht="15.75" x14ac:dyDescent="0.25">
      <c r="A97" s="18">
        <v>96</v>
      </c>
      <c r="B97" s="10" t="s">
        <v>36</v>
      </c>
      <c r="C97" s="90"/>
      <c r="D97" s="61" t="s">
        <v>44</v>
      </c>
      <c r="F97" s="329"/>
    </row>
    <row r="98" spans="1:7" ht="15.75" x14ac:dyDescent="0.25">
      <c r="A98" s="18">
        <v>97</v>
      </c>
      <c r="B98" s="10" t="s">
        <v>32</v>
      </c>
      <c r="C98" s="90"/>
      <c r="D98" s="61" t="s">
        <v>44</v>
      </c>
      <c r="F98" s="329"/>
    </row>
    <row r="99" spans="1:7" ht="15.75" x14ac:dyDescent="0.25">
      <c r="A99" s="18">
        <v>98</v>
      </c>
      <c r="B99" s="10" t="s">
        <v>39</v>
      </c>
      <c r="C99" s="19" t="s">
        <v>47</v>
      </c>
      <c r="D99" s="61" t="s">
        <v>130</v>
      </c>
      <c r="F99" s="329"/>
    </row>
    <row r="100" spans="1:7" ht="15.75" x14ac:dyDescent="0.25">
      <c r="A100" s="18">
        <v>99</v>
      </c>
      <c r="B100" s="10" t="s">
        <v>29</v>
      </c>
      <c r="C100" s="45" t="s">
        <v>117</v>
      </c>
      <c r="D100" s="61" t="s">
        <v>130</v>
      </c>
      <c r="F100" s="329"/>
    </row>
    <row r="101" spans="1:7" ht="15.75" x14ac:dyDescent="0.25">
      <c r="A101" s="12" t="s">
        <v>122</v>
      </c>
      <c r="C101" s="16">
        <v>51</v>
      </c>
      <c r="D101" s="69"/>
    </row>
    <row r="102" spans="1:7" x14ac:dyDescent="0.25">
      <c r="C102" s="11"/>
      <c r="D102" s="70"/>
    </row>
    <row r="103" spans="1:7" ht="15.75" x14ac:dyDescent="0.25">
      <c r="A103" s="1267">
        <v>1.1000000000000001</v>
      </c>
      <c r="B103" s="1567" t="s">
        <v>162</v>
      </c>
      <c r="C103" s="1567"/>
      <c r="D103" s="1567"/>
      <c r="E103" s="1567"/>
      <c r="F103" s="1567"/>
    </row>
    <row r="104" spans="1:7" ht="15.75" x14ac:dyDescent="0.25">
      <c r="A104" s="1267">
        <v>1.2</v>
      </c>
      <c r="B104" s="1556" t="s">
        <v>654</v>
      </c>
      <c r="C104" s="1556"/>
      <c r="D104" s="1556"/>
      <c r="E104" s="1556"/>
      <c r="F104" s="1556"/>
    </row>
    <row r="105" spans="1:7" ht="15.75" x14ac:dyDescent="0.25">
      <c r="A105" s="1267">
        <v>1.7</v>
      </c>
      <c r="B105" s="1556" t="s">
        <v>646</v>
      </c>
      <c r="C105" s="1556"/>
      <c r="D105" s="1556"/>
      <c r="E105" s="1556"/>
      <c r="F105" s="1556"/>
    </row>
    <row r="106" spans="1:7" ht="15.75" x14ac:dyDescent="0.25">
      <c r="A106" s="1267">
        <v>1.8</v>
      </c>
      <c r="B106" s="1556" t="s">
        <v>647</v>
      </c>
      <c r="C106" s="1556"/>
      <c r="D106" s="1556"/>
      <c r="E106" s="1556"/>
      <c r="F106" s="1556"/>
    </row>
    <row r="107" spans="1:7" ht="15.75" x14ac:dyDescent="0.25">
      <c r="A107" s="1268">
        <v>1.1000000000000001</v>
      </c>
      <c r="B107" s="1556" t="s">
        <v>782</v>
      </c>
      <c r="C107" s="1556"/>
      <c r="D107" s="1556"/>
      <c r="E107" s="1556"/>
      <c r="F107" s="1556"/>
    </row>
    <row r="108" spans="1:7" ht="15.75" x14ac:dyDescent="0.25">
      <c r="A108" s="1267">
        <v>1.1299999999999999</v>
      </c>
      <c r="B108" s="1564" t="s">
        <v>776</v>
      </c>
      <c r="C108" s="1564"/>
      <c r="D108" s="1564"/>
      <c r="E108" s="1564"/>
      <c r="F108" s="1564"/>
      <c r="G108" s="951"/>
    </row>
    <row r="109" spans="1:7" ht="15.75" x14ac:dyDescent="0.25">
      <c r="A109" s="1267">
        <v>1.17</v>
      </c>
      <c r="B109" s="1556" t="s">
        <v>806</v>
      </c>
      <c r="C109" s="1556"/>
      <c r="D109" s="1556"/>
      <c r="E109" s="1556"/>
      <c r="F109" s="1556"/>
    </row>
    <row r="110" spans="1:7" ht="15.75" x14ac:dyDescent="0.25">
      <c r="A110" s="1267">
        <v>2.1</v>
      </c>
      <c r="B110" s="1552" t="s">
        <v>474</v>
      </c>
      <c r="C110" s="1553"/>
      <c r="D110" s="1553"/>
      <c r="E110" s="1553"/>
      <c r="F110" s="1554"/>
    </row>
    <row r="111" spans="1:7" ht="15.75" x14ac:dyDescent="0.25">
      <c r="A111" s="1555">
        <v>2.8</v>
      </c>
      <c r="B111" s="1558" t="s">
        <v>827</v>
      </c>
      <c r="C111" s="1559"/>
      <c r="D111" s="1559"/>
      <c r="E111" s="1559"/>
      <c r="F111" s="1560"/>
      <c r="G111" s="951"/>
    </row>
    <row r="112" spans="1:7" ht="15.75" x14ac:dyDescent="0.25">
      <c r="A112" s="1555"/>
      <c r="B112" s="1561"/>
      <c r="C112" s="1562"/>
      <c r="D112" s="1562"/>
      <c r="E112" s="1562"/>
      <c r="F112" s="1563"/>
      <c r="G112" s="951"/>
    </row>
    <row r="113" spans="1:6" ht="15.75" x14ac:dyDescent="0.25">
      <c r="A113" s="1279">
        <v>2.16</v>
      </c>
      <c r="B113" s="1536" t="s">
        <v>829</v>
      </c>
      <c r="C113" s="1536"/>
      <c r="D113" s="1536"/>
      <c r="E113" s="1536"/>
      <c r="F113" s="1536"/>
    </row>
    <row r="114" spans="1:6" ht="15.75" x14ac:dyDescent="0.25">
      <c r="A114" s="1269">
        <v>2.17</v>
      </c>
      <c r="B114" s="1536" t="s">
        <v>829</v>
      </c>
      <c r="C114" s="1536"/>
      <c r="D114" s="1536"/>
      <c r="E114" s="1536"/>
      <c r="F114" s="1536"/>
    </row>
    <row r="115" spans="1:6" ht="15.75" x14ac:dyDescent="0.25">
      <c r="A115" s="1267">
        <v>2.1800000000000002</v>
      </c>
      <c r="B115" s="1568" t="s">
        <v>784</v>
      </c>
      <c r="C115" s="1569"/>
      <c r="D115" s="1569"/>
      <c r="E115" s="1569"/>
      <c r="F115" s="1570"/>
    </row>
    <row r="116" spans="1:6" ht="15.75" x14ac:dyDescent="0.25">
      <c r="A116" s="1268">
        <v>2.2000000000000002</v>
      </c>
      <c r="B116" s="1276" t="s">
        <v>284</v>
      </c>
      <c r="C116" s="1277"/>
      <c r="D116" s="1277"/>
      <c r="E116" s="1277"/>
      <c r="F116" s="1278"/>
    </row>
    <row r="117" spans="1:6" ht="15.75" x14ac:dyDescent="0.25">
      <c r="A117" s="1269">
        <v>2.2200000000000002</v>
      </c>
      <c r="B117" s="1536" t="s">
        <v>830</v>
      </c>
      <c r="C117" s="1536"/>
      <c r="D117" s="1536"/>
      <c r="E117" s="1536"/>
      <c r="F117" s="1536"/>
    </row>
    <row r="118" spans="1:6" ht="15.75" x14ac:dyDescent="0.25">
      <c r="A118" s="1267">
        <v>2.87</v>
      </c>
      <c r="B118" s="1556" t="s">
        <v>475</v>
      </c>
      <c r="C118" s="1556"/>
      <c r="D118" s="1556"/>
      <c r="E118" s="1556"/>
      <c r="F118" s="1556"/>
    </row>
    <row r="119" spans="1:6" ht="15.75" x14ac:dyDescent="0.25">
      <c r="A119" s="1267">
        <v>2.88</v>
      </c>
      <c r="B119" s="1557" t="s">
        <v>786</v>
      </c>
      <c r="C119" s="1557"/>
      <c r="D119" s="1557"/>
      <c r="E119" s="1557"/>
      <c r="F119" s="1557"/>
    </row>
    <row r="120" spans="1:6" ht="15.75" x14ac:dyDescent="0.25">
      <c r="A120" s="1267">
        <v>2.91</v>
      </c>
      <c r="B120" s="1568" t="s">
        <v>755</v>
      </c>
      <c r="C120" s="1569"/>
      <c r="D120" s="1569"/>
      <c r="E120" s="1569"/>
      <c r="F120" s="1570"/>
    </row>
    <row r="121" spans="1:6" ht="15.75" customHeight="1" x14ac:dyDescent="0.25">
      <c r="A121" s="1275">
        <v>2.95</v>
      </c>
      <c r="B121" s="1565" t="s">
        <v>476</v>
      </c>
      <c r="C121" s="1565"/>
      <c r="D121" s="1565"/>
      <c r="E121" s="1565"/>
      <c r="F121" s="1565"/>
    </row>
  </sheetData>
  <mergeCells count="28">
    <mergeCell ref="B114:F114"/>
    <mergeCell ref="B118:F118"/>
    <mergeCell ref="A111:A112"/>
    <mergeCell ref="B111:F112"/>
    <mergeCell ref="B108:F108"/>
    <mergeCell ref="B110:F110"/>
    <mergeCell ref="B115:F115"/>
    <mergeCell ref="A12:A13"/>
    <mergeCell ref="B12:B13"/>
    <mergeCell ref="C12:C13"/>
    <mergeCell ref="A21:C21"/>
    <mergeCell ref="B109:F109"/>
    <mergeCell ref="B121:F121"/>
    <mergeCell ref="B104:F104"/>
    <mergeCell ref="F5:G5"/>
    <mergeCell ref="F6:G6"/>
    <mergeCell ref="F12:G12"/>
    <mergeCell ref="F13:G13"/>
    <mergeCell ref="F15:G15"/>
    <mergeCell ref="F16:G16"/>
    <mergeCell ref="B119:F119"/>
    <mergeCell ref="B103:F103"/>
    <mergeCell ref="B105:F105"/>
    <mergeCell ref="B106:F106"/>
    <mergeCell ref="B107:F107"/>
    <mergeCell ref="B120:F120"/>
    <mergeCell ref="B117:F117"/>
    <mergeCell ref="B113:F113"/>
  </mergeCells>
  <pageMargins left="0.23622047244094491" right="0.23622047244094491" top="0.19685039370078741" bottom="0.15748031496062992" header="0.11811023622047245" footer="0.11811023622047245"/>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O121"/>
  <sheetViews>
    <sheetView zoomScale="75" zoomScaleNormal="75" workbookViewId="0"/>
  </sheetViews>
  <sheetFormatPr defaultRowHeight="15" x14ac:dyDescent="0.25"/>
  <cols>
    <col min="1" max="1" width="7.7109375" customWidth="1"/>
    <col min="2" max="3" width="54.7109375" customWidth="1"/>
    <col min="4" max="4" width="3.140625" style="54" customWidth="1"/>
    <col min="5" max="5" width="14.28515625" customWidth="1"/>
    <col min="6" max="6" width="20.7109375" customWidth="1"/>
  </cols>
  <sheetData>
    <row r="1" spans="1:7" ht="18" x14ac:dyDescent="0.25">
      <c r="A1" s="37" t="s">
        <v>285</v>
      </c>
    </row>
    <row r="3" spans="1:7" s="12" customFormat="1" ht="15.75" x14ac:dyDescent="0.25">
      <c r="A3" s="36" t="s">
        <v>131</v>
      </c>
      <c r="D3" s="55"/>
      <c r="E3" s="36" t="s">
        <v>132</v>
      </c>
    </row>
    <row r="4" spans="1:7" s="12" customFormat="1" ht="15.75" x14ac:dyDescent="0.25">
      <c r="A4" s="26">
        <v>1</v>
      </c>
      <c r="B4" s="34" t="s">
        <v>127</v>
      </c>
      <c r="C4" s="25" t="s">
        <v>128</v>
      </c>
      <c r="D4" s="55"/>
      <c r="E4" s="36"/>
    </row>
    <row r="5" spans="1:7" ht="15.75" x14ac:dyDescent="0.25">
      <c r="A5" s="26">
        <v>2</v>
      </c>
      <c r="B5" s="34" t="s">
        <v>90</v>
      </c>
      <c r="C5" s="147" t="s">
        <v>352</v>
      </c>
      <c r="E5" s="29" t="s">
        <v>95</v>
      </c>
      <c r="F5" s="1524" t="s">
        <v>650</v>
      </c>
      <c r="G5" s="1524"/>
    </row>
    <row r="6" spans="1:7" ht="15.75" x14ac:dyDescent="0.25">
      <c r="A6" s="26">
        <v>3</v>
      </c>
      <c r="B6" s="34" t="s">
        <v>91</v>
      </c>
      <c r="C6" s="19" t="s">
        <v>96</v>
      </c>
      <c r="E6" s="29" t="s">
        <v>95</v>
      </c>
      <c r="F6" s="1524" t="s">
        <v>97</v>
      </c>
      <c r="G6" s="1524"/>
    </row>
    <row r="7" spans="1:7" ht="15.75" x14ac:dyDescent="0.25">
      <c r="A7" s="26">
        <v>4</v>
      </c>
      <c r="B7" s="34" t="s">
        <v>101</v>
      </c>
      <c r="C7" s="1144">
        <v>43941</v>
      </c>
      <c r="E7" s="30"/>
      <c r="F7" s="16"/>
      <c r="G7" s="359"/>
    </row>
    <row r="8" spans="1:7" ht="15.75" x14ac:dyDescent="0.25">
      <c r="A8" s="26">
        <v>5</v>
      </c>
      <c r="B8" s="34" t="s">
        <v>123</v>
      </c>
      <c r="C8" s="28">
        <v>0.45520833333333338</v>
      </c>
      <c r="E8" s="30"/>
      <c r="F8" s="16"/>
      <c r="G8" s="359"/>
    </row>
    <row r="9" spans="1:7" ht="15.75" x14ac:dyDescent="0.25">
      <c r="A9" s="26">
        <v>6</v>
      </c>
      <c r="B9" s="34" t="s">
        <v>124</v>
      </c>
      <c r="C9" s="27" t="s">
        <v>125</v>
      </c>
      <c r="E9" s="30"/>
      <c r="F9" s="16"/>
      <c r="G9" s="359"/>
    </row>
    <row r="10" spans="1:7" ht="15.75" x14ac:dyDescent="0.25">
      <c r="A10" s="26">
        <v>7</v>
      </c>
      <c r="B10" s="34" t="s">
        <v>102</v>
      </c>
      <c r="C10" s="1144">
        <v>43942</v>
      </c>
      <c r="E10" s="30"/>
      <c r="F10" s="16"/>
      <c r="G10" s="359"/>
    </row>
    <row r="11" spans="1:7" ht="15.75" x14ac:dyDescent="0.25">
      <c r="A11" s="26">
        <v>8</v>
      </c>
      <c r="B11" s="34" t="s">
        <v>103</v>
      </c>
      <c r="C11" s="1144">
        <f>C10+7</f>
        <v>43949</v>
      </c>
      <c r="E11" s="30"/>
      <c r="F11" s="16"/>
      <c r="G11" s="359"/>
    </row>
    <row r="12" spans="1:7" ht="15.75" x14ac:dyDescent="0.25">
      <c r="A12" s="1528">
        <v>9</v>
      </c>
      <c r="B12" s="1530" t="s">
        <v>85</v>
      </c>
      <c r="C12" s="1532" t="s">
        <v>98</v>
      </c>
      <c r="E12" s="590" t="s">
        <v>184</v>
      </c>
      <c r="F12" s="1525" t="s">
        <v>92</v>
      </c>
      <c r="G12" s="1525"/>
    </row>
    <row r="13" spans="1:7" ht="15.75" x14ac:dyDescent="0.25">
      <c r="A13" s="1529"/>
      <c r="B13" s="1531"/>
      <c r="C13" s="1533"/>
      <c r="E13" s="590" t="s">
        <v>185</v>
      </c>
      <c r="F13" s="1524" t="s">
        <v>119</v>
      </c>
      <c r="G13" s="1524"/>
    </row>
    <row r="14" spans="1:7" ht="15.75" x14ac:dyDescent="0.25">
      <c r="A14" s="26">
        <v>10</v>
      </c>
      <c r="B14" s="34" t="s">
        <v>86</v>
      </c>
      <c r="C14" s="21">
        <v>10000000</v>
      </c>
      <c r="E14" s="31"/>
      <c r="F14" s="16"/>
      <c r="G14" s="359"/>
    </row>
    <row r="15" spans="1:7" ht="15.75" x14ac:dyDescent="0.25">
      <c r="A15" s="26">
        <v>11</v>
      </c>
      <c r="B15" s="34" t="s">
        <v>87</v>
      </c>
      <c r="C15" s="21">
        <f>(C14*(F15/100))+(C14*((1.5*340)/(100*365)))</f>
        <v>10213826.02739726</v>
      </c>
      <c r="E15" s="32" t="s">
        <v>100</v>
      </c>
      <c r="F15" s="1526">
        <v>100.741</v>
      </c>
      <c r="G15" s="1526"/>
    </row>
    <row r="16" spans="1:7" ht="15.75" x14ac:dyDescent="0.25">
      <c r="A16" s="26">
        <v>12</v>
      </c>
      <c r="B16" s="34" t="s">
        <v>83</v>
      </c>
      <c r="C16" s="21">
        <f>C15*(1-0.005)</f>
        <v>10162756.897260273</v>
      </c>
      <c r="E16" s="32" t="s">
        <v>89</v>
      </c>
      <c r="F16" s="1566">
        <f>(C15-C16)/C15</f>
        <v>5.0000000000000877E-3</v>
      </c>
      <c r="G16" s="1566"/>
    </row>
    <row r="17" spans="1:7" ht="15.75" x14ac:dyDescent="0.25">
      <c r="A17" s="26">
        <v>13</v>
      </c>
      <c r="B17" s="34" t="s">
        <v>88</v>
      </c>
      <c r="C17" s="19" t="s">
        <v>99</v>
      </c>
      <c r="E17" s="33"/>
      <c r="F17" s="12"/>
    </row>
    <row r="18" spans="1:7" ht="15.75" x14ac:dyDescent="0.25">
      <c r="A18" s="26">
        <v>14</v>
      </c>
      <c r="B18" s="34" t="s">
        <v>82</v>
      </c>
      <c r="C18" s="24">
        <v>-6.1000000000000004E-3</v>
      </c>
      <c r="E18" s="38"/>
      <c r="F18" s="39"/>
    </row>
    <row r="19" spans="1:7" ht="15.75" x14ac:dyDescent="0.25">
      <c r="A19" s="26">
        <v>15</v>
      </c>
      <c r="B19" s="34" t="s">
        <v>84</v>
      </c>
      <c r="C19" s="21">
        <f>C16*(1+((C18*(C11-C10))/(360)))</f>
        <v>10161551.481372736</v>
      </c>
      <c r="E19" s="13"/>
      <c r="F19" s="12"/>
    </row>
    <row r="20" spans="1:7" ht="15.75" x14ac:dyDescent="0.25">
      <c r="A20" s="26">
        <v>16</v>
      </c>
      <c r="B20" s="34" t="s">
        <v>350</v>
      </c>
      <c r="C20" s="86" t="s">
        <v>216</v>
      </c>
      <c r="E20" s="29" t="s">
        <v>95</v>
      </c>
      <c r="F20" s="1578" t="s">
        <v>215</v>
      </c>
      <c r="G20" s="1578"/>
    </row>
    <row r="21" spans="1:7" ht="31.5" x14ac:dyDescent="0.25">
      <c r="A21" s="1527" t="s">
        <v>133</v>
      </c>
      <c r="B21" s="1527"/>
      <c r="C21" s="1527"/>
      <c r="D21" s="55"/>
      <c r="E21" s="12"/>
      <c r="F21" s="376" t="s">
        <v>341</v>
      </c>
    </row>
    <row r="22" spans="1:7" ht="15.75" x14ac:dyDescent="0.25">
      <c r="A22" s="2">
        <v>1</v>
      </c>
      <c r="B22" s="3" t="s">
        <v>0</v>
      </c>
      <c r="C22" s="1262" t="s">
        <v>814</v>
      </c>
      <c r="D22" s="1229" t="s">
        <v>130</v>
      </c>
      <c r="E22" s="596" t="s">
        <v>309</v>
      </c>
      <c r="F22" s="26"/>
    </row>
    <row r="23" spans="1:7" ht="15.75" x14ac:dyDescent="0.25">
      <c r="A23" s="2">
        <v>2</v>
      </c>
      <c r="B23" s="3" t="s">
        <v>1</v>
      </c>
      <c r="C23" s="45" t="str">
        <f>F5</f>
        <v>BG661XYBNEU6ASPGLA12</v>
      </c>
      <c r="D23" s="1229" t="s">
        <v>130</v>
      </c>
      <c r="E23" s="355" t="s">
        <v>309</v>
      </c>
      <c r="F23" s="329" t="s">
        <v>590</v>
      </c>
    </row>
    <row r="24" spans="1:7" ht="15.75" x14ac:dyDescent="0.25">
      <c r="A24" s="2">
        <v>3</v>
      </c>
      <c r="B24" s="3" t="s">
        <v>40</v>
      </c>
      <c r="C24" s="45" t="str">
        <f>F5</f>
        <v>BG661XYBNEU6ASPGLA12</v>
      </c>
      <c r="D24" s="1229" t="s">
        <v>130</v>
      </c>
      <c r="E24" s="355"/>
      <c r="F24" s="329" t="s">
        <v>590</v>
      </c>
    </row>
    <row r="25" spans="1:7" ht="15.75" x14ac:dyDescent="0.25">
      <c r="A25" s="2">
        <v>4</v>
      </c>
      <c r="B25" s="3" t="s">
        <v>12</v>
      </c>
      <c r="C25" s="45" t="s">
        <v>106</v>
      </c>
      <c r="D25" s="57" t="s">
        <v>130</v>
      </c>
      <c r="E25" s="355"/>
      <c r="F25" s="377"/>
    </row>
    <row r="26" spans="1:7" ht="15.75" x14ac:dyDescent="0.25">
      <c r="A26" s="4">
        <v>5</v>
      </c>
      <c r="B26" s="5" t="s">
        <v>2</v>
      </c>
      <c r="C26" s="45" t="s">
        <v>107</v>
      </c>
      <c r="D26" s="58" t="s">
        <v>130</v>
      </c>
      <c r="E26" s="355"/>
      <c r="F26" s="378"/>
    </row>
    <row r="27" spans="1:7" ht="15.75" x14ac:dyDescent="0.25">
      <c r="A27" s="2">
        <v>6</v>
      </c>
      <c r="B27" s="3" t="s">
        <v>534</v>
      </c>
      <c r="C27" s="46"/>
      <c r="D27" s="57" t="s">
        <v>44</v>
      </c>
      <c r="E27" s="356"/>
      <c r="F27" s="377"/>
    </row>
    <row r="28" spans="1:7" ht="15.75" x14ac:dyDescent="0.25">
      <c r="A28" s="2">
        <v>7</v>
      </c>
      <c r="B28" s="3" t="s">
        <v>535</v>
      </c>
      <c r="C28" s="141" t="s">
        <v>174</v>
      </c>
      <c r="D28" s="57" t="s">
        <v>43</v>
      </c>
      <c r="E28" s="342" t="s">
        <v>309</v>
      </c>
      <c r="F28" s="368">
        <v>2</v>
      </c>
    </row>
    <row r="29" spans="1:7" ht="15.75" x14ac:dyDescent="0.25">
      <c r="A29" s="2">
        <v>8</v>
      </c>
      <c r="B29" s="3" t="s">
        <v>536</v>
      </c>
      <c r="C29" s="143"/>
      <c r="D29" s="57" t="s">
        <v>43</v>
      </c>
      <c r="E29" s="356" t="s">
        <v>309</v>
      </c>
      <c r="F29" s="377"/>
    </row>
    <row r="30" spans="1:7" ht="15.75" x14ac:dyDescent="0.25">
      <c r="A30" s="2">
        <v>9</v>
      </c>
      <c r="B30" s="3" t="s">
        <v>5</v>
      </c>
      <c r="C30" s="45" t="s">
        <v>109</v>
      </c>
      <c r="D30" s="1229" t="s">
        <v>130</v>
      </c>
      <c r="E30" s="356"/>
      <c r="F30" s="329"/>
    </row>
    <row r="31" spans="1:7" ht="15.75" x14ac:dyDescent="0.25">
      <c r="A31" s="2">
        <v>10</v>
      </c>
      <c r="B31" s="3" t="s">
        <v>6</v>
      </c>
      <c r="C31" s="19" t="str">
        <f>F5</f>
        <v>BG661XYBNEU6ASPGLA12</v>
      </c>
      <c r="D31" s="59" t="s">
        <v>130</v>
      </c>
      <c r="E31" s="356" t="s">
        <v>309</v>
      </c>
      <c r="F31" s="66" t="s">
        <v>342</v>
      </c>
    </row>
    <row r="32" spans="1:7" ht="15.75" x14ac:dyDescent="0.25">
      <c r="A32" s="2">
        <v>11</v>
      </c>
      <c r="B32" s="3" t="s">
        <v>7</v>
      </c>
      <c r="C32" s="45" t="str">
        <f>F6</f>
        <v>DL6FFRRLF74S01HE2M14</v>
      </c>
      <c r="D32" s="59" t="s">
        <v>130</v>
      </c>
      <c r="E32" s="356"/>
      <c r="F32" s="66"/>
    </row>
    <row r="33" spans="1:6" ht="15.75" x14ac:dyDescent="0.25">
      <c r="A33" s="2">
        <v>12</v>
      </c>
      <c r="B33" s="3" t="s">
        <v>46</v>
      </c>
      <c r="C33" s="45" t="s">
        <v>108</v>
      </c>
      <c r="D33" s="59" t="s">
        <v>130</v>
      </c>
      <c r="E33" s="356"/>
      <c r="F33" s="1143">
        <v>2</v>
      </c>
    </row>
    <row r="34" spans="1:6" ht="15.75" x14ac:dyDescent="0.25">
      <c r="A34" s="2">
        <v>13</v>
      </c>
      <c r="B34" s="3" t="s">
        <v>8</v>
      </c>
      <c r="C34" s="45" t="str">
        <f>C23</f>
        <v>BG661XYBNEU6ASPGLA12</v>
      </c>
      <c r="D34" s="1296" t="s">
        <v>43</v>
      </c>
      <c r="E34" s="356" t="s">
        <v>309</v>
      </c>
      <c r="F34" s="329">
        <v>4</v>
      </c>
    </row>
    <row r="35" spans="1:6" ht="15.75" x14ac:dyDescent="0.25">
      <c r="A35" s="2">
        <v>14</v>
      </c>
      <c r="B35" s="3" t="s">
        <v>9</v>
      </c>
      <c r="C35" s="46"/>
      <c r="D35" s="60" t="s">
        <v>43</v>
      </c>
      <c r="E35" s="356"/>
      <c r="F35" s="379"/>
    </row>
    <row r="36" spans="1:6" ht="15.75" x14ac:dyDescent="0.25">
      <c r="A36" s="2">
        <v>15</v>
      </c>
      <c r="B36" s="3" t="s">
        <v>10</v>
      </c>
      <c r="C36" s="46"/>
      <c r="D36" s="59" t="s">
        <v>43</v>
      </c>
      <c r="E36" s="356"/>
      <c r="F36" s="66"/>
    </row>
    <row r="37" spans="1:6" ht="15.75" x14ac:dyDescent="0.25">
      <c r="A37" s="2">
        <v>16</v>
      </c>
      <c r="B37" s="3" t="s">
        <v>41</v>
      </c>
      <c r="C37" s="46"/>
      <c r="D37" s="59" t="s">
        <v>44</v>
      </c>
      <c r="E37" s="356"/>
      <c r="F37" s="66"/>
    </row>
    <row r="38" spans="1:6" ht="15.75" x14ac:dyDescent="0.25">
      <c r="A38" s="2">
        <v>17</v>
      </c>
      <c r="B38" s="3" t="s">
        <v>11</v>
      </c>
      <c r="C38" s="129" t="str">
        <f>F20</f>
        <v>549300WCGB70D06XZS54</v>
      </c>
      <c r="D38" s="1229" t="s">
        <v>43</v>
      </c>
      <c r="E38" s="342" t="s">
        <v>309</v>
      </c>
      <c r="F38" s="329">
        <v>6</v>
      </c>
    </row>
    <row r="39" spans="1:6" ht="15.75" x14ac:dyDescent="0.25">
      <c r="A39" s="2">
        <v>18</v>
      </c>
      <c r="B39" s="3" t="s">
        <v>156</v>
      </c>
      <c r="C39" s="91"/>
      <c r="D39" s="1229" t="s">
        <v>43</v>
      </c>
      <c r="E39" s="356"/>
      <c r="F39" s="329"/>
    </row>
    <row r="40" spans="1:6" ht="15.75" x14ac:dyDescent="0.25">
      <c r="A40" s="35" t="s">
        <v>134</v>
      </c>
      <c r="B40" s="1"/>
      <c r="C40" s="16"/>
      <c r="D40" s="114"/>
      <c r="F40" s="249"/>
    </row>
    <row r="41" spans="1:6" ht="15.75" x14ac:dyDescent="0.25">
      <c r="A41" s="2">
        <v>1</v>
      </c>
      <c r="B41" s="3" t="s">
        <v>49</v>
      </c>
      <c r="C41" s="158" t="s">
        <v>120</v>
      </c>
      <c r="D41" s="1227" t="s">
        <v>130</v>
      </c>
      <c r="E41" s="356" t="s">
        <v>309</v>
      </c>
      <c r="F41" s="329">
        <v>14</v>
      </c>
    </row>
    <row r="42" spans="1:6" ht="15.75" x14ac:dyDescent="0.25">
      <c r="A42" s="2">
        <v>2</v>
      </c>
      <c r="B42" s="3" t="s">
        <v>15</v>
      </c>
      <c r="C42" s="159"/>
      <c r="D42" s="1227" t="s">
        <v>44</v>
      </c>
      <c r="E42" s="145"/>
      <c r="F42" s="329"/>
    </row>
    <row r="43" spans="1:6" ht="15.75" x14ac:dyDescent="0.25">
      <c r="A43" s="2">
        <v>3</v>
      </c>
      <c r="B43" s="3" t="s">
        <v>79</v>
      </c>
      <c r="C43" s="1145" t="s">
        <v>779</v>
      </c>
      <c r="D43" s="153" t="s">
        <v>130</v>
      </c>
      <c r="E43" s="145"/>
      <c r="F43" s="380">
        <v>25</v>
      </c>
    </row>
    <row r="44" spans="1:6" ht="15.75" x14ac:dyDescent="0.25">
      <c r="A44" s="2">
        <v>4</v>
      </c>
      <c r="B44" s="3" t="s">
        <v>34</v>
      </c>
      <c r="C44" s="158" t="s">
        <v>110</v>
      </c>
      <c r="D44" s="1227" t="s">
        <v>130</v>
      </c>
      <c r="E44" s="145"/>
      <c r="F44" s="329">
        <v>8</v>
      </c>
    </row>
    <row r="45" spans="1:6" ht="15.75" x14ac:dyDescent="0.25">
      <c r="A45" s="2">
        <v>5</v>
      </c>
      <c r="B45" s="3" t="s">
        <v>16</v>
      </c>
      <c r="C45" s="158" t="b">
        <v>0</v>
      </c>
      <c r="D45" s="1227" t="s">
        <v>130</v>
      </c>
      <c r="E45" s="145"/>
      <c r="F45" s="329"/>
    </row>
    <row r="46" spans="1:6" ht="15.75" x14ac:dyDescent="0.25">
      <c r="A46" s="2">
        <v>6</v>
      </c>
      <c r="B46" s="3" t="s">
        <v>50</v>
      </c>
      <c r="C46" s="159"/>
      <c r="D46" s="1227" t="s">
        <v>44</v>
      </c>
      <c r="E46" s="145"/>
      <c r="F46" s="329"/>
    </row>
    <row r="47" spans="1:6" ht="15.75" x14ac:dyDescent="0.25">
      <c r="A47" s="2">
        <v>7</v>
      </c>
      <c r="B47" s="3" t="s">
        <v>13</v>
      </c>
      <c r="C47" s="159"/>
      <c r="D47" s="1227" t="s">
        <v>44</v>
      </c>
      <c r="E47" s="145"/>
      <c r="F47" s="329"/>
    </row>
    <row r="48" spans="1:6" ht="15.75" x14ac:dyDescent="0.25">
      <c r="A48" s="2">
        <v>8</v>
      </c>
      <c r="B48" s="3" t="s">
        <v>14</v>
      </c>
      <c r="C48" s="393" t="s">
        <v>173</v>
      </c>
      <c r="D48" s="1231" t="s">
        <v>130</v>
      </c>
      <c r="E48" s="356" t="s">
        <v>309</v>
      </c>
      <c r="F48" s="152" t="s">
        <v>355</v>
      </c>
    </row>
    <row r="49" spans="1:6" ht="15.75" x14ac:dyDescent="0.25">
      <c r="A49" s="2">
        <v>9</v>
      </c>
      <c r="B49" s="3" t="s">
        <v>51</v>
      </c>
      <c r="C49" s="158" t="s">
        <v>104</v>
      </c>
      <c r="D49" s="1296" t="s">
        <v>130</v>
      </c>
      <c r="E49" s="83"/>
      <c r="F49" s="329" t="s">
        <v>787</v>
      </c>
    </row>
    <row r="50" spans="1:6" ht="15.75" x14ac:dyDescent="0.25">
      <c r="A50" s="2">
        <v>10</v>
      </c>
      <c r="B50" s="3" t="s">
        <v>35</v>
      </c>
      <c r="C50" s="159"/>
      <c r="D50" s="1296" t="s">
        <v>44</v>
      </c>
      <c r="E50" s="83"/>
      <c r="F50" s="329"/>
    </row>
    <row r="51" spans="1:6" ht="15.75" x14ac:dyDescent="0.25">
      <c r="A51" s="2">
        <v>11</v>
      </c>
      <c r="B51" s="3" t="s">
        <v>52</v>
      </c>
      <c r="C51" s="158">
        <v>2011</v>
      </c>
      <c r="D51" s="1296" t="s">
        <v>44</v>
      </c>
      <c r="E51" s="83"/>
      <c r="F51" s="329"/>
    </row>
    <row r="52" spans="1:6" ht="15.75" x14ac:dyDescent="0.25">
      <c r="A52" s="2">
        <v>12</v>
      </c>
      <c r="B52" s="3" t="s">
        <v>53</v>
      </c>
      <c r="C52" s="1142" t="s">
        <v>778</v>
      </c>
      <c r="D52" s="63" t="s">
        <v>130</v>
      </c>
      <c r="F52" s="63"/>
    </row>
    <row r="53" spans="1:6" ht="15.75" x14ac:dyDescent="0.25">
      <c r="A53" s="2">
        <v>13</v>
      </c>
      <c r="B53" s="3" t="s">
        <v>54</v>
      </c>
      <c r="C53" s="1146" t="s">
        <v>780</v>
      </c>
      <c r="D53" s="1297" t="s">
        <v>130</v>
      </c>
      <c r="F53" s="62"/>
    </row>
    <row r="54" spans="1:6" ht="15.75" x14ac:dyDescent="0.25">
      <c r="A54" s="2">
        <v>14</v>
      </c>
      <c r="B54" s="3" t="s">
        <v>37</v>
      </c>
      <c r="C54" s="1146" t="s">
        <v>781</v>
      </c>
      <c r="D54" s="1232" t="s">
        <v>44</v>
      </c>
      <c r="F54" s="62"/>
    </row>
    <row r="55" spans="1:6" ht="15.75" x14ac:dyDescent="0.25">
      <c r="A55" s="2">
        <v>15</v>
      </c>
      <c r="B55" s="3" t="s">
        <v>55</v>
      </c>
      <c r="C55" s="48" t="s">
        <v>799</v>
      </c>
      <c r="D55" s="288"/>
      <c r="F55" s="329"/>
    </row>
    <row r="56" spans="1:6" ht="15.75" x14ac:dyDescent="0.25">
      <c r="A56" s="2">
        <v>16</v>
      </c>
      <c r="B56" s="3" t="s">
        <v>56</v>
      </c>
      <c r="C56" s="1004"/>
      <c r="D56" s="1296" t="s">
        <v>44</v>
      </c>
      <c r="E56" s="356" t="s">
        <v>309</v>
      </c>
      <c r="F56" s="466">
        <v>26</v>
      </c>
    </row>
    <row r="57" spans="1:6" ht="15.75" x14ac:dyDescent="0.25">
      <c r="A57" s="2">
        <v>17</v>
      </c>
      <c r="B57" s="3" t="s">
        <v>57</v>
      </c>
      <c r="C57" s="1147"/>
      <c r="D57" s="1298" t="s">
        <v>44</v>
      </c>
      <c r="E57" s="356" t="s">
        <v>309</v>
      </c>
      <c r="F57" s="469">
        <v>27</v>
      </c>
    </row>
    <row r="58" spans="1:6" ht="15.75" x14ac:dyDescent="0.25">
      <c r="A58" s="2">
        <v>18</v>
      </c>
      <c r="B58" s="3" t="s">
        <v>129</v>
      </c>
      <c r="C58" s="158" t="s">
        <v>105</v>
      </c>
      <c r="D58" s="1227" t="s">
        <v>130</v>
      </c>
      <c r="E58" s="356" t="s">
        <v>309</v>
      </c>
      <c r="F58" s="329">
        <v>15</v>
      </c>
    </row>
    <row r="59" spans="1:6" ht="15.75" x14ac:dyDescent="0.25">
      <c r="A59" s="2">
        <v>19</v>
      </c>
      <c r="B59" s="3" t="s">
        <v>17</v>
      </c>
      <c r="C59" s="158" t="b">
        <v>0</v>
      </c>
      <c r="D59" s="1227" t="s">
        <v>130</v>
      </c>
      <c r="E59" s="595"/>
      <c r="F59" s="329"/>
    </row>
    <row r="60" spans="1:6" ht="15.75" x14ac:dyDescent="0.25">
      <c r="A60" s="2">
        <v>20</v>
      </c>
      <c r="B60" s="3" t="s">
        <v>18</v>
      </c>
      <c r="C60" s="158" t="s">
        <v>111</v>
      </c>
      <c r="D60" s="1227" t="s">
        <v>130</v>
      </c>
      <c r="E60" s="356" t="s">
        <v>309</v>
      </c>
      <c r="F60" s="329" t="s">
        <v>106</v>
      </c>
    </row>
    <row r="61" spans="1:6" ht="15.75" x14ac:dyDescent="0.25">
      <c r="A61" s="2">
        <v>21</v>
      </c>
      <c r="B61" s="3" t="s">
        <v>58</v>
      </c>
      <c r="C61" s="158" t="b">
        <v>0</v>
      </c>
      <c r="D61" s="1227" t="s">
        <v>130</v>
      </c>
      <c r="E61" s="595"/>
      <c r="F61" s="329"/>
    </row>
    <row r="62" spans="1:6" ht="15.75" x14ac:dyDescent="0.25">
      <c r="A62" s="2">
        <v>22</v>
      </c>
      <c r="B62" s="3" t="s">
        <v>785</v>
      </c>
      <c r="C62" s="93" t="s">
        <v>205</v>
      </c>
      <c r="D62" s="1296" t="s">
        <v>130</v>
      </c>
      <c r="E62" s="356" t="s">
        <v>309</v>
      </c>
      <c r="F62" s="329"/>
    </row>
    <row r="63" spans="1:6" ht="15.75" x14ac:dyDescent="0.25">
      <c r="A63" s="2">
        <v>23</v>
      </c>
      <c r="B63" s="3" t="s">
        <v>59</v>
      </c>
      <c r="C63" s="160">
        <f>C18</f>
        <v>-6.1000000000000004E-3</v>
      </c>
      <c r="D63" s="65" t="s">
        <v>44</v>
      </c>
      <c r="E63" s="595"/>
      <c r="F63" s="368"/>
    </row>
    <row r="64" spans="1:6" ht="15.75" x14ac:dyDescent="0.25">
      <c r="A64" s="2">
        <v>24</v>
      </c>
      <c r="B64" s="3" t="s">
        <v>60</v>
      </c>
      <c r="C64" s="158" t="s">
        <v>112</v>
      </c>
      <c r="D64" s="1227" t="s">
        <v>44</v>
      </c>
      <c r="E64" s="595"/>
      <c r="F64" s="329"/>
    </row>
    <row r="65" spans="1:6" ht="15.75" x14ac:dyDescent="0.25">
      <c r="A65" s="2">
        <v>25</v>
      </c>
      <c r="B65" s="3" t="s">
        <v>61</v>
      </c>
      <c r="C65" s="159"/>
      <c r="D65" s="1227" t="s">
        <v>44</v>
      </c>
      <c r="E65" s="595"/>
      <c r="F65" s="329"/>
    </row>
    <row r="66" spans="1:6" ht="15.75" x14ac:dyDescent="0.25">
      <c r="A66" s="2">
        <v>26</v>
      </c>
      <c r="B66" s="3" t="s">
        <v>62</v>
      </c>
      <c r="C66" s="159"/>
      <c r="D66" s="1227" t="s">
        <v>44</v>
      </c>
      <c r="E66" s="595"/>
      <c r="F66" s="329"/>
    </row>
    <row r="67" spans="1:6" ht="15.75" x14ac:dyDescent="0.25">
      <c r="A67" s="2">
        <v>27</v>
      </c>
      <c r="B67" s="3" t="s">
        <v>63</v>
      </c>
      <c r="C67" s="159"/>
      <c r="D67" s="1227" t="s">
        <v>44</v>
      </c>
      <c r="E67" s="595"/>
      <c r="F67" s="329"/>
    </row>
    <row r="68" spans="1:6" ht="15.75" x14ac:dyDescent="0.25">
      <c r="A68" s="2">
        <v>28</v>
      </c>
      <c r="B68" s="3" t="s">
        <v>64</v>
      </c>
      <c r="C68" s="159"/>
      <c r="D68" s="1227" t="s">
        <v>44</v>
      </c>
      <c r="E68" s="595"/>
      <c r="F68" s="329"/>
    </row>
    <row r="69" spans="1:6" ht="15.75" x14ac:dyDescent="0.25">
      <c r="A69" s="2">
        <v>29</v>
      </c>
      <c r="B69" s="3" t="s">
        <v>65</v>
      </c>
      <c r="C69" s="159"/>
      <c r="D69" s="1227" t="s">
        <v>44</v>
      </c>
      <c r="E69" s="595"/>
      <c r="F69" s="329"/>
    </row>
    <row r="70" spans="1:6" ht="15.75" x14ac:dyDescent="0.25">
      <c r="A70" s="2">
        <v>30</v>
      </c>
      <c r="B70" s="3" t="s">
        <v>66</v>
      </c>
      <c r="C70" s="159"/>
      <c r="D70" s="1227" t="s">
        <v>44</v>
      </c>
      <c r="E70" s="595"/>
      <c r="F70" s="329"/>
    </row>
    <row r="71" spans="1:6" ht="15.75" x14ac:dyDescent="0.25">
      <c r="A71" s="2">
        <v>31</v>
      </c>
      <c r="B71" s="3" t="s">
        <v>67</v>
      </c>
      <c r="C71" s="159"/>
      <c r="D71" s="1227" t="s">
        <v>44</v>
      </c>
      <c r="E71" s="595"/>
      <c r="F71" s="329"/>
    </row>
    <row r="72" spans="1:6" ht="15.75" x14ac:dyDescent="0.25">
      <c r="A72" s="2">
        <v>32</v>
      </c>
      <c r="B72" s="3" t="s">
        <v>68</v>
      </c>
      <c r="C72" s="159"/>
      <c r="D72" s="1227" t="s">
        <v>44</v>
      </c>
      <c r="E72" s="595"/>
      <c r="F72" s="329"/>
    </row>
    <row r="73" spans="1:6" ht="15.75" x14ac:dyDescent="0.25">
      <c r="A73" s="2">
        <v>35</v>
      </c>
      <c r="B73" s="3" t="s">
        <v>72</v>
      </c>
      <c r="C73" s="159"/>
      <c r="D73" s="1227" t="s">
        <v>43</v>
      </c>
      <c r="E73" s="595"/>
      <c r="F73" s="329"/>
    </row>
    <row r="74" spans="1:6" ht="15.75" x14ac:dyDescent="0.25">
      <c r="A74" s="2">
        <v>36</v>
      </c>
      <c r="B74" s="3" t="s">
        <v>73</v>
      </c>
      <c r="C74" s="159"/>
      <c r="D74" s="1227" t="s">
        <v>44</v>
      </c>
      <c r="E74" s="595"/>
      <c r="F74" s="329"/>
    </row>
    <row r="75" spans="1:6" ht="15.75" x14ac:dyDescent="0.25">
      <c r="A75" s="2">
        <v>37</v>
      </c>
      <c r="B75" s="3" t="s">
        <v>69</v>
      </c>
      <c r="C75" s="161">
        <f>C16</f>
        <v>10162756.897260273</v>
      </c>
      <c r="D75" s="1228" t="s">
        <v>130</v>
      </c>
      <c r="E75" s="595"/>
      <c r="F75" s="66"/>
    </row>
    <row r="76" spans="1:6" ht="15.75" x14ac:dyDescent="0.25">
      <c r="A76" s="2">
        <v>38</v>
      </c>
      <c r="B76" s="3" t="s">
        <v>70</v>
      </c>
      <c r="C76" s="161">
        <f>C19</f>
        <v>10161551.481372736</v>
      </c>
      <c r="D76" s="1294" t="s">
        <v>44</v>
      </c>
      <c r="E76" s="595"/>
      <c r="F76" s="66"/>
    </row>
    <row r="77" spans="1:6" ht="15.75" x14ac:dyDescent="0.25">
      <c r="A77" s="2">
        <v>39</v>
      </c>
      <c r="B77" s="3" t="s">
        <v>71</v>
      </c>
      <c r="C77" s="158" t="str">
        <f>C17</f>
        <v>EUR</v>
      </c>
      <c r="D77" s="1227" t="s">
        <v>130</v>
      </c>
      <c r="E77" s="595"/>
      <c r="F77" s="329"/>
    </row>
    <row r="78" spans="1:6" ht="15.75" x14ac:dyDescent="0.25">
      <c r="A78" s="2">
        <v>73</v>
      </c>
      <c r="B78" s="3" t="s">
        <v>81</v>
      </c>
      <c r="C78" s="158" t="b">
        <v>0</v>
      </c>
      <c r="D78" s="1227" t="s">
        <v>130</v>
      </c>
      <c r="E78" s="595"/>
      <c r="F78" s="329">
        <v>12</v>
      </c>
    </row>
    <row r="79" spans="1:6" ht="15.75" x14ac:dyDescent="0.25">
      <c r="A79" s="2">
        <v>74</v>
      </c>
      <c r="B79" s="3" t="s">
        <v>78</v>
      </c>
      <c r="C79" s="162"/>
      <c r="D79" s="1232" t="s">
        <v>44</v>
      </c>
      <c r="E79" s="595"/>
      <c r="F79" s="62"/>
    </row>
    <row r="80" spans="1:6" ht="15.75" x14ac:dyDescent="0.25">
      <c r="A80" s="2">
        <v>75</v>
      </c>
      <c r="B80" s="3" t="s">
        <v>19</v>
      </c>
      <c r="C80" s="158" t="s">
        <v>113</v>
      </c>
      <c r="D80" s="1227" t="s">
        <v>44</v>
      </c>
      <c r="E80" s="595"/>
      <c r="F80" s="329"/>
    </row>
    <row r="81" spans="1:9" ht="15.75" x14ac:dyDescent="0.25">
      <c r="A81" s="2">
        <v>76</v>
      </c>
      <c r="B81" s="9" t="s">
        <v>30</v>
      </c>
      <c r="C81" s="159"/>
      <c r="D81" s="1227" t="s">
        <v>44</v>
      </c>
      <c r="E81" s="595"/>
      <c r="F81" s="329"/>
    </row>
    <row r="82" spans="1:9" ht="15.75" x14ac:dyDescent="0.25">
      <c r="A82" s="2">
        <v>77</v>
      </c>
      <c r="B82" s="9" t="s">
        <v>31</v>
      </c>
      <c r="C82" s="159"/>
      <c r="D82" s="1227" t="s">
        <v>44</v>
      </c>
      <c r="E82" s="595"/>
      <c r="F82" s="329"/>
    </row>
    <row r="83" spans="1:9" ht="15.75" x14ac:dyDescent="0.25">
      <c r="A83" s="2">
        <v>78</v>
      </c>
      <c r="B83" s="9" t="s">
        <v>77</v>
      </c>
      <c r="C83" s="158" t="str">
        <f>F12</f>
        <v>DE0001102317</v>
      </c>
      <c r="D83" s="1227" t="s">
        <v>44</v>
      </c>
      <c r="E83" s="595"/>
      <c r="F83" s="329"/>
    </row>
    <row r="84" spans="1:9" ht="15.75" x14ac:dyDescent="0.25">
      <c r="A84" s="2">
        <v>79</v>
      </c>
      <c r="B84" s="9" t="s">
        <v>76</v>
      </c>
      <c r="C84" s="158" t="s">
        <v>118</v>
      </c>
      <c r="D84" s="1227" t="s">
        <v>44</v>
      </c>
      <c r="E84" s="595"/>
      <c r="F84" s="329" t="s">
        <v>573</v>
      </c>
    </row>
    <row r="85" spans="1:9" ht="15.75" x14ac:dyDescent="0.25">
      <c r="A85" s="2">
        <v>83</v>
      </c>
      <c r="B85" s="9" t="s">
        <v>20</v>
      </c>
      <c r="C85" s="161">
        <f>C14</f>
        <v>10000000</v>
      </c>
      <c r="D85" s="1228" t="s">
        <v>44</v>
      </c>
      <c r="E85" s="595"/>
      <c r="F85" s="66"/>
    </row>
    <row r="86" spans="1:9" ht="15.75" x14ac:dyDescent="0.25">
      <c r="A86" s="2">
        <v>85</v>
      </c>
      <c r="B86" s="3" t="s">
        <v>21</v>
      </c>
      <c r="C86" s="158" t="s">
        <v>99</v>
      </c>
      <c r="D86" s="1227" t="s">
        <v>43</v>
      </c>
      <c r="E86" s="595"/>
      <c r="F86" s="329" t="s">
        <v>346</v>
      </c>
    </row>
    <row r="87" spans="1:9" ht="15.75" x14ac:dyDescent="0.25">
      <c r="A87" s="2">
        <v>86</v>
      </c>
      <c r="B87" s="3" t="s">
        <v>22</v>
      </c>
      <c r="C87" s="158" t="s">
        <v>99</v>
      </c>
      <c r="D87" s="1227" t="s">
        <v>44</v>
      </c>
      <c r="E87" s="595"/>
      <c r="F87" s="329" t="s">
        <v>44</v>
      </c>
    </row>
    <row r="88" spans="1:9" ht="15.75" x14ac:dyDescent="0.25">
      <c r="A88" s="2">
        <v>87</v>
      </c>
      <c r="B88" s="3" t="s">
        <v>23</v>
      </c>
      <c r="C88" s="187">
        <f>(C15/C14)*100</f>
        <v>102.13826027397259</v>
      </c>
      <c r="D88" s="1233" t="s">
        <v>44</v>
      </c>
      <c r="E88" s="356" t="s">
        <v>309</v>
      </c>
      <c r="F88" s="163" t="s">
        <v>271</v>
      </c>
    </row>
    <row r="89" spans="1:9" ht="15.75" x14ac:dyDescent="0.25">
      <c r="A89" s="2">
        <v>88</v>
      </c>
      <c r="B89" s="3" t="s">
        <v>24</v>
      </c>
      <c r="C89" s="21">
        <f>C15</f>
        <v>10213826.02739726</v>
      </c>
      <c r="D89" s="1228" t="s">
        <v>44</v>
      </c>
      <c r="E89" s="356" t="s">
        <v>309</v>
      </c>
      <c r="F89" s="66"/>
    </row>
    <row r="90" spans="1:9" ht="15.75" x14ac:dyDescent="0.25">
      <c r="A90" s="2">
        <v>89</v>
      </c>
      <c r="B90" s="3" t="s">
        <v>25</v>
      </c>
      <c r="C90" s="164">
        <v>0.5</v>
      </c>
      <c r="D90" s="67" t="s">
        <v>44</v>
      </c>
      <c r="E90" s="595"/>
      <c r="F90" s="468">
        <v>18</v>
      </c>
    </row>
    <row r="91" spans="1:9" ht="15.75" x14ac:dyDescent="0.25">
      <c r="A91" s="2">
        <v>90</v>
      </c>
      <c r="B91" s="3" t="s">
        <v>26</v>
      </c>
      <c r="C91" s="158" t="s">
        <v>114</v>
      </c>
      <c r="D91" s="1227" t="s">
        <v>43</v>
      </c>
      <c r="E91" s="595"/>
      <c r="F91" s="329" t="s">
        <v>347</v>
      </c>
    </row>
    <row r="92" spans="1:9" ht="15.75" x14ac:dyDescent="0.25">
      <c r="A92" s="2">
        <v>91</v>
      </c>
      <c r="B92" s="3" t="s">
        <v>27</v>
      </c>
      <c r="C92" s="165" t="s">
        <v>121</v>
      </c>
      <c r="D92" s="1295" t="s">
        <v>130</v>
      </c>
      <c r="E92" s="356" t="s">
        <v>309</v>
      </c>
      <c r="F92" s="68"/>
      <c r="H92" s="7"/>
      <c r="I92" s="7"/>
    </row>
    <row r="93" spans="1:9" ht="15.75" x14ac:dyDescent="0.25">
      <c r="A93" s="2">
        <v>92</v>
      </c>
      <c r="B93" s="3" t="s">
        <v>28</v>
      </c>
      <c r="C93" s="158" t="s">
        <v>115</v>
      </c>
      <c r="D93" s="1227" t="s">
        <v>44</v>
      </c>
      <c r="E93" s="595"/>
      <c r="F93" s="329" t="s">
        <v>560</v>
      </c>
    </row>
    <row r="94" spans="1:9" ht="15.75" x14ac:dyDescent="0.25">
      <c r="A94" s="2">
        <v>93</v>
      </c>
      <c r="B94" s="3" t="s">
        <v>75</v>
      </c>
      <c r="C94" s="117" t="s">
        <v>119</v>
      </c>
      <c r="D94" s="1227" t="s">
        <v>44</v>
      </c>
      <c r="E94" s="595"/>
      <c r="F94" s="329"/>
    </row>
    <row r="95" spans="1:9" ht="15.75" x14ac:dyDescent="0.25">
      <c r="A95" s="2">
        <v>94</v>
      </c>
      <c r="B95" s="3" t="s">
        <v>74</v>
      </c>
      <c r="C95" s="158" t="s">
        <v>116</v>
      </c>
      <c r="D95" s="1227" t="s">
        <v>44</v>
      </c>
      <c r="E95" s="595"/>
      <c r="F95" s="329" t="s">
        <v>550</v>
      </c>
    </row>
    <row r="96" spans="1:9" ht="15.75" x14ac:dyDescent="0.25">
      <c r="A96" s="2">
        <v>95</v>
      </c>
      <c r="B96" s="9" t="s">
        <v>38</v>
      </c>
      <c r="C96" s="158" t="b">
        <v>1</v>
      </c>
      <c r="D96" s="1227" t="s">
        <v>44</v>
      </c>
      <c r="E96" s="356" t="s">
        <v>309</v>
      </c>
      <c r="F96" s="329" t="s">
        <v>106</v>
      </c>
    </row>
    <row r="97" spans="1:15" ht="15.75" x14ac:dyDescent="0.25">
      <c r="A97" s="18">
        <v>96</v>
      </c>
      <c r="B97" s="10" t="s">
        <v>36</v>
      </c>
      <c r="C97" s="159"/>
      <c r="D97" s="1227" t="s">
        <v>44</v>
      </c>
      <c r="F97" s="329"/>
    </row>
    <row r="98" spans="1:15" ht="15.75" x14ac:dyDescent="0.25">
      <c r="A98" s="18">
        <v>97</v>
      </c>
      <c r="B98" s="10" t="s">
        <v>32</v>
      </c>
      <c r="C98" s="159"/>
      <c r="D98" s="1227" t="s">
        <v>44</v>
      </c>
      <c r="F98" s="329"/>
    </row>
    <row r="99" spans="1:15" ht="15.75" x14ac:dyDescent="0.25">
      <c r="A99" s="18">
        <v>98</v>
      </c>
      <c r="B99" s="10" t="s">
        <v>39</v>
      </c>
      <c r="C99" s="158" t="s">
        <v>47</v>
      </c>
      <c r="D99" s="1227" t="s">
        <v>130</v>
      </c>
      <c r="F99" s="329"/>
    </row>
    <row r="100" spans="1:15" ht="15.75" x14ac:dyDescent="0.25">
      <c r="A100" s="18">
        <v>99</v>
      </c>
      <c r="B100" s="10" t="s">
        <v>29</v>
      </c>
      <c r="C100" s="127" t="s">
        <v>117</v>
      </c>
      <c r="D100" s="1227" t="s">
        <v>130</v>
      </c>
      <c r="F100" s="329"/>
    </row>
    <row r="101" spans="1:15" ht="15.75" x14ac:dyDescent="0.25">
      <c r="A101" s="12" t="s">
        <v>122</v>
      </c>
      <c r="C101" s="16">
        <v>52</v>
      </c>
      <c r="D101" s="69"/>
    </row>
    <row r="102" spans="1:15" x14ac:dyDescent="0.25">
      <c r="C102" s="11"/>
      <c r="D102" s="70"/>
    </row>
    <row r="103" spans="1:15" ht="15.75" x14ac:dyDescent="0.25">
      <c r="A103" s="1267">
        <v>1.1000000000000001</v>
      </c>
      <c r="B103" s="1567" t="s">
        <v>162</v>
      </c>
      <c r="C103" s="1567"/>
      <c r="D103" s="1567"/>
      <c r="E103" s="1567"/>
      <c r="F103" s="1567"/>
      <c r="J103" s="1237"/>
      <c r="K103" s="1576"/>
      <c r="L103" s="1576"/>
      <c r="M103" s="1576"/>
      <c r="N103" s="1238"/>
      <c r="O103" s="1238"/>
    </row>
    <row r="104" spans="1:15" ht="15.75" x14ac:dyDescent="0.25">
      <c r="A104" s="1267">
        <v>1.2</v>
      </c>
      <c r="B104" s="1556" t="s">
        <v>654</v>
      </c>
      <c r="C104" s="1556"/>
      <c r="D104" s="1556"/>
      <c r="E104" s="1556"/>
      <c r="F104" s="1556"/>
      <c r="J104" s="1237"/>
      <c r="K104" s="1572"/>
      <c r="L104" s="1572"/>
      <c r="M104" s="1572"/>
      <c r="N104" s="1572"/>
      <c r="O104" s="1238"/>
    </row>
    <row r="105" spans="1:15" ht="15.75" x14ac:dyDescent="0.25">
      <c r="A105" s="1269">
        <v>1.7</v>
      </c>
      <c r="B105" s="1534" t="s">
        <v>655</v>
      </c>
      <c r="C105" s="1534"/>
      <c r="D105" s="1534"/>
      <c r="E105" s="1534"/>
      <c r="F105" s="1534"/>
      <c r="J105" s="1237"/>
      <c r="K105" s="1572"/>
      <c r="L105" s="1572"/>
      <c r="M105" s="1572"/>
      <c r="N105" s="1238"/>
      <c r="O105" s="1238"/>
    </row>
    <row r="106" spans="1:15" ht="15.75" x14ac:dyDescent="0.25">
      <c r="A106" s="1267">
        <v>1.8</v>
      </c>
      <c r="B106" s="1556" t="s">
        <v>647</v>
      </c>
      <c r="C106" s="1556"/>
      <c r="D106" s="1556"/>
      <c r="E106" s="1556"/>
      <c r="F106" s="1556"/>
      <c r="J106" s="1237"/>
      <c r="K106" s="1572"/>
      <c r="L106" s="1572"/>
      <c r="M106" s="1572"/>
      <c r="N106" s="1238"/>
      <c r="O106" s="1238"/>
    </row>
    <row r="107" spans="1:15" ht="15.75" x14ac:dyDescent="0.25">
      <c r="A107" s="1268">
        <v>1.1000000000000001</v>
      </c>
      <c r="B107" s="1556" t="s">
        <v>471</v>
      </c>
      <c r="C107" s="1556"/>
      <c r="D107" s="1556"/>
      <c r="E107" s="1556"/>
      <c r="F107" s="1556"/>
      <c r="J107" s="1239"/>
      <c r="K107" s="1572"/>
      <c r="L107" s="1572"/>
      <c r="M107" s="1572"/>
      <c r="N107" s="1238"/>
      <c r="O107" s="1238"/>
    </row>
    <row r="108" spans="1:15" ht="15.75" x14ac:dyDescent="0.25">
      <c r="A108" s="1267">
        <v>1.1299999999999999</v>
      </c>
      <c r="B108" s="1556" t="s">
        <v>472</v>
      </c>
      <c r="C108" s="1556"/>
      <c r="D108" s="1556"/>
      <c r="E108" s="1556"/>
      <c r="F108" s="1556"/>
      <c r="J108" s="1237"/>
      <c r="K108" s="1572"/>
      <c r="L108" s="1572"/>
      <c r="M108" s="1572"/>
      <c r="N108" s="1572"/>
      <c r="O108" s="1572"/>
    </row>
    <row r="109" spans="1:15" ht="15.75" x14ac:dyDescent="0.25">
      <c r="A109" s="1269">
        <v>1.17</v>
      </c>
      <c r="B109" s="1534" t="s">
        <v>443</v>
      </c>
      <c r="C109" s="1534"/>
      <c r="D109" s="1534"/>
      <c r="E109" s="1534"/>
      <c r="F109" s="1534"/>
      <c r="J109" s="1237"/>
      <c r="K109" s="1572"/>
      <c r="L109" s="1572"/>
      <c r="M109" s="1572"/>
      <c r="N109" s="1572"/>
      <c r="O109" s="1238"/>
    </row>
    <row r="110" spans="1:15" ht="15.75" x14ac:dyDescent="0.25">
      <c r="A110" s="1267">
        <v>2.1</v>
      </c>
      <c r="B110" s="1556" t="s">
        <v>474</v>
      </c>
      <c r="C110" s="1556"/>
      <c r="D110" s="1556"/>
      <c r="E110" s="1556"/>
      <c r="F110" s="1556"/>
      <c r="J110" s="1237"/>
      <c r="K110" s="1572"/>
      <c r="L110" s="1572"/>
      <c r="M110" s="1572"/>
      <c r="N110" s="1238"/>
      <c r="O110" s="1238"/>
    </row>
    <row r="111" spans="1:15" ht="15.75" x14ac:dyDescent="0.25">
      <c r="A111" s="1555">
        <v>2.8</v>
      </c>
      <c r="B111" s="1558" t="s">
        <v>827</v>
      </c>
      <c r="C111" s="1559"/>
      <c r="D111" s="1559"/>
      <c r="E111" s="1559"/>
      <c r="F111" s="1560"/>
      <c r="J111" s="1237"/>
      <c r="K111" s="1572"/>
      <c r="L111" s="1572"/>
      <c r="M111" s="1572"/>
      <c r="N111" s="1572"/>
      <c r="O111" s="1240"/>
    </row>
    <row r="112" spans="1:15" ht="15.75" x14ac:dyDescent="0.25">
      <c r="A112" s="1555"/>
      <c r="B112" s="1561"/>
      <c r="C112" s="1562"/>
      <c r="D112" s="1562"/>
      <c r="E112" s="1562"/>
      <c r="F112" s="1563"/>
      <c r="J112" s="1237"/>
      <c r="K112" s="1250"/>
      <c r="L112" s="1250"/>
      <c r="M112" s="1250"/>
      <c r="N112" s="1250"/>
      <c r="O112" s="1240"/>
    </row>
    <row r="113" spans="1:15" ht="15.75" x14ac:dyDescent="0.25">
      <c r="A113" s="1271">
        <v>2.16</v>
      </c>
      <c r="B113" s="1557" t="s">
        <v>829</v>
      </c>
      <c r="C113" s="1557"/>
      <c r="D113" s="1557"/>
      <c r="E113" s="1557"/>
      <c r="F113" s="1557"/>
      <c r="J113" s="1241"/>
      <c r="K113" s="1575"/>
      <c r="L113" s="1575"/>
      <c r="M113" s="1575"/>
      <c r="N113" s="1575"/>
      <c r="O113" s="1238"/>
    </row>
    <row r="114" spans="1:15" ht="15.75" x14ac:dyDescent="0.25">
      <c r="A114" s="1267">
        <v>2.17</v>
      </c>
      <c r="B114" s="1557" t="s">
        <v>829</v>
      </c>
      <c r="C114" s="1557"/>
      <c r="D114" s="1557"/>
      <c r="E114" s="1557"/>
      <c r="F114" s="1557"/>
      <c r="J114" s="1241"/>
      <c r="K114" s="1575"/>
      <c r="L114" s="1575"/>
      <c r="M114" s="1575"/>
      <c r="N114" s="1575"/>
      <c r="O114" s="1238"/>
    </row>
    <row r="115" spans="1:15" ht="15.75" x14ac:dyDescent="0.25">
      <c r="A115" s="1267">
        <v>2.1800000000000002</v>
      </c>
      <c r="B115" s="1557" t="s">
        <v>784</v>
      </c>
      <c r="C115" s="1557"/>
      <c r="D115" s="1557"/>
      <c r="E115" s="1557"/>
      <c r="F115" s="1557"/>
      <c r="J115" s="1237"/>
      <c r="K115" s="1572"/>
      <c r="L115" s="1572"/>
      <c r="M115" s="1572"/>
      <c r="N115" s="1238"/>
      <c r="O115" s="1238"/>
    </row>
    <row r="116" spans="1:15" ht="15.75" x14ac:dyDescent="0.25">
      <c r="A116" s="1270">
        <v>2.2000000000000002</v>
      </c>
      <c r="B116" s="1577" t="s">
        <v>284</v>
      </c>
      <c r="C116" s="1577"/>
      <c r="D116" s="1577"/>
      <c r="E116" s="1577"/>
      <c r="F116" s="1577"/>
      <c r="J116" s="1239"/>
      <c r="K116" s="1242"/>
      <c r="L116" s="1243"/>
      <c r="M116" s="1238"/>
      <c r="N116" s="1238"/>
      <c r="O116" s="1238"/>
    </row>
    <row r="117" spans="1:15" ht="15.75" x14ac:dyDescent="0.25">
      <c r="A117" s="912">
        <v>2.2200000000000002</v>
      </c>
      <c r="B117" s="1557" t="s">
        <v>830</v>
      </c>
      <c r="C117" s="1557"/>
      <c r="D117" s="1557"/>
      <c r="E117" s="1557"/>
      <c r="F117" s="1557"/>
      <c r="J117" s="1241"/>
      <c r="K117" s="1575"/>
      <c r="L117" s="1575"/>
      <c r="M117" s="1575"/>
      <c r="N117" s="1575"/>
      <c r="O117" s="1238"/>
    </row>
    <row r="118" spans="1:15" ht="15.75" x14ac:dyDescent="0.25">
      <c r="A118" s="1267">
        <v>2.87</v>
      </c>
      <c r="B118" s="1556" t="s">
        <v>475</v>
      </c>
      <c r="C118" s="1556"/>
      <c r="D118" s="1556"/>
      <c r="E118" s="1556"/>
      <c r="F118" s="1556"/>
      <c r="J118" s="1237"/>
      <c r="K118" s="1572"/>
      <c r="L118" s="1572"/>
      <c r="M118" s="1572"/>
      <c r="N118" s="1242"/>
      <c r="O118" s="1238"/>
    </row>
    <row r="119" spans="1:15" ht="15.75" x14ac:dyDescent="0.25">
      <c r="A119" s="1267">
        <v>2.88</v>
      </c>
      <c r="B119" s="1557" t="s">
        <v>802</v>
      </c>
      <c r="C119" s="1557"/>
      <c r="D119" s="1557"/>
      <c r="E119" s="1557"/>
      <c r="F119" s="1557"/>
      <c r="J119" s="1237"/>
      <c r="K119" s="1572"/>
      <c r="L119" s="1572"/>
      <c r="M119" s="1572"/>
      <c r="N119" s="1572"/>
      <c r="O119" s="1238"/>
    </row>
    <row r="120" spans="1:15" ht="15.75" x14ac:dyDescent="0.25">
      <c r="A120" s="1267">
        <v>2.91</v>
      </c>
      <c r="B120" s="1557" t="s">
        <v>755</v>
      </c>
      <c r="C120" s="1557"/>
      <c r="D120" s="1557"/>
      <c r="E120" s="1557"/>
      <c r="F120" s="1557"/>
      <c r="J120" s="1237"/>
      <c r="K120" s="1572"/>
      <c r="L120" s="1572"/>
      <c r="M120" s="1572"/>
      <c r="N120" s="1240"/>
      <c r="O120" s="1238"/>
    </row>
    <row r="121" spans="1:15" ht="15.75" customHeight="1" x14ac:dyDescent="0.25">
      <c r="A121" s="1281">
        <v>2.95</v>
      </c>
      <c r="B121" s="1574" t="s">
        <v>476</v>
      </c>
      <c r="C121" s="1574"/>
      <c r="D121" s="1574"/>
      <c r="E121" s="1574"/>
      <c r="F121" s="1574"/>
      <c r="J121" s="1244"/>
      <c r="K121" s="1573"/>
      <c r="L121" s="1573"/>
      <c r="M121" s="1573"/>
      <c r="N121" s="1573"/>
      <c r="O121" s="1238"/>
    </row>
  </sheetData>
  <mergeCells count="47">
    <mergeCell ref="B116:F116"/>
    <mergeCell ref="A12:A13"/>
    <mergeCell ref="B12:B13"/>
    <mergeCell ref="C12:C13"/>
    <mergeCell ref="A21:C21"/>
    <mergeCell ref="B104:F104"/>
    <mergeCell ref="F20:G20"/>
    <mergeCell ref="F16:G16"/>
    <mergeCell ref="B103:F103"/>
    <mergeCell ref="B108:F108"/>
    <mergeCell ref="B109:F109"/>
    <mergeCell ref="A111:A112"/>
    <mergeCell ref="B111:F112"/>
    <mergeCell ref="B105:F105"/>
    <mergeCell ref="B106:F106"/>
    <mergeCell ref="B107:F107"/>
    <mergeCell ref="F5:G5"/>
    <mergeCell ref="F6:G6"/>
    <mergeCell ref="F12:G12"/>
    <mergeCell ref="F13:G13"/>
    <mergeCell ref="F15:G15"/>
    <mergeCell ref="K103:M103"/>
    <mergeCell ref="K104:N104"/>
    <mergeCell ref="K105:M105"/>
    <mergeCell ref="K106:M106"/>
    <mergeCell ref="K107:M107"/>
    <mergeCell ref="K108:O108"/>
    <mergeCell ref="K109:N109"/>
    <mergeCell ref="K110:M110"/>
    <mergeCell ref="K111:N111"/>
    <mergeCell ref="K113:N113"/>
    <mergeCell ref="K120:M120"/>
    <mergeCell ref="K121:N121"/>
    <mergeCell ref="B110:F110"/>
    <mergeCell ref="B113:F113"/>
    <mergeCell ref="B114:F114"/>
    <mergeCell ref="B115:F115"/>
    <mergeCell ref="B117:F117"/>
    <mergeCell ref="B119:F119"/>
    <mergeCell ref="B121:F121"/>
    <mergeCell ref="K114:N114"/>
    <mergeCell ref="K115:M115"/>
    <mergeCell ref="K117:N117"/>
    <mergeCell ref="K118:M118"/>
    <mergeCell ref="K119:N119"/>
    <mergeCell ref="B120:F120"/>
    <mergeCell ref="B118:F118"/>
  </mergeCells>
  <pageMargins left="0.23622047244094491" right="0.23622047244094491" top="0.19685039370078741" bottom="0.15748031496062992" header="0.11811023622047245" footer="0.11811023622047245"/>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T142"/>
  <sheetViews>
    <sheetView zoomScale="75" zoomScaleNormal="75" workbookViewId="0"/>
  </sheetViews>
  <sheetFormatPr defaultRowHeight="15" x14ac:dyDescent="0.25"/>
  <cols>
    <col min="1" max="1" width="7.7109375" customWidth="1"/>
    <col min="2" max="2" width="54.5703125" customWidth="1"/>
    <col min="3" max="3" width="54.7109375" customWidth="1"/>
    <col min="4" max="4" width="3.140625" style="54" bestFit="1" customWidth="1"/>
    <col min="5" max="5" width="14.42578125" customWidth="1"/>
    <col min="6" max="6" width="20.7109375" customWidth="1"/>
    <col min="7" max="7" width="1.85546875" customWidth="1"/>
    <col min="8" max="8" width="7.85546875" customWidth="1"/>
    <col min="9" max="9" width="57.42578125" customWidth="1"/>
    <col min="10" max="10" width="4" bestFit="1" customWidth="1"/>
    <col min="11" max="11" width="10.140625" style="8" customWidth="1"/>
    <col min="12" max="12" width="8.85546875" bestFit="1" customWidth="1"/>
  </cols>
  <sheetData>
    <row r="1" spans="1:11" ht="18" x14ac:dyDescent="0.25">
      <c r="A1" s="166" t="s">
        <v>286</v>
      </c>
    </row>
    <row r="3" spans="1:11" s="12" customFormat="1" ht="15.75" x14ac:dyDescent="0.25">
      <c r="A3" s="36" t="s">
        <v>131</v>
      </c>
      <c r="D3" s="55"/>
      <c r="E3" s="36" t="s">
        <v>132</v>
      </c>
      <c r="K3" s="104"/>
    </row>
    <row r="4" spans="1:11" s="12" customFormat="1" ht="15.75" x14ac:dyDescent="0.25">
      <c r="A4" s="26">
        <v>1</v>
      </c>
      <c r="B4" s="34" t="s">
        <v>127</v>
      </c>
      <c r="C4" s="117" t="s">
        <v>128</v>
      </c>
      <c r="D4" s="55"/>
      <c r="E4" s="36"/>
      <c r="K4" s="104"/>
    </row>
    <row r="5" spans="1:11" ht="15.75" x14ac:dyDescent="0.25">
      <c r="A5" s="26">
        <v>2</v>
      </c>
      <c r="B5" s="34" t="s">
        <v>90</v>
      </c>
      <c r="C5" s="131" t="s">
        <v>446</v>
      </c>
      <c r="E5" s="29" t="s">
        <v>95</v>
      </c>
      <c r="F5" s="1524" t="s">
        <v>230</v>
      </c>
      <c r="G5" s="1524"/>
      <c r="H5" s="1524"/>
    </row>
    <row r="6" spans="1:11" ht="15.75" x14ac:dyDescent="0.25">
      <c r="A6" s="26">
        <v>3</v>
      </c>
      <c r="B6" s="34" t="s">
        <v>91</v>
      </c>
      <c r="C6" s="19" t="s">
        <v>96</v>
      </c>
      <c r="E6" s="29" t="s">
        <v>95</v>
      </c>
      <c r="F6" s="1524" t="s">
        <v>97</v>
      </c>
      <c r="G6" s="1524"/>
      <c r="H6" s="1524"/>
    </row>
    <row r="7" spans="1:11" ht="15.75" x14ac:dyDescent="0.25">
      <c r="A7" s="26">
        <v>4</v>
      </c>
      <c r="B7" s="34" t="s">
        <v>101</v>
      </c>
      <c r="C7" s="1144">
        <v>43941</v>
      </c>
      <c r="E7" s="30"/>
      <c r="F7" s="12"/>
      <c r="G7" s="73"/>
      <c r="H7" s="12"/>
    </row>
    <row r="8" spans="1:11" ht="15.75" x14ac:dyDescent="0.25">
      <c r="A8" s="26">
        <v>5</v>
      </c>
      <c r="B8" s="34" t="s">
        <v>123</v>
      </c>
      <c r="C8" s="28">
        <v>0.45520833333333338</v>
      </c>
      <c r="E8" s="30"/>
      <c r="F8" s="12"/>
      <c r="G8" s="73"/>
      <c r="H8" s="12"/>
    </row>
    <row r="9" spans="1:11" ht="15.75" x14ac:dyDescent="0.25">
      <c r="A9" s="26">
        <v>6</v>
      </c>
      <c r="B9" s="34" t="s">
        <v>124</v>
      </c>
      <c r="C9" s="85" t="s">
        <v>660</v>
      </c>
      <c r="E9" s="29" t="s">
        <v>232</v>
      </c>
      <c r="F9" s="1578" t="s">
        <v>233</v>
      </c>
      <c r="G9" s="1578"/>
      <c r="H9" s="1578"/>
    </row>
    <row r="10" spans="1:11" ht="15.75" x14ac:dyDescent="0.25">
      <c r="A10" s="26">
        <v>7</v>
      </c>
      <c r="B10" s="34" t="s">
        <v>102</v>
      </c>
      <c r="C10" s="1144">
        <v>43942</v>
      </c>
      <c r="E10" s="30"/>
      <c r="F10" s="12"/>
      <c r="G10" s="73"/>
      <c r="H10" s="12"/>
    </row>
    <row r="11" spans="1:11" ht="15.75" x14ac:dyDescent="0.25">
      <c r="A11" s="26">
        <v>8</v>
      </c>
      <c r="B11" s="34" t="s">
        <v>103</v>
      </c>
      <c r="C11" s="1144">
        <f>C10+7</f>
        <v>43949</v>
      </c>
      <c r="E11" s="30"/>
      <c r="F11" s="12"/>
      <c r="G11" s="73"/>
      <c r="H11" s="12"/>
    </row>
    <row r="12" spans="1:11" ht="15.75" x14ac:dyDescent="0.25">
      <c r="A12" s="1528">
        <v>9</v>
      </c>
      <c r="B12" s="1530" t="s">
        <v>85</v>
      </c>
      <c r="C12" s="1532" t="s">
        <v>98</v>
      </c>
      <c r="E12" s="29" t="s">
        <v>184</v>
      </c>
      <c r="F12" s="1525" t="s">
        <v>92</v>
      </c>
      <c r="G12" s="1525"/>
      <c r="H12" s="1525"/>
      <c r="J12" s="72"/>
      <c r="K12" s="105"/>
    </row>
    <row r="13" spans="1:11" ht="15.75" x14ac:dyDescent="0.25">
      <c r="A13" s="1529"/>
      <c r="B13" s="1531"/>
      <c r="C13" s="1533"/>
      <c r="E13" s="277" t="s">
        <v>185</v>
      </c>
      <c r="F13" s="1524" t="s">
        <v>119</v>
      </c>
      <c r="G13" s="1524"/>
      <c r="H13" s="1524"/>
      <c r="I13" s="39"/>
      <c r="J13" s="72"/>
      <c r="K13" s="105"/>
    </row>
    <row r="14" spans="1:11" ht="15.75" x14ac:dyDescent="0.25">
      <c r="A14" s="26">
        <v>10</v>
      </c>
      <c r="B14" s="34" t="s">
        <v>86</v>
      </c>
      <c r="C14" s="21">
        <v>10000000</v>
      </c>
      <c r="E14" s="31"/>
      <c r="F14" s="12"/>
      <c r="G14" s="73"/>
      <c r="H14" s="12"/>
    </row>
    <row r="15" spans="1:11" ht="15.75" x14ac:dyDescent="0.25">
      <c r="A15" s="26">
        <v>11</v>
      </c>
      <c r="B15" s="34" t="s">
        <v>87</v>
      </c>
      <c r="C15" s="21">
        <f>(C14*(F15/100))+(C14*((1.5*340)/(100*365)))</f>
        <v>10213826.02739726</v>
      </c>
      <c r="E15" s="32" t="s">
        <v>100</v>
      </c>
      <c r="F15" s="1526">
        <v>100.741</v>
      </c>
      <c r="G15" s="1526"/>
      <c r="H15" s="1526"/>
    </row>
    <row r="16" spans="1:11" ht="15.75" x14ac:dyDescent="0.25">
      <c r="A16" s="26">
        <v>12</v>
      </c>
      <c r="B16" s="34" t="s">
        <v>83</v>
      </c>
      <c r="C16" s="21">
        <f>C15*(1-0.005)</f>
        <v>10162756.897260273</v>
      </c>
      <c r="E16" s="32" t="s">
        <v>89</v>
      </c>
      <c r="F16" s="1566">
        <f>(C15-C16)/C15</f>
        <v>5.0000000000000877E-3</v>
      </c>
      <c r="G16" s="1566"/>
      <c r="H16" s="1566"/>
    </row>
    <row r="17" spans="1:12" ht="15.75" x14ac:dyDescent="0.25">
      <c r="A17" s="26">
        <v>13</v>
      </c>
      <c r="B17" s="34" t="s">
        <v>88</v>
      </c>
      <c r="C17" s="19" t="s">
        <v>99</v>
      </c>
      <c r="E17" s="33"/>
      <c r="F17" s="12"/>
      <c r="G17" s="73"/>
      <c r="H17" s="12"/>
    </row>
    <row r="18" spans="1:12" ht="15.75" x14ac:dyDescent="0.25">
      <c r="A18" s="26">
        <v>14</v>
      </c>
      <c r="B18" s="34" t="s">
        <v>82</v>
      </c>
      <c r="C18" s="24">
        <v>-6.1000000000000004E-3</v>
      </c>
      <c r="E18" s="38"/>
      <c r="F18" s="39"/>
      <c r="G18" s="76"/>
      <c r="H18" s="12"/>
    </row>
    <row r="19" spans="1:12" ht="15.75" x14ac:dyDescent="0.25">
      <c r="A19" s="26">
        <v>15</v>
      </c>
      <c r="B19" s="34" t="s">
        <v>84</v>
      </c>
      <c r="C19" s="21">
        <f>C16*(1+((C18*(C11-C10))/(360)))</f>
        <v>10161551.481372736</v>
      </c>
      <c r="E19" s="13"/>
      <c r="F19" s="12"/>
      <c r="G19" s="73"/>
      <c r="H19" s="12"/>
    </row>
    <row r="20" spans="1:12" ht="15.75" x14ac:dyDescent="0.25">
      <c r="A20" s="26">
        <v>16</v>
      </c>
      <c r="B20" s="34" t="s">
        <v>350</v>
      </c>
      <c r="C20" s="117" t="s">
        <v>216</v>
      </c>
      <c r="E20" s="29" t="s">
        <v>95</v>
      </c>
      <c r="F20" s="1578" t="s">
        <v>215</v>
      </c>
      <c r="G20" s="1578"/>
      <c r="H20" s="1578"/>
    </row>
    <row r="21" spans="1:12" ht="15.75" customHeight="1" x14ac:dyDescent="0.25">
      <c r="A21" s="40"/>
      <c r="B21" s="41"/>
      <c r="C21" s="42"/>
      <c r="D21" s="56"/>
      <c r="E21" s="43"/>
      <c r="F21" s="39"/>
      <c r="H21" s="711"/>
      <c r="I21" s="711"/>
      <c r="J21" s="711"/>
      <c r="K21" s="711"/>
    </row>
    <row r="22" spans="1:12" ht="18" customHeight="1" x14ac:dyDescent="0.25">
      <c r="A22" s="40"/>
      <c r="B22" s="1582" t="s">
        <v>444</v>
      </c>
      <c r="C22" s="1582"/>
      <c r="D22" s="1582"/>
      <c r="F22" s="1583" t="s">
        <v>341</v>
      </c>
      <c r="G22" s="1581" t="s">
        <v>445</v>
      </c>
      <c r="H22" s="1581"/>
      <c r="I22" s="1581"/>
      <c r="J22" s="1581"/>
      <c r="K22" s="1581"/>
    </row>
    <row r="23" spans="1:12" ht="15.75" customHeight="1" x14ac:dyDescent="0.25">
      <c r="A23" s="1527" t="s">
        <v>133</v>
      </c>
      <c r="B23" s="1527"/>
      <c r="C23" s="1527"/>
      <c r="D23" s="55"/>
      <c r="F23" s="1584"/>
      <c r="G23" s="12"/>
      <c r="H23" s="1527" t="s">
        <v>133</v>
      </c>
      <c r="I23" s="1527"/>
      <c r="J23" s="1527"/>
      <c r="K23" s="692"/>
      <c r="L23" s="12"/>
    </row>
    <row r="24" spans="1:12" ht="15.75" x14ac:dyDescent="0.25">
      <c r="A24" s="2">
        <v>1</v>
      </c>
      <c r="B24" s="3" t="s">
        <v>0</v>
      </c>
      <c r="C24" s="1262" t="s">
        <v>815</v>
      </c>
      <c r="D24" s="1229" t="s">
        <v>130</v>
      </c>
      <c r="E24" s="356" t="s">
        <v>309</v>
      </c>
      <c r="F24" s="26"/>
      <c r="G24" s="12"/>
      <c r="H24" s="2">
        <v>1</v>
      </c>
      <c r="I24" s="1262" t="s">
        <v>815</v>
      </c>
      <c r="J24" s="1229" t="s">
        <v>130</v>
      </c>
      <c r="K24" s="356" t="s">
        <v>309</v>
      </c>
    </row>
    <row r="25" spans="1:12" ht="15.75" x14ac:dyDescent="0.25">
      <c r="A25" s="2">
        <v>2</v>
      </c>
      <c r="B25" s="3" t="s">
        <v>1</v>
      </c>
      <c r="C25" s="497" t="str">
        <f>F6</f>
        <v>DL6FFRRLF74S01HE2M14</v>
      </c>
      <c r="D25" s="1229" t="s">
        <v>130</v>
      </c>
      <c r="E25" s="356" t="s">
        <v>309</v>
      </c>
      <c r="F25" s="329" t="s">
        <v>804</v>
      </c>
      <c r="G25" s="223"/>
      <c r="H25" s="2">
        <v>2</v>
      </c>
      <c r="I25" s="129" t="s">
        <v>97</v>
      </c>
      <c r="J25" s="1229" t="s">
        <v>130</v>
      </c>
      <c r="K25" s="342" t="s">
        <v>309</v>
      </c>
    </row>
    <row r="26" spans="1:12" ht="15.75" x14ac:dyDescent="0.25">
      <c r="A26" s="2">
        <v>3</v>
      </c>
      <c r="B26" s="3" t="s">
        <v>40</v>
      </c>
      <c r="C26" s="591" t="s">
        <v>97</v>
      </c>
      <c r="D26" s="1229" t="s">
        <v>130</v>
      </c>
      <c r="E26" s="407"/>
      <c r="F26" s="329" t="s">
        <v>590</v>
      </c>
      <c r="G26" s="12"/>
      <c r="H26" s="2">
        <v>3</v>
      </c>
      <c r="I26" s="129" t="s">
        <v>230</v>
      </c>
      <c r="J26" s="1229" t="s">
        <v>130</v>
      </c>
      <c r="K26" s="407"/>
    </row>
    <row r="27" spans="1:12" ht="15.75" x14ac:dyDescent="0.25">
      <c r="A27" s="2">
        <v>4</v>
      </c>
      <c r="B27" s="3" t="s">
        <v>12</v>
      </c>
      <c r="C27" s="593" t="s">
        <v>106</v>
      </c>
      <c r="D27" s="57" t="s">
        <v>130</v>
      </c>
      <c r="E27" s="342"/>
      <c r="F27" s="377"/>
      <c r="G27" s="12"/>
      <c r="H27" s="2">
        <v>4</v>
      </c>
      <c r="I27" s="129" t="s">
        <v>275</v>
      </c>
      <c r="J27" s="57" t="s">
        <v>130</v>
      </c>
      <c r="K27" s="342"/>
    </row>
    <row r="28" spans="1:12" ht="15.75" x14ac:dyDescent="0.25">
      <c r="A28" s="4">
        <v>5</v>
      </c>
      <c r="B28" s="5" t="s">
        <v>2</v>
      </c>
      <c r="C28" s="593" t="s">
        <v>107</v>
      </c>
      <c r="D28" s="58" t="s">
        <v>130</v>
      </c>
      <c r="E28" s="342"/>
      <c r="F28" s="378"/>
      <c r="G28" s="12"/>
      <c r="H28" s="4">
        <v>5</v>
      </c>
      <c r="I28" s="129" t="s">
        <v>271</v>
      </c>
      <c r="J28" s="58" t="s">
        <v>130</v>
      </c>
      <c r="K28" s="342" t="s">
        <v>309</v>
      </c>
    </row>
    <row r="29" spans="1:12" ht="15.75" x14ac:dyDescent="0.25">
      <c r="A29" s="2">
        <v>6</v>
      </c>
      <c r="B29" s="3" t="s">
        <v>534</v>
      </c>
      <c r="C29" s="46"/>
      <c r="D29" s="57" t="s">
        <v>44</v>
      </c>
      <c r="E29" s="342"/>
      <c r="F29" s="377"/>
      <c r="G29" s="12"/>
      <c r="H29" s="2">
        <v>6</v>
      </c>
      <c r="I29" s="46"/>
      <c r="J29" s="57" t="s">
        <v>44</v>
      </c>
      <c r="K29" s="342" t="s">
        <v>309</v>
      </c>
    </row>
    <row r="30" spans="1:12" ht="15.75" x14ac:dyDescent="0.25">
      <c r="A30" s="2">
        <v>7</v>
      </c>
      <c r="B30" s="3" t="s">
        <v>535</v>
      </c>
      <c r="C30" s="46"/>
      <c r="D30" s="57" t="s">
        <v>43</v>
      </c>
      <c r="E30" s="356" t="s">
        <v>309</v>
      </c>
      <c r="F30" s="368"/>
      <c r="G30" s="12"/>
      <c r="H30" s="2">
        <v>7</v>
      </c>
      <c r="I30" s="46"/>
      <c r="J30" s="57" t="s">
        <v>43</v>
      </c>
      <c r="K30" s="356" t="s">
        <v>309</v>
      </c>
    </row>
    <row r="31" spans="1:12" ht="15.75" x14ac:dyDescent="0.25">
      <c r="A31" s="2">
        <v>8</v>
      </c>
      <c r="B31" s="3" t="s">
        <v>536</v>
      </c>
      <c r="C31" s="46"/>
      <c r="D31" s="57" t="s">
        <v>43</v>
      </c>
      <c r="E31" s="356" t="s">
        <v>309</v>
      </c>
      <c r="F31" s="377"/>
      <c r="G31" s="12"/>
      <c r="H31" s="2">
        <v>8</v>
      </c>
      <c r="I31" s="46"/>
      <c r="J31" s="57" t="s">
        <v>43</v>
      </c>
      <c r="K31" s="356" t="s">
        <v>309</v>
      </c>
    </row>
    <row r="32" spans="1:12" ht="15.75" x14ac:dyDescent="0.25">
      <c r="A32" s="2">
        <v>9</v>
      </c>
      <c r="B32" s="3" t="s">
        <v>5</v>
      </c>
      <c r="C32" s="45" t="s">
        <v>218</v>
      </c>
      <c r="D32" s="1229" t="s">
        <v>130</v>
      </c>
      <c r="E32" s="11"/>
      <c r="F32" s="329"/>
      <c r="G32" s="12"/>
      <c r="H32" s="2">
        <v>9</v>
      </c>
      <c r="I32" s="593" t="s">
        <v>109</v>
      </c>
      <c r="J32" s="1229" t="s">
        <v>130</v>
      </c>
      <c r="K32" s="11"/>
    </row>
    <row r="33" spans="1:11" ht="15.75" x14ac:dyDescent="0.25">
      <c r="A33" s="2">
        <v>10</v>
      </c>
      <c r="B33" s="3" t="s">
        <v>6</v>
      </c>
      <c r="C33" s="591" t="s">
        <v>97</v>
      </c>
      <c r="D33" s="59" t="s">
        <v>130</v>
      </c>
      <c r="E33" s="356" t="s">
        <v>309</v>
      </c>
      <c r="F33" s="66" t="s">
        <v>342</v>
      </c>
      <c r="G33" s="12"/>
      <c r="H33" s="2">
        <v>10</v>
      </c>
      <c r="I33" s="131" t="s">
        <v>97</v>
      </c>
      <c r="J33" s="59" t="s">
        <v>130</v>
      </c>
      <c r="K33" s="342" t="s">
        <v>309</v>
      </c>
    </row>
    <row r="34" spans="1:11" ht="15.75" x14ac:dyDescent="0.25">
      <c r="A34" s="2">
        <v>11</v>
      </c>
      <c r="B34" s="3" t="s">
        <v>7</v>
      </c>
      <c r="C34" s="591" t="s">
        <v>230</v>
      </c>
      <c r="D34" s="59" t="s">
        <v>130</v>
      </c>
      <c r="E34" s="145"/>
      <c r="F34" s="1143"/>
      <c r="H34" s="2">
        <v>11</v>
      </c>
      <c r="I34" s="593" t="s">
        <v>97</v>
      </c>
      <c r="J34" s="59" t="s">
        <v>130</v>
      </c>
      <c r="K34" s="145"/>
    </row>
    <row r="35" spans="1:11" ht="15.75" x14ac:dyDescent="0.25">
      <c r="A35" s="2">
        <v>12</v>
      </c>
      <c r="B35" s="3" t="s">
        <v>46</v>
      </c>
      <c r="C35" s="45" t="s">
        <v>108</v>
      </c>
      <c r="D35" s="59" t="s">
        <v>130</v>
      </c>
      <c r="E35" s="145"/>
      <c r="F35" s="1143">
        <v>2</v>
      </c>
      <c r="H35" s="2">
        <v>12</v>
      </c>
      <c r="I35" s="593" t="s">
        <v>290</v>
      </c>
      <c r="J35" s="59" t="s">
        <v>130</v>
      </c>
      <c r="K35" s="145"/>
    </row>
    <row r="36" spans="1:11" ht="15.75" x14ac:dyDescent="0.25">
      <c r="A36" s="2">
        <v>13</v>
      </c>
      <c r="B36" s="3" t="s">
        <v>8</v>
      </c>
      <c r="C36" s="591" t="s">
        <v>97</v>
      </c>
      <c r="D36" s="1296" t="s">
        <v>43</v>
      </c>
      <c r="E36" s="356" t="s">
        <v>309</v>
      </c>
      <c r="F36" s="329">
        <v>4</v>
      </c>
      <c r="H36" s="2">
        <v>13</v>
      </c>
      <c r="I36" s="497" t="s">
        <v>230</v>
      </c>
      <c r="J36" s="1296" t="s">
        <v>43</v>
      </c>
      <c r="K36" s="356" t="s">
        <v>309</v>
      </c>
    </row>
    <row r="37" spans="1:11" ht="15.75" x14ac:dyDescent="0.25">
      <c r="A37" s="2">
        <v>14</v>
      </c>
      <c r="B37" s="3" t="s">
        <v>9</v>
      </c>
      <c r="C37" s="46"/>
      <c r="D37" s="60" t="s">
        <v>43</v>
      </c>
      <c r="E37" s="145"/>
      <c r="F37" s="379"/>
      <c r="H37" s="2">
        <v>14</v>
      </c>
      <c r="I37" s="46"/>
      <c r="J37" s="60" t="s">
        <v>43</v>
      </c>
      <c r="K37" s="145"/>
    </row>
    <row r="38" spans="1:11" ht="15.75" x14ac:dyDescent="0.25">
      <c r="A38" s="2">
        <v>15</v>
      </c>
      <c r="B38" s="3" t="s">
        <v>10</v>
      </c>
      <c r="C38" s="46"/>
      <c r="D38" s="59" t="s">
        <v>43</v>
      </c>
      <c r="E38" s="145"/>
      <c r="F38" s="66"/>
      <c r="H38" s="2">
        <v>15</v>
      </c>
      <c r="I38" s="46"/>
      <c r="J38" s="59" t="s">
        <v>43</v>
      </c>
      <c r="K38" s="145"/>
    </row>
    <row r="39" spans="1:11" ht="15.75" x14ac:dyDescent="0.25">
      <c r="A39" s="2">
        <v>16</v>
      </c>
      <c r="B39" s="3" t="s">
        <v>41</v>
      </c>
      <c r="C39" s="46"/>
      <c r="D39" s="59" t="s">
        <v>44</v>
      </c>
      <c r="E39" s="145"/>
      <c r="F39" s="66"/>
      <c r="H39" s="2">
        <v>16</v>
      </c>
      <c r="I39" s="46"/>
      <c r="J39" s="59" t="s">
        <v>44</v>
      </c>
      <c r="K39" s="145"/>
    </row>
    <row r="40" spans="1:11" ht="15.75" x14ac:dyDescent="0.25">
      <c r="A40" s="2">
        <v>17</v>
      </c>
      <c r="B40" s="3" t="s">
        <v>11</v>
      </c>
      <c r="C40" s="127" t="str">
        <f>F20</f>
        <v>549300WCGB70D06XZS54</v>
      </c>
      <c r="D40" s="1229" t="s">
        <v>43</v>
      </c>
      <c r="E40" s="356" t="s">
        <v>309</v>
      </c>
      <c r="F40" s="329">
        <v>6</v>
      </c>
      <c r="G40" s="7"/>
      <c r="H40" s="2">
        <v>17</v>
      </c>
      <c r="I40" s="497" t="s">
        <v>215</v>
      </c>
      <c r="J40" s="1229" t="s">
        <v>43</v>
      </c>
      <c r="K40" s="356" t="s">
        <v>309</v>
      </c>
    </row>
    <row r="41" spans="1:11" ht="15.75" x14ac:dyDescent="0.25">
      <c r="A41" s="2">
        <v>18</v>
      </c>
      <c r="B41" s="3" t="s">
        <v>156</v>
      </c>
      <c r="C41" s="91"/>
      <c r="D41" s="1229" t="s">
        <v>43</v>
      </c>
      <c r="E41" s="145"/>
      <c r="F41" s="329"/>
      <c r="H41" s="2">
        <v>18</v>
      </c>
      <c r="I41" s="91"/>
      <c r="J41" s="1229" t="s">
        <v>43</v>
      </c>
      <c r="K41" s="145"/>
    </row>
    <row r="42" spans="1:11" ht="15.75" x14ac:dyDescent="0.25">
      <c r="A42" s="35" t="s">
        <v>134</v>
      </c>
      <c r="B42" s="1"/>
      <c r="C42" s="16"/>
      <c r="D42" s="114"/>
      <c r="E42" s="145"/>
      <c r="F42" s="249"/>
      <c r="H42" s="35" t="s">
        <v>134</v>
      </c>
      <c r="I42" s="16"/>
      <c r="J42" s="114"/>
      <c r="K42" s="145"/>
    </row>
    <row r="43" spans="1:11" ht="15.75" x14ac:dyDescent="0.25">
      <c r="A43" s="2">
        <v>1</v>
      </c>
      <c r="B43" s="3" t="s">
        <v>49</v>
      </c>
      <c r="C43" s="19" t="s">
        <v>120</v>
      </c>
      <c r="D43" s="1227" t="s">
        <v>130</v>
      </c>
      <c r="E43" s="342" t="s">
        <v>309</v>
      </c>
      <c r="F43" s="329">
        <v>14</v>
      </c>
      <c r="H43" s="2">
        <v>1</v>
      </c>
      <c r="I43" s="591" t="s">
        <v>120</v>
      </c>
      <c r="J43" s="1227" t="s">
        <v>130</v>
      </c>
      <c r="K43" s="342" t="s">
        <v>309</v>
      </c>
    </row>
    <row r="44" spans="1:11" ht="15.75" x14ac:dyDescent="0.25">
      <c r="A44" s="2">
        <v>2</v>
      </c>
      <c r="B44" s="3" t="s">
        <v>15</v>
      </c>
      <c r="C44" s="90"/>
      <c r="D44" s="1227" t="s">
        <v>44</v>
      </c>
      <c r="E44" s="145"/>
      <c r="F44" s="329"/>
      <c r="H44" s="2">
        <v>2</v>
      </c>
      <c r="I44" s="90"/>
      <c r="J44" s="1227" t="s">
        <v>44</v>
      </c>
      <c r="K44" s="145"/>
    </row>
    <row r="45" spans="1:11" ht="15.75" x14ac:dyDescent="0.25">
      <c r="A45" s="2">
        <v>3</v>
      </c>
      <c r="B45" s="3" t="s">
        <v>79</v>
      </c>
      <c r="C45" s="1145" t="s">
        <v>779</v>
      </c>
      <c r="D45" s="153" t="s">
        <v>130</v>
      </c>
      <c r="E45" s="145"/>
      <c r="F45" s="380">
        <v>25</v>
      </c>
      <c r="H45" s="2">
        <v>3</v>
      </c>
      <c r="I45" s="1145" t="s">
        <v>779</v>
      </c>
      <c r="J45" s="153" t="s">
        <v>130</v>
      </c>
      <c r="K45" s="145"/>
    </row>
    <row r="46" spans="1:11" ht="15.75" x14ac:dyDescent="0.25">
      <c r="A46" s="2">
        <v>4</v>
      </c>
      <c r="B46" s="3" t="s">
        <v>34</v>
      </c>
      <c r="C46" s="158" t="s">
        <v>110</v>
      </c>
      <c r="D46" s="1227" t="s">
        <v>130</v>
      </c>
      <c r="E46" s="145"/>
      <c r="F46" s="329">
        <v>8</v>
      </c>
      <c r="H46" s="2">
        <v>4</v>
      </c>
      <c r="I46" s="592" t="s">
        <v>110</v>
      </c>
      <c r="J46" s="1227" t="s">
        <v>130</v>
      </c>
      <c r="K46" s="145"/>
    </row>
    <row r="47" spans="1:11" ht="15.75" x14ac:dyDescent="0.25">
      <c r="A47" s="2">
        <v>5</v>
      </c>
      <c r="B47" s="3" t="s">
        <v>16</v>
      </c>
      <c r="C47" s="19" t="b">
        <v>0</v>
      </c>
      <c r="D47" s="1227" t="s">
        <v>130</v>
      </c>
      <c r="E47" s="145"/>
      <c r="F47" s="329"/>
      <c r="H47" s="2">
        <v>5</v>
      </c>
      <c r="I47" s="591" t="b">
        <v>0</v>
      </c>
      <c r="J47" s="1227" t="s">
        <v>130</v>
      </c>
      <c r="K47" s="145"/>
    </row>
    <row r="48" spans="1:11" ht="15.75" x14ac:dyDescent="0.25">
      <c r="A48" s="2">
        <v>6</v>
      </c>
      <c r="B48" s="3" t="s">
        <v>50</v>
      </c>
      <c r="C48" s="90"/>
      <c r="D48" s="1227" t="s">
        <v>44</v>
      </c>
      <c r="E48" s="145"/>
      <c r="F48" s="329"/>
      <c r="H48" s="2">
        <v>6</v>
      </c>
      <c r="I48" s="90"/>
      <c r="J48" s="1227" t="s">
        <v>44</v>
      </c>
      <c r="K48" s="145"/>
    </row>
    <row r="49" spans="1:11" ht="15.75" x14ac:dyDescent="0.25">
      <c r="A49" s="2">
        <v>7</v>
      </c>
      <c r="B49" s="3" t="s">
        <v>13</v>
      </c>
      <c r="C49" s="90"/>
      <c r="D49" s="1227" t="s">
        <v>44</v>
      </c>
      <c r="E49" s="145"/>
      <c r="F49" s="329"/>
      <c r="H49" s="2">
        <v>7</v>
      </c>
      <c r="I49" s="90"/>
      <c r="J49" s="1227" t="s">
        <v>44</v>
      </c>
      <c r="K49" s="145"/>
    </row>
    <row r="50" spans="1:11" ht="15.75" x14ac:dyDescent="0.25">
      <c r="A50" s="2">
        <v>8</v>
      </c>
      <c r="B50" s="3" t="s">
        <v>14</v>
      </c>
      <c r="C50" s="147" t="str">
        <f>F9</f>
        <v>TREU</v>
      </c>
      <c r="D50" s="1231" t="s">
        <v>130</v>
      </c>
      <c r="E50" s="342" t="s">
        <v>309</v>
      </c>
      <c r="F50" s="152" t="s">
        <v>355</v>
      </c>
      <c r="H50" s="2">
        <v>8</v>
      </c>
      <c r="I50" s="147" t="s">
        <v>233</v>
      </c>
      <c r="J50" s="1231" t="s">
        <v>130</v>
      </c>
      <c r="K50" s="342" t="s">
        <v>309</v>
      </c>
    </row>
    <row r="51" spans="1:11" ht="15.75" x14ac:dyDescent="0.25">
      <c r="A51" s="2">
        <v>9</v>
      </c>
      <c r="B51" s="3" t="s">
        <v>51</v>
      </c>
      <c r="C51" s="158" t="s">
        <v>104</v>
      </c>
      <c r="D51" s="1296" t="s">
        <v>130</v>
      </c>
      <c r="E51" s="83"/>
      <c r="F51" s="329" t="s">
        <v>787</v>
      </c>
      <c r="H51" s="2">
        <v>9</v>
      </c>
      <c r="I51" s="592" t="s">
        <v>104</v>
      </c>
      <c r="J51" s="1296" t="s">
        <v>130</v>
      </c>
      <c r="K51" s="83"/>
    </row>
    <row r="52" spans="1:11" ht="15.75" x14ac:dyDescent="0.25">
      <c r="A52" s="2">
        <v>10</v>
      </c>
      <c r="B52" s="3" t="s">
        <v>35</v>
      </c>
      <c r="C52" s="90"/>
      <c r="D52" s="1296" t="s">
        <v>44</v>
      </c>
      <c r="E52" s="83"/>
      <c r="F52" s="329"/>
      <c r="H52" s="2">
        <v>10</v>
      </c>
      <c r="I52" s="90"/>
      <c r="J52" s="1296" t="s">
        <v>44</v>
      </c>
      <c r="K52" s="83"/>
    </row>
    <row r="53" spans="1:11" ht="15.75" x14ac:dyDescent="0.25">
      <c r="A53" s="2">
        <v>11</v>
      </c>
      <c r="B53" s="3" t="s">
        <v>52</v>
      </c>
      <c r="C53" s="158">
        <v>2011</v>
      </c>
      <c r="D53" s="1296" t="s">
        <v>44</v>
      </c>
      <c r="E53" s="83"/>
      <c r="F53" s="329"/>
      <c r="H53" s="2">
        <v>11</v>
      </c>
      <c r="I53" s="592">
        <v>2011</v>
      </c>
      <c r="J53" s="1296" t="s">
        <v>44</v>
      </c>
      <c r="K53" s="83"/>
    </row>
    <row r="54" spans="1:11" ht="15.75" x14ac:dyDescent="0.25">
      <c r="A54" s="2">
        <v>12</v>
      </c>
      <c r="B54" s="3" t="s">
        <v>53</v>
      </c>
      <c r="C54" s="1142" t="s">
        <v>778</v>
      </c>
      <c r="D54" s="63" t="s">
        <v>130</v>
      </c>
      <c r="E54" s="145"/>
      <c r="F54" s="63"/>
      <c r="H54" s="2">
        <v>12</v>
      </c>
      <c r="I54" s="1142" t="s">
        <v>778</v>
      </c>
      <c r="J54" s="63" t="s">
        <v>130</v>
      </c>
      <c r="K54" s="145"/>
    </row>
    <row r="55" spans="1:11" ht="15.75" x14ac:dyDescent="0.25">
      <c r="A55" s="2">
        <v>13</v>
      </c>
      <c r="B55" s="3" t="s">
        <v>54</v>
      </c>
      <c r="C55" s="1146" t="s">
        <v>780</v>
      </c>
      <c r="D55" s="1297" t="s">
        <v>130</v>
      </c>
      <c r="E55" s="145"/>
      <c r="F55" s="62"/>
      <c r="H55" s="2">
        <v>13</v>
      </c>
      <c r="I55" s="1146" t="s">
        <v>780</v>
      </c>
      <c r="J55" s="1297" t="s">
        <v>130</v>
      </c>
      <c r="K55" s="145"/>
    </row>
    <row r="56" spans="1:11" ht="15.75" x14ac:dyDescent="0.25">
      <c r="A56" s="2">
        <v>14</v>
      </c>
      <c r="B56" s="3" t="s">
        <v>37</v>
      </c>
      <c r="C56" s="1146" t="s">
        <v>781</v>
      </c>
      <c r="D56" s="1232" t="s">
        <v>44</v>
      </c>
      <c r="E56" s="145"/>
      <c r="F56" s="62"/>
      <c r="H56" s="2">
        <v>14</v>
      </c>
      <c r="I56" s="1146" t="s">
        <v>781</v>
      </c>
      <c r="J56" s="1232" t="s">
        <v>44</v>
      </c>
      <c r="K56" s="145"/>
    </row>
    <row r="57" spans="1:11" ht="15.75" x14ac:dyDescent="0.25">
      <c r="A57" s="2">
        <v>15</v>
      </c>
      <c r="B57" s="3" t="s">
        <v>55</v>
      </c>
      <c r="C57" s="48" t="s">
        <v>799</v>
      </c>
      <c r="D57" s="288"/>
      <c r="E57" s="145"/>
      <c r="F57" s="329"/>
      <c r="H57" s="2">
        <v>15</v>
      </c>
      <c r="I57" s="48" t="s">
        <v>799</v>
      </c>
      <c r="J57" s="288"/>
      <c r="K57" s="145"/>
    </row>
    <row r="58" spans="1:11" ht="15.75" x14ac:dyDescent="0.25">
      <c r="A58" s="2">
        <v>16</v>
      </c>
      <c r="B58" s="3" t="s">
        <v>56</v>
      </c>
      <c r="C58" s="1004"/>
      <c r="D58" s="1296" t="s">
        <v>44</v>
      </c>
      <c r="E58" s="356" t="s">
        <v>309</v>
      </c>
      <c r="F58" s="466">
        <v>26</v>
      </c>
      <c r="H58" s="2">
        <v>16</v>
      </c>
      <c r="I58" s="1004"/>
      <c r="J58" s="1296" t="s">
        <v>44</v>
      </c>
      <c r="K58" s="356" t="s">
        <v>309</v>
      </c>
    </row>
    <row r="59" spans="1:11" ht="15.75" x14ac:dyDescent="0.25">
      <c r="A59" s="2">
        <v>17</v>
      </c>
      <c r="B59" s="3" t="s">
        <v>57</v>
      </c>
      <c r="C59" s="1147"/>
      <c r="D59" s="1298" t="s">
        <v>44</v>
      </c>
      <c r="E59" s="356" t="s">
        <v>309</v>
      </c>
      <c r="F59" s="469">
        <v>27</v>
      </c>
      <c r="H59" s="2">
        <v>17</v>
      </c>
      <c r="I59" s="1147"/>
      <c r="J59" s="1298" t="s">
        <v>44</v>
      </c>
      <c r="K59" s="356" t="s">
        <v>309</v>
      </c>
    </row>
    <row r="60" spans="1:11" ht="15.75" x14ac:dyDescent="0.25">
      <c r="A60" s="2">
        <v>18</v>
      </c>
      <c r="B60" s="3" t="s">
        <v>129</v>
      </c>
      <c r="C60" s="158" t="s">
        <v>105</v>
      </c>
      <c r="D60" s="1227" t="s">
        <v>130</v>
      </c>
      <c r="E60" s="356" t="s">
        <v>309</v>
      </c>
      <c r="F60" s="329">
        <v>15</v>
      </c>
      <c r="H60" s="2">
        <v>18</v>
      </c>
      <c r="I60" s="592" t="s">
        <v>105</v>
      </c>
      <c r="J60" s="1227" t="s">
        <v>130</v>
      </c>
      <c r="K60" s="356" t="s">
        <v>309</v>
      </c>
    </row>
    <row r="61" spans="1:11" ht="15.75" x14ac:dyDescent="0.25">
      <c r="A61" s="2">
        <v>19</v>
      </c>
      <c r="B61" s="3" t="s">
        <v>17</v>
      </c>
      <c r="C61" s="19" t="b">
        <v>0</v>
      </c>
      <c r="D61" s="1227" t="s">
        <v>130</v>
      </c>
      <c r="E61" s="145"/>
      <c r="F61" s="329"/>
      <c r="H61" s="2">
        <v>19</v>
      </c>
      <c r="I61" s="591" t="b">
        <v>0</v>
      </c>
      <c r="J61" s="1227" t="s">
        <v>130</v>
      </c>
      <c r="K61" s="145"/>
    </row>
    <row r="62" spans="1:11" ht="15.75" x14ac:dyDescent="0.25">
      <c r="A62" s="2">
        <v>20</v>
      </c>
      <c r="B62" s="3" t="s">
        <v>18</v>
      </c>
      <c r="C62" s="19" t="s">
        <v>111</v>
      </c>
      <c r="D62" s="1227" t="s">
        <v>130</v>
      </c>
      <c r="E62" s="356" t="s">
        <v>309</v>
      </c>
      <c r="F62" s="329" t="s">
        <v>106</v>
      </c>
      <c r="H62" s="2">
        <v>20</v>
      </c>
      <c r="I62" s="591" t="s">
        <v>111</v>
      </c>
      <c r="J62" s="1227" t="s">
        <v>130</v>
      </c>
      <c r="K62" s="356" t="s">
        <v>309</v>
      </c>
    </row>
    <row r="63" spans="1:11" ht="15.75" x14ac:dyDescent="0.25">
      <c r="A63" s="2">
        <v>21</v>
      </c>
      <c r="B63" s="3" t="s">
        <v>58</v>
      </c>
      <c r="C63" s="19" t="b">
        <v>0</v>
      </c>
      <c r="D63" s="1227" t="s">
        <v>130</v>
      </c>
      <c r="E63" s="145"/>
      <c r="F63" s="329"/>
      <c r="H63" s="2">
        <v>21</v>
      </c>
      <c r="I63" s="591" t="b">
        <v>0</v>
      </c>
      <c r="J63" s="1227" t="s">
        <v>130</v>
      </c>
      <c r="K63" s="145"/>
    </row>
    <row r="64" spans="1:11" ht="15.75" x14ac:dyDescent="0.25">
      <c r="A64" s="2">
        <v>22</v>
      </c>
      <c r="B64" s="3" t="s">
        <v>785</v>
      </c>
      <c r="C64" s="93" t="s">
        <v>205</v>
      </c>
      <c r="D64" s="1296" t="s">
        <v>130</v>
      </c>
      <c r="E64" s="356" t="s">
        <v>309</v>
      </c>
      <c r="F64" s="329"/>
      <c r="H64" s="2">
        <v>22</v>
      </c>
      <c r="I64" s="93" t="s">
        <v>205</v>
      </c>
      <c r="J64" s="1296" t="s">
        <v>130</v>
      </c>
      <c r="K64" s="356" t="s">
        <v>309</v>
      </c>
    </row>
    <row r="65" spans="1:11" ht="15.75" x14ac:dyDescent="0.25">
      <c r="A65" s="2">
        <v>23</v>
      </c>
      <c r="B65" s="3" t="s">
        <v>59</v>
      </c>
      <c r="C65" s="94">
        <f>C18</f>
        <v>-6.1000000000000004E-3</v>
      </c>
      <c r="D65" s="65" t="s">
        <v>44</v>
      </c>
      <c r="E65" s="145"/>
      <c r="F65" s="368"/>
      <c r="H65" s="2">
        <v>23</v>
      </c>
      <c r="I65" s="94">
        <v>-6.1000000000000004E-3</v>
      </c>
      <c r="J65" s="65" t="s">
        <v>44</v>
      </c>
      <c r="K65" s="145"/>
    </row>
    <row r="66" spans="1:11" ht="15.75" x14ac:dyDescent="0.25">
      <c r="A66" s="2">
        <v>24</v>
      </c>
      <c r="B66" s="3" t="s">
        <v>60</v>
      </c>
      <c r="C66" s="19" t="s">
        <v>112</v>
      </c>
      <c r="D66" s="1227" t="s">
        <v>44</v>
      </c>
      <c r="E66" s="145"/>
      <c r="F66" s="329"/>
      <c r="H66" s="2">
        <v>24</v>
      </c>
      <c r="I66" s="591" t="s">
        <v>112</v>
      </c>
      <c r="J66" s="1227" t="s">
        <v>44</v>
      </c>
      <c r="K66" s="145"/>
    </row>
    <row r="67" spans="1:11" ht="15.75" x14ac:dyDescent="0.25">
      <c r="A67" s="2">
        <v>25</v>
      </c>
      <c r="B67" s="3" t="s">
        <v>61</v>
      </c>
      <c r="C67" s="90"/>
      <c r="D67" s="1227" t="s">
        <v>44</v>
      </c>
      <c r="E67" s="145"/>
      <c r="F67" s="329"/>
      <c r="H67" s="2">
        <v>25</v>
      </c>
      <c r="I67" s="90"/>
      <c r="J67" s="1227" t="s">
        <v>44</v>
      </c>
      <c r="K67" s="145"/>
    </row>
    <row r="68" spans="1:11" ht="15.75" x14ac:dyDescent="0.25">
      <c r="A68" s="2">
        <v>26</v>
      </c>
      <c r="B68" s="3" t="s">
        <v>62</v>
      </c>
      <c r="C68" s="90"/>
      <c r="D68" s="1227" t="s">
        <v>44</v>
      </c>
      <c r="E68" s="145"/>
      <c r="F68" s="329"/>
      <c r="H68" s="2">
        <v>26</v>
      </c>
      <c r="I68" s="90"/>
      <c r="J68" s="1227" t="s">
        <v>44</v>
      </c>
      <c r="K68" s="145"/>
    </row>
    <row r="69" spans="1:11" ht="15.75" x14ac:dyDescent="0.25">
      <c r="A69" s="2">
        <v>27</v>
      </c>
      <c r="B69" s="3" t="s">
        <v>63</v>
      </c>
      <c r="C69" s="90"/>
      <c r="D69" s="1227" t="s">
        <v>44</v>
      </c>
      <c r="E69" s="145"/>
      <c r="F69" s="329"/>
      <c r="H69" s="2">
        <v>27</v>
      </c>
      <c r="I69" s="90"/>
      <c r="J69" s="1227" t="s">
        <v>44</v>
      </c>
      <c r="K69" s="145"/>
    </row>
    <row r="70" spans="1:11" ht="15.75" x14ac:dyDescent="0.25">
      <c r="A70" s="2">
        <v>28</v>
      </c>
      <c r="B70" s="3" t="s">
        <v>64</v>
      </c>
      <c r="C70" s="90"/>
      <c r="D70" s="1227" t="s">
        <v>44</v>
      </c>
      <c r="E70" s="145"/>
      <c r="F70" s="329"/>
      <c r="H70" s="2">
        <v>28</v>
      </c>
      <c r="I70" s="90"/>
      <c r="J70" s="1227" t="s">
        <v>44</v>
      </c>
      <c r="K70" s="145"/>
    </row>
    <row r="71" spans="1:11" ht="15.75" x14ac:dyDescent="0.25">
      <c r="A71" s="2">
        <v>29</v>
      </c>
      <c r="B71" s="3" t="s">
        <v>65</v>
      </c>
      <c r="C71" s="90"/>
      <c r="D71" s="1227" t="s">
        <v>44</v>
      </c>
      <c r="E71" s="145"/>
      <c r="F71" s="329"/>
      <c r="H71" s="2">
        <v>29</v>
      </c>
      <c r="I71" s="90"/>
      <c r="J71" s="1227" t="s">
        <v>44</v>
      </c>
      <c r="K71" s="145"/>
    </row>
    <row r="72" spans="1:11" ht="15.75" x14ac:dyDescent="0.25">
      <c r="A72" s="2">
        <v>30</v>
      </c>
      <c r="B72" s="3" t="s">
        <v>66</v>
      </c>
      <c r="C72" s="90"/>
      <c r="D72" s="1227" t="s">
        <v>44</v>
      </c>
      <c r="E72" s="145"/>
      <c r="F72" s="329"/>
      <c r="H72" s="2">
        <v>30</v>
      </c>
      <c r="I72" s="90"/>
      <c r="J72" s="1227" t="s">
        <v>44</v>
      </c>
      <c r="K72" s="145"/>
    </row>
    <row r="73" spans="1:11" ht="15.75" x14ac:dyDescent="0.25">
      <c r="A73" s="2">
        <v>31</v>
      </c>
      <c r="B73" s="3" t="s">
        <v>67</v>
      </c>
      <c r="C73" s="90"/>
      <c r="D73" s="1227" t="s">
        <v>44</v>
      </c>
      <c r="E73" s="145"/>
      <c r="F73" s="329"/>
      <c r="H73" s="2">
        <v>31</v>
      </c>
      <c r="I73" s="90"/>
      <c r="J73" s="1227" t="s">
        <v>44</v>
      </c>
      <c r="K73" s="145"/>
    </row>
    <row r="74" spans="1:11" ht="15.75" x14ac:dyDescent="0.25">
      <c r="A74" s="2">
        <v>32</v>
      </c>
      <c r="B74" s="3" t="s">
        <v>68</v>
      </c>
      <c r="C74" s="90"/>
      <c r="D74" s="1227" t="s">
        <v>44</v>
      </c>
      <c r="E74" s="145"/>
      <c r="F74" s="329"/>
      <c r="H74" s="2">
        <v>32</v>
      </c>
      <c r="I74" s="90"/>
      <c r="J74" s="1227" t="s">
        <v>44</v>
      </c>
      <c r="K74" s="145"/>
    </row>
    <row r="75" spans="1:11" ht="15.75" x14ac:dyDescent="0.25">
      <c r="A75" s="2">
        <v>35</v>
      </c>
      <c r="B75" s="3" t="s">
        <v>72</v>
      </c>
      <c r="C75" s="90"/>
      <c r="D75" s="1227" t="s">
        <v>43</v>
      </c>
      <c r="E75" s="145"/>
      <c r="F75" s="329"/>
      <c r="H75" s="2">
        <v>35</v>
      </c>
      <c r="I75" s="90"/>
      <c r="J75" s="1227" t="s">
        <v>43</v>
      </c>
      <c r="K75" s="145"/>
    </row>
    <row r="76" spans="1:11" ht="15.75" x14ac:dyDescent="0.25">
      <c r="A76" s="2">
        <v>36</v>
      </c>
      <c r="B76" s="3" t="s">
        <v>73</v>
      </c>
      <c r="C76" s="90"/>
      <c r="D76" s="1227" t="s">
        <v>44</v>
      </c>
      <c r="E76" s="145"/>
      <c r="F76" s="329"/>
      <c r="H76" s="2">
        <v>36</v>
      </c>
      <c r="I76" s="90"/>
      <c r="J76" s="1227" t="s">
        <v>44</v>
      </c>
      <c r="K76" s="145"/>
    </row>
    <row r="77" spans="1:11" ht="15.75" x14ac:dyDescent="0.25">
      <c r="A77" s="2">
        <v>37</v>
      </c>
      <c r="B77" s="3" t="s">
        <v>69</v>
      </c>
      <c r="C77" s="21">
        <f>C16</f>
        <v>10162756.897260273</v>
      </c>
      <c r="D77" s="1228" t="s">
        <v>130</v>
      </c>
      <c r="E77" s="145"/>
      <c r="F77" s="66"/>
      <c r="H77" s="2">
        <v>37</v>
      </c>
      <c r="I77" s="594">
        <v>10162756.897260273</v>
      </c>
      <c r="J77" s="1228" t="s">
        <v>130</v>
      </c>
      <c r="K77" s="145"/>
    </row>
    <row r="78" spans="1:11" ht="15.75" x14ac:dyDescent="0.25">
      <c r="A78" s="2">
        <v>38</v>
      </c>
      <c r="B78" s="3" t="s">
        <v>70</v>
      </c>
      <c r="C78" s="21">
        <f>C19</f>
        <v>10161551.481372736</v>
      </c>
      <c r="D78" s="1294" t="s">
        <v>44</v>
      </c>
      <c r="E78" s="145"/>
      <c r="F78" s="66"/>
      <c r="H78" s="2">
        <v>38</v>
      </c>
      <c r="I78" s="594">
        <v>10161551.481372736</v>
      </c>
      <c r="J78" s="1294" t="s">
        <v>44</v>
      </c>
      <c r="K78" s="145"/>
    </row>
    <row r="79" spans="1:11" ht="15.75" x14ac:dyDescent="0.25">
      <c r="A79" s="2">
        <v>39</v>
      </c>
      <c r="B79" s="3" t="s">
        <v>71</v>
      </c>
      <c r="C79" s="19" t="str">
        <f>C17</f>
        <v>EUR</v>
      </c>
      <c r="D79" s="1227" t="s">
        <v>130</v>
      </c>
      <c r="E79" s="145"/>
      <c r="F79" s="329"/>
      <c r="H79" s="2">
        <v>39</v>
      </c>
      <c r="I79" s="591" t="s">
        <v>99</v>
      </c>
      <c r="J79" s="1227" t="s">
        <v>130</v>
      </c>
      <c r="K79" s="145"/>
    </row>
    <row r="80" spans="1:11" ht="15.75" x14ac:dyDescent="0.25">
      <c r="A80" s="2">
        <v>73</v>
      </c>
      <c r="B80" s="3" t="s">
        <v>81</v>
      </c>
      <c r="C80" s="158" t="b">
        <v>0</v>
      </c>
      <c r="D80" s="1227" t="s">
        <v>130</v>
      </c>
      <c r="E80" s="145"/>
      <c r="F80" s="329">
        <v>12</v>
      </c>
      <c r="H80" s="2">
        <v>73</v>
      </c>
      <c r="I80" s="592" t="b">
        <v>0</v>
      </c>
      <c r="J80" s="1227" t="s">
        <v>130</v>
      </c>
      <c r="K80" s="145"/>
    </row>
    <row r="81" spans="1:11" ht="15.75" x14ac:dyDescent="0.25">
      <c r="A81" s="2">
        <v>74</v>
      </c>
      <c r="B81" s="3" t="s">
        <v>78</v>
      </c>
      <c r="C81" s="95"/>
      <c r="D81" s="1232" t="s">
        <v>44</v>
      </c>
      <c r="E81" s="145"/>
      <c r="F81" s="62"/>
      <c r="H81" s="2">
        <v>74</v>
      </c>
      <c r="I81" s="95"/>
      <c r="J81" s="1232" t="s">
        <v>44</v>
      </c>
      <c r="K81" s="145"/>
    </row>
    <row r="82" spans="1:11" ht="15.75" x14ac:dyDescent="0.25">
      <c r="A82" s="2">
        <v>75</v>
      </c>
      <c r="B82" s="3" t="s">
        <v>19</v>
      </c>
      <c r="C82" s="19" t="s">
        <v>113</v>
      </c>
      <c r="D82" s="1227" t="s">
        <v>44</v>
      </c>
      <c r="E82" s="145"/>
      <c r="F82" s="329"/>
      <c r="H82" s="2">
        <v>75</v>
      </c>
      <c r="I82" s="591" t="s">
        <v>113</v>
      </c>
      <c r="J82" s="1227" t="s">
        <v>44</v>
      </c>
      <c r="K82" s="145"/>
    </row>
    <row r="83" spans="1:11" ht="15.75" x14ac:dyDescent="0.25">
      <c r="A83" s="2">
        <v>76</v>
      </c>
      <c r="B83" s="9" t="s">
        <v>30</v>
      </c>
      <c r="C83" s="90"/>
      <c r="D83" s="1227" t="s">
        <v>44</v>
      </c>
      <c r="E83" s="145"/>
      <c r="F83" s="329"/>
      <c r="H83" s="2">
        <v>76</v>
      </c>
      <c r="I83" s="90"/>
      <c r="J83" s="1227" t="s">
        <v>44</v>
      </c>
      <c r="K83" s="145"/>
    </row>
    <row r="84" spans="1:11" ht="15.75" x14ac:dyDescent="0.25">
      <c r="A84" s="2">
        <v>77</v>
      </c>
      <c r="B84" s="9" t="s">
        <v>31</v>
      </c>
      <c r="C84" s="90"/>
      <c r="D84" s="1227" t="s">
        <v>44</v>
      </c>
      <c r="E84" s="145"/>
      <c r="F84" s="329"/>
      <c r="H84" s="2">
        <v>77</v>
      </c>
      <c r="I84" s="90"/>
      <c r="J84" s="1227" t="s">
        <v>44</v>
      </c>
      <c r="K84" s="145"/>
    </row>
    <row r="85" spans="1:11" ht="15.75" x14ac:dyDescent="0.25">
      <c r="A85" s="2">
        <v>78</v>
      </c>
      <c r="B85" s="9" t="s">
        <v>77</v>
      </c>
      <c r="C85" s="19" t="str">
        <f>F12</f>
        <v>DE0001102317</v>
      </c>
      <c r="D85" s="1227" t="s">
        <v>44</v>
      </c>
      <c r="E85" s="145"/>
      <c r="F85" s="329"/>
      <c r="H85" s="2">
        <v>78</v>
      </c>
      <c r="I85" s="591" t="s">
        <v>92</v>
      </c>
      <c r="J85" s="1227" t="s">
        <v>44</v>
      </c>
      <c r="K85" s="145"/>
    </row>
    <row r="86" spans="1:11" ht="15.75" x14ac:dyDescent="0.25">
      <c r="A86" s="2">
        <v>79</v>
      </c>
      <c r="B86" s="9" t="s">
        <v>76</v>
      </c>
      <c r="C86" s="19" t="s">
        <v>118</v>
      </c>
      <c r="D86" s="1227" t="s">
        <v>44</v>
      </c>
      <c r="E86" s="145"/>
      <c r="F86" s="329" t="s">
        <v>573</v>
      </c>
      <c r="H86" s="2">
        <v>79</v>
      </c>
      <c r="I86" s="591" t="s">
        <v>118</v>
      </c>
      <c r="J86" s="1227" t="s">
        <v>44</v>
      </c>
      <c r="K86" s="145"/>
    </row>
    <row r="87" spans="1:11" ht="15.75" x14ac:dyDescent="0.25">
      <c r="A87" s="2">
        <v>83</v>
      </c>
      <c r="B87" s="9" t="s">
        <v>20</v>
      </c>
      <c r="C87" s="21">
        <f>C14</f>
        <v>10000000</v>
      </c>
      <c r="D87" s="1228" t="s">
        <v>44</v>
      </c>
      <c r="E87" s="145"/>
      <c r="F87" s="66"/>
      <c r="H87" s="2">
        <v>83</v>
      </c>
      <c r="I87" s="594">
        <v>10000000</v>
      </c>
      <c r="J87" s="1228" t="s">
        <v>44</v>
      </c>
      <c r="K87" s="145"/>
    </row>
    <row r="88" spans="1:11" ht="15.75" x14ac:dyDescent="0.25">
      <c r="A88" s="2">
        <v>85</v>
      </c>
      <c r="B88" s="3" t="s">
        <v>21</v>
      </c>
      <c r="C88" s="19" t="s">
        <v>99</v>
      </c>
      <c r="D88" s="1227" t="s">
        <v>43</v>
      </c>
      <c r="E88" s="145"/>
      <c r="F88" s="329" t="s">
        <v>346</v>
      </c>
      <c r="H88" s="2">
        <v>85</v>
      </c>
      <c r="I88" s="591" t="s">
        <v>99</v>
      </c>
      <c r="J88" s="1227" t="s">
        <v>43</v>
      </c>
      <c r="K88" s="145"/>
    </row>
    <row r="89" spans="1:11" ht="15.75" x14ac:dyDescent="0.25">
      <c r="A89" s="2">
        <v>86</v>
      </c>
      <c r="B89" s="3" t="s">
        <v>22</v>
      </c>
      <c r="C89" s="19" t="s">
        <v>99</v>
      </c>
      <c r="D89" s="1227" t="s">
        <v>44</v>
      </c>
      <c r="E89" s="145"/>
      <c r="F89" s="329" t="s">
        <v>44</v>
      </c>
      <c r="H89" s="2">
        <v>86</v>
      </c>
      <c r="I89" s="591" t="s">
        <v>99</v>
      </c>
      <c r="J89" s="1227" t="s">
        <v>44</v>
      </c>
      <c r="K89" s="145"/>
    </row>
    <row r="90" spans="1:11" ht="15.75" x14ac:dyDescent="0.25">
      <c r="A90" s="2">
        <v>87</v>
      </c>
      <c r="B90" s="3" t="s">
        <v>23</v>
      </c>
      <c r="C90" s="187">
        <f>(C15/C14)*100</f>
        <v>102.13826027397259</v>
      </c>
      <c r="D90" s="1233" t="s">
        <v>44</v>
      </c>
      <c r="E90" s="356" t="s">
        <v>309</v>
      </c>
      <c r="F90" s="163" t="s">
        <v>271</v>
      </c>
      <c r="H90" s="2">
        <v>87</v>
      </c>
      <c r="I90" s="187">
        <v>102.13826027397259</v>
      </c>
      <c r="J90" s="1233" t="s">
        <v>44</v>
      </c>
      <c r="K90" s="356" t="s">
        <v>309</v>
      </c>
    </row>
    <row r="91" spans="1:11" ht="15.75" x14ac:dyDescent="0.25">
      <c r="A91" s="2">
        <v>88</v>
      </c>
      <c r="B91" s="3" t="s">
        <v>24</v>
      </c>
      <c r="C91" s="21">
        <f>C15</f>
        <v>10213826.02739726</v>
      </c>
      <c r="D91" s="1228" t="s">
        <v>44</v>
      </c>
      <c r="E91" s="356" t="s">
        <v>309</v>
      </c>
      <c r="F91" s="66"/>
      <c r="H91" s="2">
        <v>88</v>
      </c>
      <c r="I91" s="594">
        <v>10213826.02739726</v>
      </c>
      <c r="J91" s="1228" t="s">
        <v>44</v>
      </c>
      <c r="K91" s="356" t="s">
        <v>309</v>
      </c>
    </row>
    <row r="92" spans="1:11" ht="15.75" x14ac:dyDescent="0.25">
      <c r="A92" s="2">
        <v>89</v>
      </c>
      <c r="B92" s="3" t="s">
        <v>25</v>
      </c>
      <c r="C92" s="96">
        <v>0.5</v>
      </c>
      <c r="D92" s="67" t="s">
        <v>44</v>
      </c>
      <c r="E92" s="145"/>
      <c r="F92" s="468">
        <v>18</v>
      </c>
      <c r="H92" s="2">
        <v>89</v>
      </c>
      <c r="I92" s="96">
        <v>0.5</v>
      </c>
      <c r="J92" s="67" t="s">
        <v>44</v>
      </c>
      <c r="K92" s="145"/>
    </row>
    <row r="93" spans="1:11" ht="15.75" x14ac:dyDescent="0.25">
      <c r="A93" s="2">
        <v>90</v>
      </c>
      <c r="B93" s="3" t="s">
        <v>26</v>
      </c>
      <c r="C93" s="19" t="s">
        <v>114</v>
      </c>
      <c r="D93" s="1227" t="s">
        <v>43</v>
      </c>
      <c r="E93" s="145"/>
      <c r="F93" s="329" t="s">
        <v>347</v>
      </c>
      <c r="G93" s="7"/>
      <c r="H93" s="2">
        <v>90</v>
      </c>
      <c r="I93" s="591" t="s">
        <v>114</v>
      </c>
      <c r="J93" s="1227" t="s">
        <v>43</v>
      </c>
      <c r="K93" s="145"/>
    </row>
    <row r="94" spans="1:11" ht="15.75" x14ac:dyDescent="0.25">
      <c r="A94" s="2">
        <v>91</v>
      </c>
      <c r="B94" s="3" t="s">
        <v>27</v>
      </c>
      <c r="C94" s="97" t="s">
        <v>121</v>
      </c>
      <c r="D94" s="1295" t="s">
        <v>130</v>
      </c>
      <c r="E94" s="356" t="s">
        <v>309</v>
      </c>
      <c r="F94" s="68"/>
      <c r="G94" s="7"/>
      <c r="H94" s="2">
        <v>91</v>
      </c>
      <c r="I94" s="392" t="s">
        <v>121</v>
      </c>
      <c r="J94" s="1295" t="s">
        <v>130</v>
      </c>
      <c r="K94" s="356" t="s">
        <v>309</v>
      </c>
    </row>
    <row r="95" spans="1:11" ht="15.75" x14ac:dyDescent="0.25">
      <c r="A95" s="2">
        <v>92</v>
      </c>
      <c r="B95" s="3" t="s">
        <v>28</v>
      </c>
      <c r="C95" s="19" t="s">
        <v>115</v>
      </c>
      <c r="D95" s="1227" t="s">
        <v>44</v>
      </c>
      <c r="E95" s="145"/>
      <c r="F95" s="329" t="s">
        <v>560</v>
      </c>
      <c r="H95" s="2">
        <v>92</v>
      </c>
      <c r="I95" s="591" t="s">
        <v>115</v>
      </c>
      <c r="J95" s="1227" t="s">
        <v>44</v>
      </c>
      <c r="K95" s="145"/>
    </row>
    <row r="96" spans="1:11" ht="15.75" x14ac:dyDescent="0.25">
      <c r="A96" s="2">
        <v>93</v>
      </c>
      <c r="B96" s="3" t="s">
        <v>75</v>
      </c>
      <c r="C96" s="25" t="s">
        <v>119</v>
      </c>
      <c r="D96" s="1227" t="s">
        <v>44</v>
      </c>
      <c r="E96" s="145"/>
      <c r="F96" s="329"/>
      <c r="H96" s="2">
        <v>93</v>
      </c>
      <c r="I96" s="25" t="s">
        <v>119</v>
      </c>
      <c r="J96" s="1227" t="s">
        <v>44</v>
      </c>
      <c r="K96" s="145"/>
    </row>
    <row r="97" spans="1:20" ht="15.75" x14ac:dyDescent="0.25">
      <c r="A97" s="2">
        <v>94</v>
      </c>
      <c r="B97" s="3" t="s">
        <v>74</v>
      </c>
      <c r="C97" s="19" t="s">
        <v>116</v>
      </c>
      <c r="D97" s="1227" t="s">
        <v>44</v>
      </c>
      <c r="E97" s="145"/>
      <c r="F97" s="329" t="s">
        <v>550</v>
      </c>
      <c r="H97" s="2">
        <v>94</v>
      </c>
      <c r="I97" s="591" t="s">
        <v>116</v>
      </c>
      <c r="J97" s="1227" t="s">
        <v>44</v>
      </c>
      <c r="K97" s="145"/>
    </row>
    <row r="98" spans="1:20" ht="15.75" x14ac:dyDescent="0.25">
      <c r="A98" s="2">
        <v>95</v>
      </c>
      <c r="B98" s="9" t="s">
        <v>38</v>
      </c>
      <c r="C98" s="19" t="b">
        <v>1</v>
      </c>
      <c r="D98" s="1227" t="s">
        <v>44</v>
      </c>
      <c r="E98" s="356" t="s">
        <v>309</v>
      </c>
      <c r="F98" s="329" t="s">
        <v>106</v>
      </c>
      <c r="H98" s="2">
        <v>95</v>
      </c>
      <c r="I98" s="591" t="b">
        <v>1</v>
      </c>
      <c r="J98" s="1227" t="s">
        <v>44</v>
      </c>
      <c r="K98" s="356" t="s">
        <v>309</v>
      </c>
    </row>
    <row r="99" spans="1:20" ht="15.75" x14ac:dyDescent="0.25">
      <c r="A99" s="18">
        <v>96</v>
      </c>
      <c r="B99" s="10" t="s">
        <v>36</v>
      </c>
      <c r="C99" s="90"/>
      <c r="D99" s="1227" t="s">
        <v>44</v>
      </c>
      <c r="F99" s="329"/>
      <c r="H99" s="18">
        <v>96</v>
      </c>
      <c r="I99" s="90"/>
      <c r="J99" s="1227" t="s">
        <v>44</v>
      </c>
      <c r="K99"/>
    </row>
    <row r="100" spans="1:20" ht="15.75" x14ac:dyDescent="0.25">
      <c r="A100" s="18">
        <v>97</v>
      </c>
      <c r="B100" s="10" t="s">
        <v>32</v>
      </c>
      <c r="C100" s="90"/>
      <c r="D100" s="1227" t="s">
        <v>44</v>
      </c>
      <c r="F100" s="329"/>
      <c r="H100" s="18">
        <v>97</v>
      </c>
      <c r="I100" s="90"/>
      <c r="J100" s="1227" t="s">
        <v>44</v>
      </c>
      <c r="K100"/>
    </row>
    <row r="101" spans="1:20" ht="15.75" x14ac:dyDescent="0.25">
      <c r="A101" s="18">
        <v>98</v>
      </c>
      <c r="B101" s="10" t="s">
        <v>39</v>
      </c>
      <c r="C101" s="19" t="s">
        <v>47</v>
      </c>
      <c r="D101" s="1227" t="s">
        <v>130</v>
      </c>
      <c r="F101" s="329"/>
      <c r="H101" s="18">
        <v>98</v>
      </c>
      <c r="I101" s="591" t="s">
        <v>47</v>
      </c>
      <c r="J101" s="1227" t="s">
        <v>130</v>
      </c>
      <c r="K101"/>
    </row>
    <row r="102" spans="1:20" ht="15.75" x14ac:dyDescent="0.25">
      <c r="A102" s="18">
        <v>99</v>
      </c>
      <c r="B102" s="10" t="s">
        <v>29</v>
      </c>
      <c r="C102" s="45" t="s">
        <v>117</v>
      </c>
      <c r="D102" s="1227" t="s">
        <v>130</v>
      </c>
      <c r="F102" s="329"/>
      <c r="H102" s="18">
        <v>99</v>
      </c>
      <c r="I102" s="593" t="s">
        <v>117</v>
      </c>
      <c r="J102" s="1227" t="s">
        <v>130</v>
      </c>
      <c r="K102"/>
    </row>
    <row r="103" spans="1:20" ht="15.75" x14ac:dyDescent="0.25">
      <c r="A103" s="12" t="s">
        <v>122</v>
      </c>
      <c r="C103" s="16">
        <v>51</v>
      </c>
      <c r="D103" s="69"/>
      <c r="H103" s="12" t="s">
        <v>122</v>
      </c>
      <c r="J103" s="16">
        <v>51</v>
      </c>
      <c r="K103" s="39"/>
    </row>
    <row r="104" spans="1:20" x14ac:dyDescent="0.25">
      <c r="C104" s="11"/>
      <c r="D104" s="70"/>
    </row>
    <row r="105" spans="1:20" ht="15.75" x14ac:dyDescent="0.25">
      <c r="A105" s="1267">
        <v>1.1000000000000001</v>
      </c>
      <c r="B105" s="1567" t="s">
        <v>162</v>
      </c>
      <c r="C105" s="1567"/>
      <c r="D105" s="1567"/>
      <c r="E105" s="1567"/>
      <c r="F105" s="1567"/>
      <c r="H105" s="1267">
        <v>1.1000000000000001</v>
      </c>
      <c r="I105" s="1567" t="s">
        <v>162</v>
      </c>
      <c r="J105" s="1567"/>
      <c r="K105" s="1567"/>
      <c r="L105" s="1567"/>
      <c r="M105" s="1567"/>
      <c r="N105" s="1567"/>
      <c r="O105" s="1567"/>
      <c r="P105" s="1567"/>
      <c r="Q105" s="1567"/>
      <c r="R105" s="1567"/>
      <c r="S105" s="1567"/>
      <c r="T105" s="1567"/>
    </row>
    <row r="106" spans="1:20" ht="15.75" x14ac:dyDescent="0.25">
      <c r="A106" s="1267">
        <v>1.2</v>
      </c>
      <c r="B106" s="1556" t="s">
        <v>654</v>
      </c>
      <c r="C106" s="1556"/>
      <c r="D106" s="1556"/>
      <c r="E106" s="1556"/>
      <c r="F106" s="1556"/>
      <c r="H106" s="1269">
        <v>1.2</v>
      </c>
      <c r="I106" s="1534" t="s">
        <v>656</v>
      </c>
      <c r="J106" s="1534"/>
      <c r="K106" s="1534"/>
      <c r="L106" s="1534"/>
      <c r="M106" s="1534"/>
      <c r="N106" s="1534"/>
      <c r="O106" s="1534"/>
      <c r="P106" s="1534"/>
      <c r="Q106" s="1534"/>
      <c r="R106" s="1534"/>
      <c r="S106" s="1534"/>
      <c r="T106" s="1534"/>
    </row>
    <row r="107" spans="1:20" ht="15.75" x14ac:dyDescent="0.25">
      <c r="A107" s="1267">
        <v>1.7</v>
      </c>
      <c r="B107" s="1556" t="s">
        <v>646</v>
      </c>
      <c r="C107" s="1556"/>
      <c r="D107" s="1556"/>
      <c r="E107" s="1556"/>
      <c r="F107" s="1556"/>
      <c r="H107" s="1269">
        <v>1.5</v>
      </c>
      <c r="I107" s="1588" t="s">
        <v>356</v>
      </c>
      <c r="J107" s="1589"/>
      <c r="K107" s="1589"/>
      <c r="L107" s="1589"/>
      <c r="M107" s="1589"/>
      <c r="N107" s="1589"/>
      <c r="O107" s="1589"/>
      <c r="P107" s="1589"/>
      <c r="Q107" s="1589"/>
      <c r="R107" s="1589"/>
      <c r="S107" s="1589"/>
      <c r="T107" s="1590"/>
    </row>
    <row r="108" spans="1:20" ht="15.75" x14ac:dyDescent="0.25">
      <c r="A108" s="1267">
        <v>1.8</v>
      </c>
      <c r="B108" s="1556" t="s">
        <v>647</v>
      </c>
      <c r="C108" s="1556"/>
      <c r="D108" s="1556"/>
      <c r="E108" s="1556"/>
      <c r="F108" s="1556"/>
      <c r="H108" s="1269">
        <v>1.6</v>
      </c>
      <c r="I108" s="1283" t="s">
        <v>379</v>
      </c>
      <c r="J108" s="1284"/>
      <c r="K108" s="1284"/>
      <c r="L108" s="1284"/>
      <c r="M108" s="1284"/>
      <c r="N108" s="1284"/>
      <c r="O108" s="1284"/>
      <c r="P108" s="1284"/>
      <c r="Q108" s="1284"/>
      <c r="R108" s="1284"/>
      <c r="S108" s="1284"/>
      <c r="T108" s="1285"/>
    </row>
    <row r="109" spans="1:20" ht="15.75" x14ac:dyDescent="0.25">
      <c r="A109" s="1268">
        <v>1.1000000000000001</v>
      </c>
      <c r="B109" s="1556" t="s">
        <v>471</v>
      </c>
      <c r="C109" s="1556"/>
      <c r="D109" s="1556"/>
      <c r="E109" s="1556"/>
      <c r="F109" s="1556"/>
      <c r="H109" s="912">
        <v>1.7</v>
      </c>
      <c r="I109" s="1556" t="s">
        <v>646</v>
      </c>
      <c r="J109" s="1556"/>
      <c r="K109" s="1556"/>
      <c r="L109" s="1556"/>
      <c r="M109" s="1556"/>
      <c r="N109" s="1556"/>
      <c r="O109" s="1556"/>
      <c r="P109" s="1556"/>
      <c r="Q109" s="1556"/>
      <c r="R109" s="1556"/>
      <c r="S109" s="1556"/>
      <c r="T109" s="1556"/>
    </row>
    <row r="110" spans="1:20" ht="15.75" x14ac:dyDescent="0.25">
      <c r="A110" s="1267">
        <v>1.1299999999999999</v>
      </c>
      <c r="B110" s="1556" t="s">
        <v>472</v>
      </c>
      <c r="C110" s="1556"/>
      <c r="D110" s="1556"/>
      <c r="E110" s="1556"/>
      <c r="F110" s="1556"/>
      <c r="H110" s="1267">
        <v>1.8</v>
      </c>
      <c r="I110" s="1556" t="s">
        <v>647</v>
      </c>
      <c r="J110" s="1556"/>
      <c r="K110" s="1556"/>
      <c r="L110" s="1556"/>
      <c r="M110" s="1556"/>
      <c r="N110" s="1556"/>
      <c r="O110" s="1556"/>
      <c r="P110" s="1556"/>
      <c r="Q110" s="1556"/>
      <c r="R110" s="1556"/>
      <c r="S110" s="1556"/>
      <c r="T110" s="1556"/>
    </row>
    <row r="111" spans="1:20" ht="15.75" x14ac:dyDescent="0.25">
      <c r="A111" s="1267">
        <v>1.17</v>
      </c>
      <c r="B111" s="1556" t="s">
        <v>653</v>
      </c>
      <c r="C111" s="1556"/>
      <c r="D111" s="1556"/>
      <c r="E111" s="1556"/>
      <c r="F111" s="1556"/>
      <c r="H111" s="1274">
        <v>1.1000000000000001</v>
      </c>
      <c r="I111" s="1534" t="s">
        <v>656</v>
      </c>
      <c r="J111" s="1534"/>
      <c r="K111" s="1534"/>
      <c r="L111" s="1534"/>
      <c r="M111" s="1534"/>
      <c r="N111" s="1534"/>
      <c r="O111" s="1534"/>
      <c r="P111" s="1534"/>
      <c r="Q111" s="1534"/>
      <c r="R111" s="1534"/>
      <c r="S111" s="1534"/>
      <c r="T111" s="1534"/>
    </row>
    <row r="112" spans="1:20" ht="15.75" x14ac:dyDescent="0.25">
      <c r="A112" s="1269">
        <v>2.1</v>
      </c>
      <c r="B112" s="1537" t="s">
        <v>659</v>
      </c>
      <c r="C112" s="1538"/>
      <c r="D112" s="1538"/>
      <c r="E112" s="1538"/>
      <c r="F112" s="1539"/>
      <c r="H112" s="1267">
        <v>1.1299999999999999</v>
      </c>
      <c r="I112" s="1556" t="s">
        <v>472</v>
      </c>
      <c r="J112" s="1556"/>
      <c r="K112" s="1556"/>
      <c r="L112" s="1556"/>
      <c r="M112" s="1556"/>
      <c r="N112" s="1556"/>
      <c r="O112" s="1556"/>
      <c r="P112" s="1556"/>
      <c r="Q112" s="1556"/>
      <c r="R112" s="1556"/>
      <c r="S112" s="1556"/>
      <c r="T112" s="1556"/>
    </row>
    <row r="113" spans="1:20" ht="15.75" x14ac:dyDescent="0.25">
      <c r="A113" s="1269">
        <v>2.8</v>
      </c>
      <c r="B113" s="1537" t="s">
        <v>803</v>
      </c>
      <c r="C113" s="1538"/>
      <c r="D113" s="1538"/>
      <c r="E113" s="1538"/>
      <c r="F113" s="1539"/>
      <c r="H113" s="1267">
        <v>1.17</v>
      </c>
      <c r="I113" s="1556" t="s">
        <v>783</v>
      </c>
      <c r="J113" s="1556"/>
      <c r="K113" s="1556"/>
      <c r="L113" s="1556"/>
      <c r="M113" s="1556"/>
      <c r="N113" s="1556"/>
      <c r="O113" s="1556"/>
      <c r="P113" s="1556"/>
      <c r="Q113" s="1556"/>
      <c r="R113" s="1556"/>
      <c r="S113" s="1556"/>
      <c r="T113" s="1556"/>
    </row>
    <row r="114" spans="1:20" ht="15.75" x14ac:dyDescent="0.25">
      <c r="A114" s="1271">
        <v>2.16</v>
      </c>
      <c r="B114" s="1557" t="s">
        <v>829</v>
      </c>
      <c r="C114" s="1557"/>
      <c r="D114" s="1557"/>
      <c r="E114" s="1557"/>
      <c r="F114" s="1557"/>
      <c r="H114" s="1269">
        <v>2.1</v>
      </c>
      <c r="I114" s="1534" t="s">
        <v>659</v>
      </c>
      <c r="J114" s="1534"/>
      <c r="K114" s="1534"/>
      <c r="L114" s="1534"/>
      <c r="M114" s="1534"/>
      <c r="N114" s="1534"/>
      <c r="O114" s="1534"/>
      <c r="P114" s="1534"/>
      <c r="Q114" s="1534"/>
      <c r="R114" s="1534"/>
      <c r="S114" s="1534"/>
      <c r="T114" s="1534"/>
    </row>
    <row r="115" spans="1:20" ht="15.75" x14ac:dyDescent="0.25">
      <c r="A115" s="1267">
        <v>2.17</v>
      </c>
      <c r="B115" s="1557" t="s">
        <v>829</v>
      </c>
      <c r="C115" s="1557"/>
      <c r="D115" s="1557"/>
      <c r="E115" s="1557"/>
      <c r="F115" s="1557"/>
      <c r="H115" s="1269">
        <v>2.8</v>
      </c>
      <c r="I115" s="1534" t="s">
        <v>483</v>
      </c>
      <c r="J115" s="1534"/>
      <c r="K115" s="1534"/>
      <c r="L115" s="1534"/>
      <c r="M115" s="1534"/>
      <c r="N115" s="1534"/>
      <c r="O115" s="1534"/>
      <c r="P115" s="1534"/>
      <c r="Q115" s="1534"/>
      <c r="R115" s="1534"/>
      <c r="S115" s="1534"/>
      <c r="T115" s="1534"/>
    </row>
    <row r="116" spans="1:20" ht="15.75" x14ac:dyDescent="0.25">
      <c r="A116" s="1267">
        <v>2.1800000000000002</v>
      </c>
      <c r="B116" s="1557" t="s">
        <v>784</v>
      </c>
      <c r="C116" s="1557"/>
      <c r="D116" s="1557"/>
      <c r="E116" s="1557"/>
      <c r="F116" s="1557"/>
      <c r="H116" s="912">
        <v>2.16</v>
      </c>
      <c r="I116" s="1557" t="s">
        <v>829</v>
      </c>
      <c r="J116" s="1557"/>
      <c r="K116" s="1557"/>
      <c r="L116" s="1557"/>
      <c r="M116" s="1557"/>
      <c r="N116" s="1557"/>
      <c r="O116" s="1557"/>
      <c r="P116" s="1557"/>
      <c r="Q116" s="1557"/>
      <c r="R116" s="1557"/>
      <c r="S116" s="1557"/>
      <c r="T116" s="1557"/>
    </row>
    <row r="117" spans="1:20" ht="15.75" x14ac:dyDescent="0.25">
      <c r="A117" s="1270">
        <v>2.2000000000000002</v>
      </c>
      <c r="B117" s="1585" t="s">
        <v>284</v>
      </c>
      <c r="C117" s="1586"/>
      <c r="D117" s="1586"/>
      <c r="E117" s="1586"/>
      <c r="F117" s="1587"/>
      <c r="H117" s="912">
        <v>2.17</v>
      </c>
      <c r="I117" s="1557" t="s">
        <v>829</v>
      </c>
      <c r="J117" s="1557"/>
      <c r="K117" s="1557"/>
      <c r="L117" s="1557"/>
      <c r="M117" s="1557"/>
      <c r="N117" s="1557"/>
      <c r="O117" s="1557"/>
      <c r="P117" s="1557"/>
      <c r="Q117" s="1557"/>
      <c r="R117" s="1557"/>
      <c r="S117" s="1557"/>
      <c r="T117" s="1557"/>
    </row>
    <row r="118" spans="1:20" ht="15.75" x14ac:dyDescent="0.25">
      <c r="A118" s="912">
        <v>2.2200000000000002</v>
      </c>
      <c r="B118" s="1557" t="s">
        <v>830</v>
      </c>
      <c r="C118" s="1557"/>
      <c r="D118" s="1557"/>
      <c r="E118" s="1557"/>
      <c r="F118" s="1557"/>
      <c r="H118" s="1267">
        <v>2.1800000000000002</v>
      </c>
      <c r="I118" s="1557" t="s">
        <v>784</v>
      </c>
      <c r="J118" s="1557"/>
      <c r="K118" s="1557"/>
      <c r="L118" s="1557"/>
      <c r="M118" s="1557"/>
      <c r="N118" s="1557"/>
      <c r="O118" s="1557"/>
      <c r="P118" s="1557"/>
      <c r="Q118" s="1557"/>
      <c r="R118" s="1557"/>
      <c r="S118" s="1557"/>
      <c r="T118" s="1557"/>
    </row>
    <row r="119" spans="1:20" ht="15.75" x14ac:dyDescent="0.25">
      <c r="A119" s="1267">
        <v>2.87</v>
      </c>
      <c r="B119" s="1552" t="s">
        <v>475</v>
      </c>
      <c r="C119" s="1553"/>
      <c r="D119" s="1553"/>
      <c r="E119" s="1553"/>
      <c r="F119" s="1554"/>
      <c r="H119" s="1270">
        <v>2.2000000000000002</v>
      </c>
      <c r="I119" s="1577" t="s">
        <v>284</v>
      </c>
      <c r="J119" s="1577"/>
      <c r="K119" s="1577"/>
      <c r="L119" s="1577"/>
      <c r="M119" s="1577"/>
      <c r="N119" s="1577"/>
      <c r="O119" s="1577"/>
      <c r="P119" s="1577"/>
      <c r="Q119" s="1577"/>
      <c r="R119" s="1577"/>
      <c r="S119" s="1577"/>
      <c r="T119" s="1577"/>
    </row>
    <row r="120" spans="1:20" ht="15.75" x14ac:dyDescent="0.25">
      <c r="A120" s="1267">
        <v>2.88</v>
      </c>
      <c r="B120" s="1557" t="s">
        <v>802</v>
      </c>
      <c r="C120" s="1557"/>
      <c r="D120" s="1557"/>
      <c r="E120" s="1557"/>
      <c r="F120" s="1557"/>
      <c r="H120" s="912">
        <v>2.2200000000000002</v>
      </c>
      <c r="I120" s="1557" t="s">
        <v>830</v>
      </c>
      <c r="J120" s="1557"/>
      <c r="K120" s="1557"/>
      <c r="L120" s="1557"/>
      <c r="M120" s="1557"/>
      <c r="N120" s="1557"/>
      <c r="O120" s="1557"/>
      <c r="P120" s="1557"/>
      <c r="Q120" s="1557"/>
      <c r="R120" s="1557"/>
      <c r="S120" s="1557"/>
      <c r="T120" s="1557"/>
    </row>
    <row r="121" spans="1:20" ht="15.75" x14ac:dyDescent="0.25">
      <c r="A121" s="1282">
        <v>2.91</v>
      </c>
      <c r="B121" s="1557" t="s">
        <v>755</v>
      </c>
      <c r="C121" s="1557"/>
      <c r="D121" s="1557"/>
      <c r="E121" s="1557"/>
      <c r="F121" s="1557"/>
      <c r="H121" s="1267">
        <v>2.87</v>
      </c>
      <c r="I121" s="1556" t="s">
        <v>475</v>
      </c>
      <c r="J121" s="1556"/>
      <c r="K121" s="1556"/>
      <c r="L121" s="1556"/>
      <c r="M121" s="1556"/>
      <c r="N121" s="1556"/>
      <c r="O121" s="1556"/>
      <c r="P121" s="1556"/>
      <c r="Q121" s="1556"/>
      <c r="R121" s="1556"/>
      <c r="S121" s="1556"/>
      <c r="T121" s="1556"/>
    </row>
    <row r="122" spans="1:20" ht="15.75" customHeight="1" x14ac:dyDescent="0.25">
      <c r="A122" s="1281">
        <v>2.95</v>
      </c>
      <c r="B122" s="1574" t="s">
        <v>476</v>
      </c>
      <c r="C122" s="1574"/>
      <c r="D122" s="1574"/>
      <c r="E122" s="1574"/>
      <c r="F122" s="1574"/>
      <c r="H122" s="1267">
        <v>2.88</v>
      </c>
      <c r="I122" s="1557" t="s">
        <v>802</v>
      </c>
      <c r="J122" s="1557"/>
      <c r="K122" s="1557"/>
      <c r="L122" s="1557"/>
      <c r="M122" s="1557"/>
      <c r="N122" s="1557"/>
      <c r="O122" s="1557"/>
      <c r="P122" s="1557"/>
      <c r="Q122" s="1557"/>
      <c r="R122" s="1557"/>
      <c r="S122" s="1557"/>
      <c r="T122" s="1557"/>
    </row>
    <row r="123" spans="1:20" ht="15.75" customHeight="1" x14ac:dyDescent="0.25">
      <c r="H123" s="1267">
        <v>2.91</v>
      </c>
      <c r="I123" s="1557" t="s">
        <v>755</v>
      </c>
      <c r="J123" s="1557"/>
      <c r="K123" s="1557"/>
      <c r="L123" s="1557"/>
      <c r="M123" s="1557"/>
      <c r="N123" s="1557"/>
      <c r="O123" s="1557"/>
      <c r="P123" s="1557"/>
      <c r="Q123" s="1557"/>
      <c r="R123" s="1557"/>
      <c r="S123" s="1557"/>
      <c r="T123" s="1557"/>
    </row>
    <row r="124" spans="1:20" ht="15.75" x14ac:dyDescent="0.25">
      <c r="H124" s="1281">
        <v>2.95</v>
      </c>
      <c r="I124" s="1574" t="s">
        <v>476</v>
      </c>
      <c r="J124" s="1574"/>
      <c r="K124" s="1574"/>
      <c r="L124" s="1574"/>
      <c r="M124" s="1574"/>
      <c r="N124" s="1574"/>
      <c r="O124" s="1574"/>
      <c r="P124" s="1574"/>
      <c r="Q124" s="1574"/>
      <c r="R124" s="1574"/>
      <c r="S124" s="1574"/>
      <c r="T124" s="1574"/>
    </row>
    <row r="125" spans="1:20" ht="15.75" x14ac:dyDescent="0.25">
      <c r="A125" s="1237"/>
      <c r="B125" s="1576"/>
      <c r="C125" s="1576"/>
      <c r="D125" s="1576"/>
      <c r="E125" s="1576"/>
      <c r="F125" s="1576"/>
      <c r="L125" s="595"/>
    </row>
    <row r="126" spans="1:20" ht="15.75" x14ac:dyDescent="0.25">
      <c r="A126" s="1237"/>
      <c r="B126" s="1572"/>
      <c r="C126" s="1572"/>
      <c r="D126" s="1572"/>
      <c r="E126" s="1572"/>
      <c r="F126" s="1572"/>
    </row>
    <row r="127" spans="1:20" ht="15.75" x14ac:dyDescent="0.25">
      <c r="A127" s="1241"/>
      <c r="B127" s="1575"/>
      <c r="C127" s="1575"/>
      <c r="D127" s="1575"/>
      <c r="E127" s="1575"/>
      <c r="F127" s="1575"/>
    </row>
    <row r="128" spans="1:20" ht="15.75" x14ac:dyDescent="0.25">
      <c r="A128" s="1237"/>
      <c r="B128" s="1572"/>
      <c r="C128" s="1572"/>
      <c r="D128" s="1572"/>
      <c r="E128" s="1572"/>
      <c r="F128" s="1572"/>
    </row>
    <row r="129" spans="1:6" ht="15.75" x14ac:dyDescent="0.25">
      <c r="A129" s="1239"/>
      <c r="B129" s="1572"/>
      <c r="C129" s="1572"/>
      <c r="D129" s="1572"/>
      <c r="E129" s="1572"/>
      <c r="F129" s="1572"/>
    </row>
    <row r="130" spans="1:6" ht="15.75" x14ac:dyDescent="0.25">
      <c r="A130" s="1237"/>
      <c r="B130" s="1572"/>
      <c r="C130" s="1572"/>
      <c r="D130" s="1572"/>
      <c r="E130" s="1572"/>
      <c r="F130" s="1572"/>
    </row>
    <row r="131" spans="1:6" ht="15.75" x14ac:dyDescent="0.25">
      <c r="A131" s="1241"/>
      <c r="B131" s="1575"/>
      <c r="C131" s="1575"/>
      <c r="D131" s="1575"/>
      <c r="E131" s="1575"/>
      <c r="F131" s="1575"/>
    </row>
    <row r="132" spans="1:6" ht="15.75" x14ac:dyDescent="0.25">
      <c r="A132" s="1237"/>
      <c r="B132" s="1572"/>
      <c r="C132" s="1572"/>
      <c r="D132" s="1572"/>
      <c r="E132" s="1572"/>
      <c r="F132" s="1572"/>
    </row>
    <row r="133" spans="1:6" ht="15.75" x14ac:dyDescent="0.25">
      <c r="A133" s="1237"/>
      <c r="B133" s="1572"/>
      <c r="C133" s="1572"/>
      <c r="D133" s="1572"/>
      <c r="E133" s="1572"/>
      <c r="F133" s="1238"/>
    </row>
    <row r="134" spans="1:6" ht="15.75" x14ac:dyDescent="0.25">
      <c r="A134" s="1245"/>
      <c r="B134" s="1579"/>
      <c r="C134" s="1579"/>
      <c r="D134" s="1579"/>
      <c r="E134" s="1579"/>
      <c r="F134" s="1579"/>
    </row>
    <row r="135" spans="1:6" ht="15.75" x14ac:dyDescent="0.25">
      <c r="A135" s="1245"/>
      <c r="B135" s="1579"/>
      <c r="C135" s="1579"/>
      <c r="D135" s="1579"/>
      <c r="E135" s="1579"/>
      <c r="F135" s="1579"/>
    </row>
    <row r="136" spans="1:6" ht="15.75" x14ac:dyDescent="0.25">
      <c r="A136" s="1237"/>
      <c r="B136" s="1572"/>
      <c r="C136" s="1572"/>
      <c r="D136" s="1572"/>
      <c r="E136" s="1572"/>
      <c r="F136" s="1572"/>
    </row>
    <row r="137" spans="1:6" ht="15.75" x14ac:dyDescent="0.25">
      <c r="A137" s="1247"/>
      <c r="B137" s="1245"/>
      <c r="C137" s="1238"/>
      <c r="D137" s="1243"/>
      <c r="E137" s="1238"/>
      <c r="F137" s="1238"/>
    </row>
    <row r="138" spans="1:6" ht="15.75" x14ac:dyDescent="0.25">
      <c r="A138" s="1245"/>
      <c r="B138" s="1579"/>
      <c r="C138" s="1579"/>
      <c r="D138" s="1579"/>
      <c r="E138" s="1579"/>
      <c r="F138" s="1579"/>
    </row>
    <row r="139" spans="1:6" ht="15.75" x14ac:dyDescent="0.25">
      <c r="A139" s="1237"/>
      <c r="B139" s="1572"/>
      <c r="C139" s="1572"/>
      <c r="D139" s="1572"/>
      <c r="E139" s="1572"/>
      <c r="F139" s="1242"/>
    </row>
    <row r="140" spans="1:6" ht="15.75" x14ac:dyDescent="0.25">
      <c r="A140" s="1237"/>
      <c r="B140" s="1572"/>
      <c r="C140" s="1572"/>
      <c r="D140" s="1572"/>
      <c r="E140" s="1572"/>
      <c r="F140" s="1572"/>
    </row>
    <row r="141" spans="1:6" ht="15.75" x14ac:dyDescent="0.25">
      <c r="A141" s="1237"/>
      <c r="B141" s="1572"/>
      <c r="C141" s="1572"/>
      <c r="D141" s="1572"/>
      <c r="E141" s="1572"/>
      <c r="F141" s="1572"/>
    </row>
    <row r="142" spans="1:6" ht="15.75" x14ac:dyDescent="0.25">
      <c r="A142" s="1248"/>
      <c r="B142" s="1580"/>
      <c r="C142" s="1580"/>
      <c r="D142" s="1580"/>
      <c r="E142" s="1580"/>
      <c r="F142" s="1580"/>
    </row>
  </sheetData>
  <mergeCells count="70">
    <mergeCell ref="B113:F113"/>
    <mergeCell ref="B117:F117"/>
    <mergeCell ref="B119:F119"/>
    <mergeCell ref="I107:T107"/>
    <mergeCell ref="B122:F122"/>
    <mergeCell ref="B121:F121"/>
    <mergeCell ref="I120:T120"/>
    <mergeCell ref="I119:T119"/>
    <mergeCell ref="I117:T117"/>
    <mergeCell ref="I116:T116"/>
    <mergeCell ref="I118:T118"/>
    <mergeCell ref="B22:D22"/>
    <mergeCell ref="A12:A13"/>
    <mergeCell ref="B12:B13"/>
    <mergeCell ref="C12:C13"/>
    <mergeCell ref="F22:F23"/>
    <mergeCell ref="F20:H20"/>
    <mergeCell ref="F16:H16"/>
    <mergeCell ref="F15:H15"/>
    <mergeCell ref="F13:H13"/>
    <mergeCell ref="F12:H12"/>
    <mergeCell ref="A23:C23"/>
    <mergeCell ref="F9:H9"/>
    <mergeCell ref="F6:H6"/>
    <mergeCell ref="F5:H5"/>
    <mergeCell ref="B106:F106"/>
    <mergeCell ref="I115:T115"/>
    <mergeCell ref="I114:T114"/>
    <mergeCell ref="I113:T113"/>
    <mergeCell ref="I112:T112"/>
    <mergeCell ref="I111:T111"/>
    <mergeCell ref="I110:T110"/>
    <mergeCell ref="I109:T109"/>
    <mergeCell ref="I106:T106"/>
    <mergeCell ref="I105:T105"/>
    <mergeCell ref="G22:K22"/>
    <mergeCell ref="H23:J23"/>
    <mergeCell ref="B112:F112"/>
    <mergeCell ref="B142:F142"/>
    <mergeCell ref="B105:F105"/>
    <mergeCell ref="B107:F107"/>
    <mergeCell ref="B108:F108"/>
    <mergeCell ref="B109:F109"/>
    <mergeCell ref="B110:F110"/>
    <mergeCell ref="B111:F111"/>
    <mergeCell ref="B114:F114"/>
    <mergeCell ref="B115:F115"/>
    <mergeCell ref="B116:F116"/>
    <mergeCell ref="B118:F118"/>
    <mergeCell ref="B120:F120"/>
    <mergeCell ref="B135:F135"/>
    <mergeCell ref="B136:F136"/>
    <mergeCell ref="B138:F138"/>
    <mergeCell ref="B139:E139"/>
    <mergeCell ref="I124:T124"/>
    <mergeCell ref="I123:T123"/>
    <mergeCell ref="I122:T122"/>
    <mergeCell ref="I121:T121"/>
    <mergeCell ref="B141:F141"/>
    <mergeCell ref="B140:F140"/>
    <mergeCell ref="B130:F130"/>
    <mergeCell ref="B131:F131"/>
    <mergeCell ref="B132:F132"/>
    <mergeCell ref="B133:E133"/>
    <mergeCell ref="B134:F134"/>
    <mergeCell ref="B125:F125"/>
    <mergeCell ref="B126:F126"/>
    <mergeCell ref="B127:F127"/>
    <mergeCell ref="B128:F128"/>
    <mergeCell ref="B129:F129"/>
  </mergeCells>
  <pageMargins left="0.23622047244094491" right="0.23622047244094491" top="0.19685039370078741" bottom="0.15748031496062992" header="0.11811023622047245" footer="0.11811023622047245"/>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124"/>
  <sheetViews>
    <sheetView zoomScale="75" zoomScaleNormal="75" workbookViewId="0"/>
  </sheetViews>
  <sheetFormatPr defaultRowHeight="15" x14ac:dyDescent="0.25"/>
  <cols>
    <col min="1" max="1" width="7.7109375" customWidth="1"/>
    <col min="2" max="3" width="54.7109375" customWidth="1"/>
    <col min="4" max="4" width="3.140625" style="54" bestFit="1" customWidth="1"/>
    <col min="5" max="5" width="13.5703125" customWidth="1"/>
    <col min="6" max="6" width="20.7109375" customWidth="1"/>
    <col min="8" max="8" width="7.42578125" bestFit="1" customWidth="1"/>
  </cols>
  <sheetData>
    <row r="1" spans="1:7" ht="18" x14ac:dyDescent="0.25">
      <c r="A1" s="37" t="s">
        <v>287</v>
      </c>
    </row>
    <row r="3" spans="1:7" s="12" customFormat="1" ht="15.75" x14ac:dyDescent="0.25">
      <c r="A3" s="36" t="s">
        <v>131</v>
      </c>
      <c r="D3" s="55"/>
      <c r="E3" s="36" t="s">
        <v>132</v>
      </c>
    </row>
    <row r="4" spans="1:7" s="12" customFormat="1" ht="15.75" x14ac:dyDescent="0.25">
      <c r="A4" s="26">
        <v>1</v>
      </c>
      <c r="B4" s="34" t="s">
        <v>127</v>
      </c>
      <c r="C4" s="25" t="s">
        <v>128</v>
      </c>
      <c r="D4" s="55"/>
      <c r="E4" s="36"/>
    </row>
    <row r="5" spans="1:7" ht="15.75" x14ac:dyDescent="0.25">
      <c r="A5" s="26">
        <v>2</v>
      </c>
      <c r="B5" s="34" t="s">
        <v>90</v>
      </c>
      <c r="C5" s="19" t="s">
        <v>94</v>
      </c>
      <c r="E5" s="29" t="s">
        <v>95</v>
      </c>
      <c r="F5" s="1524" t="s">
        <v>93</v>
      </c>
      <c r="G5" s="1524"/>
    </row>
    <row r="6" spans="1:7" ht="15.75" x14ac:dyDescent="0.25">
      <c r="A6" s="26">
        <v>3</v>
      </c>
      <c r="B6" s="34" t="s">
        <v>91</v>
      </c>
      <c r="C6" s="19" t="s">
        <v>96</v>
      </c>
      <c r="E6" s="29" t="s">
        <v>95</v>
      </c>
      <c r="F6" s="1524" t="s">
        <v>97</v>
      </c>
      <c r="G6" s="1524"/>
    </row>
    <row r="7" spans="1:7" ht="15.75" x14ac:dyDescent="0.25">
      <c r="A7" s="26">
        <v>4</v>
      </c>
      <c r="B7" s="34" t="s">
        <v>101</v>
      </c>
      <c r="C7" s="1144">
        <v>43941</v>
      </c>
      <c r="E7" s="30"/>
      <c r="F7" s="16"/>
      <c r="G7" s="359"/>
    </row>
    <row r="8" spans="1:7" ht="15.75" x14ac:dyDescent="0.25">
      <c r="A8" s="26">
        <v>5</v>
      </c>
      <c r="B8" s="34" t="s">
        <v>123</v>
      </c>
      <c r="C8" s="28">
        <v>0.45520833333333338</v>
      </c>
      <c r="E8" s="30"/>
      <c r="F8" s="16"/>
      <c r="G8" s="359"/>
    </row>
    <row r="9" spans="1:7" ht="15.75" x14ac:dyDescent="0.25">
      <c r="A9" s="26">
        <v>6</v>
      </c>
      <c r="B9" s="34" t="s">
        <v>124</v>
      </c>
      <c r="C9" s="27" t="s">
        <v>125</v>
      </c>
      <c r="E9" s="30"/>
      <c r="F9" s="16"/>
      <c r="G9" s="359"/>
    </row>
    <row r="10" spans="1:7" ht="15.75" x14ac:dyDescent="0.25">
      <c r="A10" s="26">
        <v>7</v>
      </c>
      <c r="B10" s="34" t="s">
        <v>102</v>
      </c>
      <c r="C10" s="1144">
        <v>43942</v>
      </c>
      <c r="E10" s="30"/>
      <c r="F10" s="16"/>
      <c r="G10" s="359"/>
    </row>
    <row r="11" spans="1:7" ht="15.75" x14ac:dyDescent="0.25">
      <c r="A11" s="26">
        <v>8</v>
      </c>
      <c r="B11" s="34" t="s">
        <v>103</v>
      </c>
      <c r="C11" s="1144">
        <f>C10+7</f>
        <v>43949</v>
      </c>
      <c r="E11" s="30"/>
      <c r="F11" s="16"/>
      <c r="G11" s="359"/>
    </row>
    <row r="12" spans="1:7" ht="15.75" x14ac:dyDescent="0.25">
      <c r="A12" s="1528">
        <v>9</v>
      </c>
      <c r="B12" s="1530" t="s">
        <v>85</v>
      </c>
      <c r="C12" s="1532" t="s">
        <v>98</v>
      </c>
      <c r="E12" s="590" t="s">
        <v>184</v>
      </c>
      <c r="F12" s="1525" t="s">
        <v>92</v>
      </c>
      <c r="G12" s="1525"/>
    </row>
    <row r="13" spans="1:7" ht="15.75" x14ac:dyDescent="0.25">
      <c r="A13" s="1529"/>
      <c r="B13" s="1531"/>
      <c r="C13" s="1533"/>
      <c r="E13" s="590" t="s">
        <v>185</v>
      </c>
      <c r="F13" s="1524" t="s">
        <v>119</v>
      </c>
      <c r="G13" s="1524"/>
    </row>
    <row r="14" spans="1:7" ht="15.75" x14ac:dyDescent="0.25">
      <c r="A14" s="26">
        <v>10</v>
      </c>
      <c r="B14" s="34" t="s">
        <v>86</v>
      </c>
      <c r="C14" s="21">
        <v>10000000</v>
      </c>
      <c r="E14" s="31"/>
      <c r="F14" s="16"/>
      <c r="G14" s="359"/>
    </row>
    <row r="15" spans="1:7" ht="15.75" x14ac:dyDescent="0.25">
      <c r="A15" s="26">
        <v>11</v>
      </c>
      <c r="B15" s="34" t="s">
        <v>87</v>
      </c>
      <c r="C15" s="21">
        <f>(C14*(F15/100))+(C14*((1.5*340)/(100*365)))</f>
        <v>10213826.02739726</v>
      </c>
      <c r="E15" s="32" t="s">
        <v>100</v>
      </c>
      <c r="F15" s="1526">
        <v>100.741</v>
      </c>
      <c r="G15" s="1526"/>
    </row>
    <row r="16" spans="1:7" ht="15.75" x14ac:dyDescent="0.25">
      <c r="A16" s="26">
        <v>12</v>
      </c>
      <c r="B16" s="34" t="s">
        <v>83</v>
      </c>
      <c r="C16" s="21">
        <f>C15*(1-0.005)</f>
        <v>10162756.897260273</v>
      </c>
      <c r="E16" s="32" t="s">
        <v>89</v>
      </c>
      <c r="F16" s="1566">
        <f>(C15-C16)/C15</f>
        <v>5.0000000000000877E-3</v>
      </c>
      <c r="G16" s="1566"/>
    </row>
    <row r="17" spans="1:7" ht="15.75" x14ac:dyDescent="0.25">
      <c r="A17" s="26">
        <v>13</v>
      </c>
      <c r="B17" s="34" t="s">
        <v>88</v>
      </c>
      <c r="C17" s="19" t="s">
        <v>99</v>
      </c>
      <c r="E17" s="33"/>
      <c r="F17" s="16"/>
      <c r="G17" s="359"/>
    </row>
    <row r="18" spans="1:7" ht="15.75" x14ac:dyDescent="0.25">
      <c r="A18" s="26">
        <v>14</v>
      </c>
      <c r="B18" s="34" t="s">
        <v>82</v>
      </c>
      <c r="C18" s="24">
        <v>-6.1000000000000004E-3</v>
      </c>
      <c r="E18" s="38"/>
      <c r="F18" s="39"/>
      <c r="G18" s="359"/>
    </row>
    <row r="19" spans="1:7" ht="15.75" x14ac:dyDescent="0.25">
      <c r="A19" s="26">
        <v>15</v>
      </c>
      <c r="B19" s="34" t="s">
        <v>84</v>
      </c>
      <c r="C19" s="21">
        <f>C16*(1+((C18*(C11-C10))/(360)))</f>
        <v>10161551.481372736</v>
      </c>
      <c r="E19" s="13"/>
      <c r="F19" s="16"/>
      <c r="G19" s="359"/>
    </row>
    <row r="20" spans="1:7" ht="15.75" x14ac:dyDescent="0.25">
      <c r="A20" s="26">
        <v>16</v>
      </c>
      <c r="B20" s="34" t="s">
        <v>350</v>
      </c>
      <c r="C20" s="21" t="s">
        <v>280</v>
      </c>
      <c r="E20" s="309"/>
      <c r="F20" s="39"/>
      <c r="G20" s="359"/>
    </row>
    <row r="21" spans="1:7" ht="15.75" x14ac:dyDescent="0.25">
      <c r="A21" s="1596">
        <v>17</v>
      </c>
      <c r="B21" s="1597" t="s">
        <v>172</v>
      </c>
      <c r="C21" s="1598" t="s">
        <v>193</v>
      </c>
      <c r="E21" s="310" t="s">
        <v>95</v>
      </c>
      <c r="F21" s="1524" t="s">
        <v>183</v>
      </c>
      <c r="G21" s="1524"/>
    </row>
    <row r="22" spans="1:7" ht="15.75" x14ac:dyDescent="0.25">
      <c r="A22" s="1596"/>
      <c r="B22" s="1597"/>
      <c r="C22" s="1598"/>
      <c r="E22" s="745" t="s">
        <v>232</v>
      </c>
      <c r="F22" s="1524" t="s">
        <v>628</v>
      </c>
      <c r="G22" s="1524"/>
    </row>
    <row r="23" spans="1:7" ht="15.75" x14ac:dyDescent="0.25">
      <c r="A23" s="40"/>
      <c r="B23" s="41"/>
      <c r="C23" s="42"/>
      <c r="D23" s="56"/>
      <c r="E23" s="43"/>
      <c r="F23" s="39"/>
    </row>
    <row r="24" spans="1:7" ht="31.5" x14ac:dyDescent="0.25">
      <c r="A24" s="1527" t="s">
        <v>133</v>
      </c>
      <c r="B24" s="1527"/>
      <c r="C24" s="1527"/>
      <c r="D24" s="1527"/>
      <c r="E24" s="12"/>
      <c r="F24" s="376" t="s">
        <v>341</v>
      </c>
    </row>
    <row r="25" spans="1:7" ht="15.75" x14ac:dyDescent="0.25">
      <c r="A25" s="2">
        <v>1</v>
      </c>
      <c r="B25" s="3" t="s">
        <v>0</v>
      </c>
      <c r="C25" s="1262" t="s">
        <v>815</v>
      </c>
      <c r="D25" s="1229" t="s">
        <v>130</v>
      </c>
      <c r="E25" s="596" t="s">
        <v>309</v>
      </c>
      <c r="F25" s="26"/>
    </row>
    <row r="26" spans="1:7" ht="15.75" x14ac:dyDescent="0.25">
      <c r="A26" s="2">
        <v>2</v>
      </c>
      <c r="B26" s="3" t="s">
        <v>1</v>
      </c>
      <c r="C26" s="45" t="str">
        <f>F5</f>
        <v>MP6I5ZYZBEU3UXPYFY54</v>
      </c>
      <c r="D26" s="1229" t="s">
        <v>130</v>
      </c>
      <c r="E26" s="355" t="s">
        <v>309</v>
      </c>
      <c r="F26" s="329" t="s">
        <v>804</v>
      </c>
    </row>
    <row r="27" spans="1:7" ht="15.75" x14ac:dyDescent="0.25">
      <c r="A27" s="2">
        <v>3</v>
      </c>
      <c r="B27" s="3" t="s">
        <v>40</v>
      </c>
      <c r="C27" s="45" t="str">
        <f>F5</f>
        <v>MP6I5ZYZBEU3UXPYFY54</v>
      </c>
      <c r="D27" s="1229" t="s">
        <v>130</v>
      </c>
      <c r="E27" s="355"/>
      <c r="F27" s="329" t="s">
        <v>590</v>
      </c>
    </row>
    <row r="28" spans="1:7" ht="15.75" x14ac:dyDescent="0.25">
      <c r="A28" s="2">
        <v>4</v>
      </c>
      <c r="B28" s="3" t="s">
        <v>12</v>
      </c>
      <c r="C28" s="45" t="s">
        <v>106</v>
      </c>
      <c r="D28" s="57" t="s">
        <v>130</v>
      </c>
      <c r="E28" s="355"/>
      <c r="F28" s="377"/>
    </row>
    <row r="29" spans="1:7" ht="15.75" x14ac:dyDescent="0.25">
      <c r="A29" s="4">
        <v>5</v>
      </c>
      <c r="B29" s="5" t="s">
        <v>2</v>
      </c>
      <c r="C29" s="45" t="s">
        <v>107</v>
      </c>
      <c r="D29" s="58" t="s">
        <v>130</v>
      </c>
      <c r="E29" s="355"/>
      <c r="F29" s="378"/>
    </row>
    <row r="30" spans="1:7" ht="15.75" x14ac:dyDescent="0.25">
      <c r="A30" s="2">
        <v>6</v>
      </c>
      <c r="B30" s="3" t="s">
        <v>534</v>
      </c>
      <c r="C30" s="46"/>
      <c r="D30" s="57" t="s">
        <v>44</v>
      </c>
      <c r="E30" s="356"/>
      <c r="F30" s="377"/>
    </row>
    <row r="31" spans="1:7" ht="15.75" x14ac:dyDescent="0.25">
      <c r="A31" s="2">
        <v>7</v>
      </c>
      <c r="B31" s="3" t="s">
        <v>535</v>
      </c>
      <c r="C31" s="46"/>
      <c r="D31" s="57" t="s">
        <v>43</v>
      </c>
      <c r="E31" s="356" t="s">
        <v>309</v>
      </c>
      <c r="F31" s="368"/>
    </row>
    <row r="32" spans="1:7" ht="15.75" x14ac:dyDescent="0.25">
      <c r="A32" s="2">
        <v>8</v>
      </c>
      <c r="B32" s="3" t="s">
        <v>536</v>
      </c>
      <c r="C32" s="46"/>
      <c r="D32" s="57" t="s">
        <v>43</v>
      </c>
      <c r="E32" s="356" t="s">
        <v>309</v>
      </c>
      <c r="F32" s="377"/>
    </row>
    <row r="33" spans="1:6" ht="15.75" x14ac:dyDescent="0.25">
      <c r="A33" s="2">
        <v>9</v>
      </c>
      <c r="B33" s="3" t="s">
        <v>5</v>
      </c>
      <c r="C33" s="45" t="s">
        <v>109</v>
      </c>
      <c r="D33" s="1229" t="s">
        <v>130</v>
      </c>
      <c r="E33" s="356"/>
      <c r="F33" s="329"/>
    </row>
    <row r="34" spans="1:6" ht="15.75" x14ac:dyDescent="0.25">
      <c r="A34" s="2">
        <v>10</v>
      </c>
      <c r="B34" s="3" t="s">
        <v>6</v>
      </c>
      <c r="C34" s="19" t="s">
        <v>93</v>
      </c>
      <c r="D34" s="59" t="s">
        <v>130</v>
      </c>
      <c r="E34" s="356" t="s">
        <v>309</v>
      </c>
      <c r="F34" s="66" t="s">
        <v>342</v>
      </c>
    </row>
    <row r="35" spans="1:6" ht="15.75" x14ac:dyDescent="0.25">
      <c r="A35" s="2">
        <v>11</v>
      </c>
      <c r="B35" s="3" t="s">
        <v>7</v>
      </c>
      <c r="C35" s="45" t="str">
        <f>F6</f>
        <v>DL6FFRRLF74S01HE2M14</v>
      </c>
      <c r="D35" s="59" t="s">
        <v>130</v>
      </c>
      <c r="E35" s="356"/>
      <c r="F35" s="66"/>
    </row>
    <row r="36" spans="1:6" ht="15.75" x14ac:dyDescent="0.25">
      <c r="A36" s="2">
        <v>12</v>
      </c>
      <c r="B36" s="3" t="s">
        <v>46</v>
      </c>
      <c r="C36" s="45" t="s">
        <v>108</v>
      </c>
      <c r="D36" s="59" t="s">
        <v>130</v>
      </c>
      <c r="E36" s="356"/>
      <c r="F36" s="1143">
        <v>2</v>
      </c>
    </row>
    <row r="37" spans="1:6" ht="15.75" x14ac:dyDescent="0.25">
      <c r="A37" s="2">
        <v>13</v>
      </c>
      <c r="B37" s="3" t="s">
        <v>8</v>
      </c>
      <c r="C37" s="45" t="str">
        <f>C26</f>
        <v>MP6I5ZYZBEU3UXPYFY54</v>
      </c>
      <c r="D37" s="1296" t="s">
        <v>43</v>
      </c>
      <c r="E37" s="356" t="s">
        <v>309</v>
      </c>
      <c r="F37" s="329">
        <v>4</v>
      </c>
    </row>
    <row r="38" spans="1:6" ht="15.75" x14ac:dyDescent="0.25">
      <c r="A38" s="2">
        <v>14</v>
      </c>
      <c r="B38" s="3" t="s">
        <v>9</v>
      </c>
      <c r="C38" s="46"/>
      <c r="D38" s="60" t="s">
        <v>43</v>
      </c>
      <c r="E38" s="145"/>
      <c r="F38" s="379"/>
    </row>
    <row r="39" spans="1:6" ht="15.75" x14ac:dyDescent="0.25">
      <c r="A39" s="2">
        <v>15</v>
      </c>
      <c r="B39" s="3" t="s">
        <v>10</v>
      </c>
      <c r="C39" s="102" t="s">
        <v>195</v>
      </c>
      <c r="D39" s="59" t="s">
        <v>43</v>
      </c>
      <c r="E39" s="342" t="s">
        <v>309</v>
      </c>
      <c r="F39" s="405">
        <v>5</v>
      </c>
    </row>
    <row r="40" spans="1:6" ht="15.75" x14ac:dyDescent="0.25">
      <c r="A40" s="2">
        <v>16</v>
      </c>
      <c r="B40" s="3" t="s">
        <v>41</v>
      </c>
      <c r="C40" s="46"/>
      <c r="D40" s="59" t="s">
        <v>44</v>
      </c>
      <c r="E40" s="145"/>
      <c r="F40" s="66"/>
    </row>
    <row r="41" spans="1:6" ht="15.75" x14ac:dyDescent="0.25">
      <c r="A41" s="2">
        <v>17</v>
      </c>
      <c r="B41" s="3" t="s">
        <v>11</v>
      </c>
      <c r="C41" s="127" t="str">
        <f>C27</f>
        <v>MP6I5ZYZBEU3UXPYFY54</v>
      </c>
      <c r="D41" s="1229" t="s">
        <v>43</v>
      </c>
      <c r="E41" s="356" t="s">
        <v>309</v>
      </c>
      <c r="F41" s="329">
        <v>6</v>
      </c>
    </row>
    <row r="42" spans="1:6" ht="15.75" x14ac:dyDescent="0.25">
      <c r="A42" s="2">
        <v>18</v>
      </c>
      <c r="B42" s="3" t="s">
        <v>156</v>
      </c>
      <c r="C42" s="91"/>
      <c r="D42" s="1229" t="s">
        <v>43</v>
      </c>
      <c r="E42" s="356"/>
      <c r="F42" s="329"/>
    </row>
    <row r="43" spans="1:6" ht="15.75" x14ac:dyDescent="0.25">
      <c r="A43" s="35" t="s">
        <v>134</v>
      </c>
      <c r="B43" s="1"/>
      <c r="C43" s="16"/>
      <c r="D43" s="114"/>
      <c r="F43" s="249"/>
    </row>
    <row r="44" spans="1:6" ht="15.75" x14ac:dyDescent="0.25">
      <c r="A44" s="2">
        <v>1</v>
      </c>
      <c r="B44" s="3" t="s">
        <v>49</v>
      </c>
      <c r="C44" s="45" t="s">
        <v>120</v>
      </c>
      <c r="D44" s="1227" t="s">
        <v>130</v>
      </c>
      <c r="E44" s="356" t="s">
        <v>309</v>
      </c>
      <c r="F44" s="329">
        <v>14</v>
      </c>
    </row>
    <row r="45" spans="1:6" ht="15.75" x14ac:dyDescent="0.25">
      <c r="A45" s="2">
        <v>2</v>
      </c>
      <c r="B45" s="3" t="s">
        <v>15</v>
      </c>
      <c r="C45" s="46"/>
      <c r="D45" s="1227" t="s">
        <v>44</v>
      </c>
      <c r="F45" s="329"/>
    </row>
    <row r="46" spans="1:6" ht="15.75" x14ac:dyDescent="0.25">
      <c r="A46" s="2">
        <v>3</v>
      </c>
      <c r="B46" s="3" t="s">
        <v>79</v>
      </c>
      <c r="C46" s="1145" t="s">
        <v>779</v>
      </c>
      <c r="D46" s="153" t="s">
        <v>130</v>
      </c>
      <c r="F46" s="380">
        <v>25</v>
      </c>
    </row>
    <row r="47" spans="1:6" ht="15.75" x14ac:dyDescent="0.25">
      <c r="A47" s="2">
        <v>4</v>
      </c>
      <c r="B47" s="3" t="s">
        <v>34</v>
      </c>
      <c r="C47" s="45" t="s">
        <v>110</v>
      </c>
      <c r="D47" s="1227" t="s">
        <v>130</v>
      </c>
      <c r="F47" s="329">
        <v>8</v>
      </c>
    </row>
    <row r="48" spans="1:6" ht="15.75" x14ac:dyDescent="0.25">
      <c r="A48" s="2">
        <v>5</v>
      </c>
      <c r="B48" s="3" t="s">
        <v>16</v>
      </c>
      <c r="C48" s="45" t="b">
        <v>0</v>
      </c>
      <c r="D48" s="1227" t="s">
        <v>130</v>
      </c>
      <c r="F48" s="329"/>
    </row>
    <row r="49" spans="1:6" ht="15.75" x14ac:dyDescent="0.25">
      <c r="A49" s="2">
        <v>6</v>
      </c>
      <c r="B49" s="3" t="s">
        <v>50</v>
      </c>
      <c r="C49" s="46"/>
      <c r="D49" s="1227" t="s">
        <v>44</v>
      </c>
      <c r="F49" s="329"/>
    </row>
    <row r="50" spans="1:6" ht="15.75" x14ac:dyDescent="0.25">
      <c r="A50" s="2">
        <v>7</v>
      </c>
      <c r="B50" s="3" t="s">
        <v>13</v>
      </c>
      <c r="C50" s="46"/>
      <c r="D50" s="1227" t="s">
        <v>44</v>
      </c>
      <c r="F50" s="329"/>
    </row>
    <row r="51" spans="1:6" ht="15.75" x14ac:dyDescent="0.25">
      <c r="A51" s="2">
        <v>8</v>
      </c>
      <c r="B51" s="3" t="s">
        <v>14</v>
      </c>
      <c r="C51" s="1043" t="s">
        <v>628</v>
      </c>
      <c r="D51" s="1231" t="s">
        <v>130</v>
      </c>
      <c r="E51" s="342" t="s">
        <v>309</v>
      </c>
      <c r="F51" s="152" t="s">
        <v>355</v>
      </c>
    </row>
    <row r="52" spans="1:6" ht="15.75" x14ac:dyDescent="0.25">
      <c r="A52" s="2">
        <v>9</v>
      </c>
      <c r="B52" s="3" t="s">
        <v>51</v>
      </c>
      <c r="C52" s="48" t="s">
        <v>104</v>
      </c>
      <c r="D52" s="1296" t="s">
        <v>130</v>
      </c>
      <c r="E52" s="83"/>
      <c r="F52" s="329" t="s">
        <v>787</v>
      </c>
    </row>
    <row r="53" spans="1:6" ht="15.75" x14ac:dyDescent="0.25">
      <c r="A53" s="2">
        <v>10</v>
      </c>
      <c r="B53" s="3" t="s">
        <v>35</v>
      </c>
      <c r="C53" s="46"/>
      <c r="D53" s="1296" t="s">
        <v>44</v>
      </c>
      <c r="E53" s="83"/>
      <c r="F53" s="329"/>
    </row>
    <row r="54" spans="1:6" ht="15.75" x14ac:dyDescent="0.25">
      <c r="A54" s="2">
        <v>11</v>
      </c>
      <c r="B54" s="3" t="s">
        <v>52</v>
      </c>
      <c r="C54" s="48">
        <v>2011</v>
      </c>
      <c r="D54" s="1296" t="s">
        <v>44</v>
      </c>
      <c r="E54" s="83"/>
      <c r="F54" s="329"/>
    </row>
    <row r="55" spans="1:6" ht="15.75" x14ac:dyDescent="0.25">
      <c r="A55" s="2">
        <v>12</v>
      </c>
      <c r="B55" s="3" t="s">
        <v>53</v>
      </c>
      <c r="C55" s="1142" t="s">
        <v>778</v>
      </c>
      <c r="D55" s="63" t="s">
        <v>130</v>
      </c>
      <c r="F55" s="63"/>
    </row>
    <row r="56" spans="1:6" ht="15.75" x14ac:dyDescent="0.25">
      <c r="A56" s="2">
        <v>13</v>
      </c>
      <c r="B56" s="3" t="s">
        <v>54</v>
      </c>
      <c r="C56" s="1146" t="s">
        <v>780</v>
      </c>
      <c r="D56" s="1297" t="s">
        <v>130</v>
      </c>
      <c r="F56" s="62"/>
    </row>
    <row r="57" spans="1:6" ht="15.75" x14ac:dyDescent="0.25">
      <c r="A57" s="2">
        <v>14</v>
      </c>
      <c r="B57" s="3" t="s">
        <v>37</v>
      </c>
      <c r="C57" s="1146" t="s">
        <v>781</v>
      </c>
      <c r="D57" s="1232" t="s">
        <v>44</v>
      </c>
      <c r="F57" s="62"/>
    </row>
    <row r="58" spans="1:6" ht="15.75" x14ac:dyDescent="0.25">
      <c r="A58" s="2">
        <v>15</v>
      </c>
      <c r="B58" s="3" t="s">
        <v>55</v>
      </c>
      <c r="C58" s="48" t="s">
        <v>799</v>
      </c>
      <c r="D58" s="288"/>
      <c r="F58" s="329"/>
    </row>
    <row r="59" spans="1:6" ht="15.75" x14ac:dyDescent="0.25">
      <c r="A59" s="2">
        <v>16</v>
      </c>
      <c r="B59" s="3" t="s">
        <v>56</v>
      </c>
      <c r="C59" s="1004"/>
      <c r="D59" s="1296" t="s">
        <v>44</v>
      </c>
      <c r="E59" s="356" t="s">
        <v>309</v>
      </c>
      <c r="F59" s="466">
        <v>26</v>
      </c>
    </row>
    <row r="60" spans="1:6" ht="15.75" x14ac:dyDescent="0.25">
      <c r="A60" s="2">
        <v>17</v>
      </c>
      <c r="B60" s="3" t="s">
        <v>57</v>
      </c>
      <c r="C60" s="1147"/>
      <c r="D60" s="1298" t="s">
        <v>44</v>
      </c>
      <c r="E60" s="356" t="s">
        <v>309</v>
      </c>
      <c r="F60" s="469">
        <v>27</v>
      </c>
    </row>
    <row r="61" spans="1:6" ht="15.75" x14ac:dyDescent="0.25">
      <c r="A61" s="2">
        <v>18</v>
      </c>
      <c r="B61" s="3" t="s">
        <v>129</v>
      </c>
      <c r="C61" s="158" t="s">
        <v>105</v>
      </c>
      <c r="D61" s="1227" t="s">
        <v>130</v>
      </c>
      <c r="E61" s="356" t="s">
        <v>309</v>
      </c>
      <c r="F61" s="329">
        <v>15</v>
      </c>
    </row>
    <row r="62" spans="1:6" ht="15.75" x14ac:dyDescent="0.25">
      <c r="A62" s="2">
        <v>19</v>
      </c>
      <c r="B62" s="3" t="s">
        <v>17</v>
      </c>
      <c r="C62" s="19" t="b">
        <v>0</v>
      </c>
      <c r="D62" s="1227" t="s">
        <v>130</v>
      </c>
      <c r="E62" s="595"/>
      <c r="F62" s="329"/>
    </row>
    <row r="63" spans="1:6" ht="15.75" x14ac:dyDescent="0.25">
      <c r="A63" s="2">
        <v>20</v>
      </c>
      <c r="B63" s="3" t="s">
        <v>18</v>
      </c>
      <c r="C63" s="19" t="s">
        <v>111</v>
      </c>
      <c r="D63" s="1227" t="s">
        <v>130</v>
      </c>
      <c r="E63" s="356" t="s">
        <v>309</v>
      </c>
      <c r="F63" s="329" t="s">
        <v>106</v>
      </c>
    </row>
    <row r="64" spans="1:6" ht="15.75" x14ac:dyDescent="0.25">
      <c r="A64" s="2">
        <v>21</v>
      </c>
      <c r="B64" s="3" t="s">
        <v>58</v>
      </c>
      <c r="C64" s="19" t="b">
        <v>0</v>
      </c>
      <c r="D64" s="1227" t="s">
        <v>130</v>
      </c>
      <c r="E64" s="595"/>
      <c r="F64" s="329"/>
    </row>
    <row r="65" spans="1:6" ht="15.75" x14ac:dyDescent="0.25">
      <c r="A65" s="2">
        <v>22</v>
      </c>
      <c r="B65" s="3" t="s">
        <v>785</v>
      </c>
      <c r="C65" s="93" t="s">
        <v>205</v>
      </c>
      <c r="D65" s="1296" t="s">
        <v>130</v>
      </c>
      <c r="E65" s="356" t="s">
        <v>309</v>
      </c>
      <c r="F65" s="329"/>
    </row>
    <row r="66" spans="1:6" ht="15.75" x14ac:dyDescent="0.25">
      <c r="A66" s="2">
        <v>23</v>
      </c>
      <c r="B66" s="3" t="s">
        <v>59</v>
      </c>
      <c r="C66" s="94">
        <f>C18</f>
        <v>-6.1000000000000004E-3</v>
      </c>
      <c r="D66" s="65" t="s">
        <v>44</v>
      </c>
      <c r="F66" s="368"/>
    </row>
    <row r="67" spans="1:6" ht="15.75" x14ac:dyDescent="0.25">
      <c r="A67" s="2">
        <v>24</v>
      </c>
      <c r="B67" s="3" t="s">
        <v>60</v>
      </c>
      <c r="C67" s="19" t="s">
        <v>112</v>
      </c>
      <c r="D67" s="1227" t="s">
        <v>44</v>
      </c>
      <c r="F67" s="329"/>
    </row>
    <row r="68" spans="1:6" ht="15.75" x14ac:dyDescent="0.25">
      <c r="A68" s="2">
        <v>25</v>
      </c>
      <c r="B68" s="3" t="s">
        <v>61</v>
      </c>
      <c r="C68" s="90"/>
      <c r="D68" s="1227" t="s">
        <v>44</v>
      </c>
      <c r="F68" s="329"/>
    </row>
    <row r="69" spans="1:6" ht="15.75" x14ac:dyDescent="0.25">
      <c r="A69" s="2">
        <v>26</v>
      </c>
      <c r="B69" s="3" t="s">
        <v>62</v>
      </c>
      <c r="C69" s="90"/>
      <c r="D69" s="1227" t="s">
        <v>44</v>
      </c>
      <c r="F69" s="329"/>
    </row>
    <row r="70" spans="1:6" ht="15.75" x14ac:dyDescent="0.25">
      <c r="A70" s="2">
        <v>27</v>
      </c>
      <c r="B70" s="3" t="s">
        <v>63</v>
      </c>
      <c r="C70" s="90"/>
      <c r="D70" s="1227" t="s">
        <v>44</v>
      </c>
      <c r="F70" s="329"/>
    </row>
    <row r="71" spans="1:6" ht="15.75" x14ac:dyDescent="0.25">
      <c r="A71" s="2">
        <v>28</v>
      </c>
      <c r="B71" s="3" t="s">
        <v>64</v>
      </c>
      <c r="C71" s="90"/>
      <c r="D71" s="1227" t="s">
        <v>44</v>
      </c>
      <c r="F71" s="329"/>
    </row>
    <row r="72" spans="1:6" ht="15.75" x14ac:dyDescent="0.25">
      <c r="A72" s="2">
        <v>29</v>
      </c>
      <c r="B72" s="3" t="s">
        <v>65</v>
      </c>
      <c r="C72" s="90"/>
      <c r="D72" s="1227" t="s">
        <v>44</v>
      </c>
      <c r="F72" s="329"/>
    </row>
    <row r="73" spans="1:6" ht="15.75" x14ac:dyDescent="0.25">
      <c r="A73" s="2">
        <v>30</v>
      </c>
      <c r="B73" s="3" t="s">
        <v>66</v>
      </c>
      <c r="C73" s="90"/>
      <c r="D73" s="1227" t="s">
        <v>44</v>
      </c>
      <c r="F73" s="329"/>
    </row>
    <row r="74" spans="1:6" ht="15.75" x14ac:dyDescent="0.25">
      <c r="A74" s="2">
        <v>31</v>
      </c>
      <c r="B74" s="3" t="s">
        <v>67</v>
      </c>
      <c r="C74" s="90"/>
      <c r="D74" s="1227" t="s">
        <v>44</v>
      </c>
      <c r="F74" s="329"/>
    </row>
    <row r="75" spans="1:6" ht="15.75" x14ac:dyDescent="0.25">
      <c r="A75" s="2">
        <v>32</v>
      </c>
      <c r="B75" s="3" t="s">
        <v>68</v>
      </c>
      <c r="C75" s="90"/>
      <c r="D75" s="1227" t="s">
        <v>44</v>
      </c>
      <c r="F75" s="329"/>
    </row>
    <row r="76" spans="1:6" ht="15.75" x14ac:dyDescent="0.25">
      <c r="A76" s="2">
        <v>35</v>
      </c>
      <c r="B76" s="3" t="s">
        <v>72</v>
      </c>
      <c r="C76" s="90"/>
      <c r="D76" s="1227" t="s">
        <v>43</v>
      </c>
      <c r="F76" s="329"/>
    </row>
    <row r="77" spans="1:6" ht="15.75" x14ac:dyDescent="0.25">
      <c r="A77" s="2">
        <v>36</v>
      </c>
      <c r="B77" s="3" t="s">
        <v>73</v>
      </c>
      <c r="C77" s="90"/>
      <c r="D77" s="1227" t="s">
        <v>44</v>
      </c>
      <c r="F77" s="329"/>
    </row>
    <row r="78" spans="1:6" ht="15.75" x14ac:dyDescent="0.25">
      <c r="A78" s="2">
        <v>37</v>
      </c>
      <c r="B78" s="3" t="s">
        <v>69</v>
      </c>
      <c r="C78" s="21">
        <f>C16</f>
        <v>10162756.897260273</v>
      </c>
      <c r="D78" s="1228" t="s">
        <v>130</v>
      </c>
      <c r="F78" s="66"/>
    </row>
    <row r="79" spans="1:6" ht="15.75" x14ac:dyDescent="0.25">
      <c r="A79" s="2">
        <v>38</v>
      </c>
      <c r="B79" s="3" t="s">
        <v>70</v>
      </c>
      <c r="C79" s="21">
        <f>C19</f>
        <v>10161551.481372736</v>
      </c>
      <c r="D79" s="1294" t="s">
        <v>44</v>
      </c>
      <c r="F79" s="66"/>
    </row>
    <row r="80" spans="1:6" ht="15.75" x14ac:dyDescent="0.25">
      <c r="A80" s="2">
        <v>39</v>
      </c>
      <c r="B80" s="3" t="s">
        <v>71</v>
      </c>
      <c r="C80" s="19" t="s">
        <v>99</v>
      </c>
      <c r="D80" s="1227" t="s">
        <v>130</v>
      </c>
      <c r="F80" s="329"/>
    </row>
    <row r="81" spans="1:6" ht="15.75" x14ac:dyDescent="0.25">
      <c r="A81" s="2">
        <v>73</v>
      </c>
      <c r="B81" s="3" t="s">
        <v>81</v>
      </c>
      <c r="C81" s="158" t="b">
        <v>0</v>
      </c>
      <c r="D81" s="1227" t="s">
        <v>130</v>
      </c>
      <c r="F81" s="329">
        <v>12</v>
      </c>
    </row>
    <row r="82" spans="1:6" ht="15.75" x14ac:dyDescent="0.25">
      <c r="A82" s="2">
        <v>74</v>
      </c>
      <c r="B82" s="3" t="s">
        <v>78</v>
      </c>
      <c r="C82" s="95"/>
      <c r="D82" s="1232" t="s">
        <v>44</v>
      </c>
      <c r="F82" s="62"/>
    </row>
    <row r="83" spans="1:6" ht="15.75" x14ac:dyDescent="0.25">
      <c r="A83" s="2">
        <v>75</v>
      </c>
      <c r="B83" s="3" t="s">
        <v>19</v>
      </c>
      <c r="C83" s="19" t="s">
        <v>113</v>
      </c>
      <c r="D83" s="1227" t="s">
        <v>44</v>
      </c>
      <c r="F83" s="329"/>
    </row>
    <row r="84" spans="1:6" ht="15.75" x14ac:dyDescent="0.25">
      <c r="A84" s="2">
        <v>76</v>
      </c>
      <c r="B84" s="9" t="s">
        <v>30</v>
      </c>
      <c r="C84" s="90"/>
      <c r="D84" s="1227" t="s">
        <v>44</v>
      </c>
      <c r="F84" s="329"/>
    </row>
    <row r="85" spans="1:6" ht="15.75" x14ac:dyDescent="0.25">
      <c r="A85" s="2">
        <v>77</v>
      </c>
      <c r="B85" s="9" t="s">
        <v>31</v>
      </c>
      <c r="C85" s="90"/>
      <c r="D85" s="1227" t="s">
        <v>44</v>
      </c>
      <c r="F85" s="329"/>
    </row>
    <row r="86" spans="1:6" ht="15.75" x14ac:dyDescent="0.25">
      <c r="A86" s="2">
        <v>78</v>
      </c>
      <c r="B86" s="9" t="s">
        <v>77</v>
      </c>
      <c r="C86" s="19" t="str">
        <f>F12</f>
        <v>DE0001102317</v>
      </c>
      <c r="D86" s="1227" t="s">
        <v>44</v>
      </c>
      <c r="F86" s="329"/>
    </row>
    <row r="87" spans="1:6" ht="15.75" x14ac:dyDescent="0.25">
      <c r="A87" s="2">
        <v>79</v>
      </c>
      <c r="B87" s="9" t="s">
        <v>76</v>
      </c>
      <c r="C87" s="19" t="s">
        <v>118</v>
      </c>
      <c r="D87" s="1227" t="s">
        <v>44</v>
      </c>
      <c r="F87" s="329" t="s">
        <v>573</v>
      </c>
    </row>
    <row r="88" spans="1:6" ht="15.75" x14ac:dyDescent="0.25">
      <c r="A88" s="2">
        <v>83</v>
      </c>
      <c r="B88" s="9" t="s">
        <v>20</v>
      </c>
      <c r="C88" s="21">
        <f>C14</f>
        <v>10000000</v>
      </c>
      <c r="D88" s="1228" t="s">
        <v>44</v>
      </c>
      <c r="F88" s="66"/>
    </row>
    <row r="89" spans="1:6" ht="15.75" x14ac:dyDescent="0.25">
      <c r="A89" s="2">
        <v>85</v>
      </c>
      <c r="B89" s="3" t="s">
        <v>21</v>
      </c>
      <c r="C89" s="19" t="s">
        <v>99</v>
      </c>
      <c r="D89" s="1227" t="s">
        <v>43</v>
      </c>
      <c r="F89" s="329" t="s">
        <v>346</v>
      </c>
    </row>
    <row r="90" spans="1:6" ht="15.75" x14ac:dyDescent="0.25">
      <c r="A90" s="2">
        <v>86</v>
      </c>
      <c r="B90" s="3" t="s">
        <v>22</v>
      </c>
      <c r="C90" s="19" t="s">
        <v>99</v>
      </c>
      <c r="D90" s="1227" t="s">
        <v>44</v>
      </c>
      <c r="F90" s="329" t="s">
        <v>44</v>
      </c>
    </row>
    <row r="91" spans="1:6" ht="15.75" x14ac:dyDescent="0.25">
      <c r="A91" s="2">
        <v>87</v>
      </c>
      <c r="B91" s="3" t="s">
        <v>23</v>
      </c>
      <c r="C91" s="187">
        <f>(C15/C14)*100</f>
        <v>102.13826027397259</v>
      </c>
      <c r="D91" s="1233" t="s">
        <v>44</v>
      </c>
      <c r="E91" s="356" t="s">
        <v>309</v>
      </c>
      <c r="F91" s="163" t="s">
        <v>271</v>
      </c>
    </row>
    <row r="92" spans="1:6" ht="15.75" x14ac:dyDescent="0.25">
      <c r="A92" s="2">
        <v>88</v>
      </c>
      <c r="B92" s="3" t="s">
        <v>24</v>
      </c>
      <c r="C92" s="21">
        <f>C15</f>
        <v>10213826.02739726</v>
      </c>
      <c r="D92" s="1228" t="s">
        <v>44</v>
      </c>
      <c r="E92" s="356" t="s">
        <v>309</v>
      </c>
      <c r="F92" s="66"/>
    </row>
    <row r="93" spans="1:6" ht="15.75" x14ac:dyDescent="0.25">
      <c r="A93" s="2">
        <v>89</v>
      </c>
      <c r="B93" s="3" t="s">
        <v>25</v>
      </c>
      <c r="C93" s="96">
        <v>0.5</v>
      </c>
      <c r="D93" s="67" t="s">
        <v>44</v>
      </c>
      <c r="F93" s="468">
        <v>18</v>
      </c>
    </row>
    <row r="94" spans="1:6" ht="15.75" x14ac:dyDescent="0.25">
      <c r="A94" s="2">
        <v>90</v>
      </c>
      <c r="B94" s="3" t="s">
        <v>26</v>
      </c>
      <c r="C94" s="19" t="s">
        <v>114</v>
      </c>
      <c r="D94" s="1227" t="s">
        <v>43</v>
      </c>
      <c r="F94" s="329" t="s">
        <v>347</v>
      </c>
    </row>
    <row r="95" spans="1:6" ht="15.75" x14ac:dyDescent="0.25">
      <c r="A95" s="2">
        <v>91</v>
      </c>
      <c r="B95" s="3" t="s">
        <v>27</v>
      </c>
      <c r="C95" s="97" t="s">
        <v>121</v>
      </c>
      <c r="D95" s="1295" t="s">
        <v>130</v>
      </c>
      <c r="E95" s="356" t="s">
        <v>309</v>
      </c>
      <c r="F95" s="68"/>
    </row>
    <row r="96" spans="1:6" ht="15.75" x14ac:dyDescent="0.25">
      <c r="A96" s="2">
        <v>92</v>
      </c>
      <c r="B96" s="3" t="s">
        <v>28</v>
      </c>
      <c r="C96" s="19" t="s">
        <v>115</v>
      </c>
      <c r="D96" s="1227" t="s">
        <v>44</v>
      </c>
      <c r="F96" s="329" t="s">
        <v>560</v>
      </c>
    </row>
    <row r="97" spans="1:12" ht="15.75" x14ac:dyDescent="0.25">
      <c r="A97" s="2">
        <v>93</v>
      </c>
      <c r="B97" s="3" t="s">
        <v>75</v>
      </c>
      <c r="C97" s="25" t="s">
        <v>119</v>
      </c>
      <c r="D97" s="1227" t="s">
        <v>44</v>
      </c>
      <c r="F97" s="329"/>
    </row>
    <row r="98" spans="1:12" ht="15.75" x14ac:dyDescent="0.25">
      <c r="A98" s="2">
        <v>94</v>
      </c>
      <c r="B98" s="3" t="s">
        <v>74</v>
      </c>
      <c r="C98" s="19" t="s">
        <v>116</v>
      </c>
      <c r="D98" s="1227" t="s">
        <v>44</v>
      </c>
      <c r="F98" s="329" t="s">
        <v>550</v>
      </c>
    </row>
    <row r="99" spans="1:12" ht="15.75" x14ac:dyDescent="0.25">
      <c r="A99" s="2">
        <v>95</v>
      </c>
      <c r="B99" s="9" t="s">
        <v>38</v>
      </c>
      <c r="C99" s="19" t="b">
        <v>1</v>
      </c>
      <c r="D99" s="1227" t="s">
        <v>44</v>
      </c>
      <c r="E99" s="356" t="s">
        <v>309</v>
      </c>
      <c r="F99" s="329" t="s">
        <v>106</v>
      </c>
    </row>
    <row r="100" spans="1:12" ht="15.75" x14ac:dyDescent="0.25">
      <c r="A100" s="18">
        <v>96</v>
      </c>
      <c r="B100" s="10" t="s">
        <v>36</v>
      </c>
      <c r="C100" s="90"/>
      <c r="D100" s="1227" t="s">
        <v>44</v>
      </c>
      <c r="F100" s="329"/>
    </row>
    <row r="101" spans="1:12" ht="15.75" x14ac:dyDescent="0.25">
      <c r="A101" s="18">
        <v>97</v>
      </c>
      <c r="B101" s="10" t="s">
        <v>32</v>
      </c>
      <c r="C101" s="90"/>
      <c r="D101" s="1227" t="s">
        <v>44</v>
      </c>
      <c r="F101" s="329"/>
    </row>
    <row r="102" spans="1:12" ht="15.75" x14ac:dyDescent="0.25">
      <c r="A102" s="18">
        <v>98</v>
      </c>
      <c r="B102" s="10" t="s">
        <v>39</v>
      </c>
      <c r="C102" s="19" t="s">
        <v>47</v>
      </c>
      <c r="D102" s="1227" t="s">
        <v>130</v>
      </c>
      <c r="F102" s="329"/>
    </row>
    <row r="103" spans="1:12" ht="15.75" x14ac:dyDescent="0.25">
      <c r="A103" s="18">
        <v>99</v>
      </c>
      <c r="B103" s="10" t="s">
        <v>29</v>
      </c>
      <c r="C103" s="45" t="s">
        <v>117</v>
      </c>
      <c r="D103" s="1227" t="s">
        <v>130</v>
      </c>
      <c r="F103" s="329"/>
    </row>
    <row r="104" spans="1:12" ht="15.75" x14ac:dyDescent="0.25">
      <c r="A104" s="12" t="s">
        <v>122</v>
      </c>
      <c r="C104" s="16">
        <v>52</v>
      </c>
      <c r="D104" s="69"/>
    </row>
    <row r="105" spans="1:12" x14ac:dyDescent="0.25">
      <c r="C105" s="11"/>
      <c r="D105" s="70"/>
    </row>
    <row r="106" spans="1:12" ht="15.75" x14ac:dyDescent="0.25">
      <c r="A106" s="1267">
        <v>1.1000000000000001</v>
      </c>
      <c r="B106" s="1549" t="s">
        <v>162</v>
      </c>
      <c r="C106" s="1550"/>
      <c r="D106" s="1550"/>
      <c r="E106" s="1550"/>
      <c r="F106" s="1551"/>
      <c r="H106" s="226"/>
      <c r="I106" s="1595"/>
      <c r="J106" s="1595"/>
      <c r="K106" s="1595"/>
      <c r="L106" s="1595"/>
    </row>
    <row r="107" spans="1:12" ht="15.75" x14ac:dyDescent="0.25">
      <c r="A107" s="1267">
        <v>1.2</v>
      </c>
      <c r="B107" s="1556" t="s">
        <v>657</v>
      </c>
      <c r="C107" s="1556"/>
      <c r="D107" s="1556"/>
      <c r="E107" s="1556"/>
      <c r="F107" s="1556"/>
      <c r="H107" s="226"/>
      <c r="I107" s="1591"/>
      <c r="J107" s="1591"/>
      <c r="K107" s="1591"/>
      <c r="L107" s="1591"/>
    </row>
    <row r="108" spans="1:12" ht="15.75" x14ac:dyDescent="0.25">
      <c r="A108" s="1267">
        <v>1.7</v>
      </c>
      <c r="B108" s="1552" t="s">
        <v>646</v>
      </c>
      <c r="C108" s="1553"/>
      <c r="D108" s="1553"/>
      <c r="E108" s="1553"/>
      <c r="F108" s="1554"/>
      <c r="H108" s="226"/>
      <c r="I108" s="1591"/>
      <c r="J108" s="1591"/>
      <c r="K108" s="1591"/>
      <c r="L108" s="1591"/>
    </row>
    <row r="109" spans="1:12" ht="15.75" x14ac:dyDescent="0.25">
      <c r="A109" s="1271">
        <v>1.8</v>
      </c>
      <c r="B109" s="1599" t="s">
        <v>647</v>
      </c>
      <c r="C109" s="1600"/>
      <c r="D109" s="1600"/>
      <c r="E109" s="1600"/>
      <c r="F109" s="1601"/>
      <c r="H109" s="226"/>
      <c r="I109" s="1591"/>
      <c r="J109" s="1591"/>
      <c r="K109" s="1591"/>
      <c r="L109" s="1591"/>
    </row>
    <row r="110" spans="1:12" ht="15.75" x14ac:dyDescent="0.25">
      <c r="A110" s="1286">
        <v>1.1000000000000001</v>
      </c>
      <c r="B110" s="1599" t="s">
        <v>471</v>
      </c>
      <c r="C110" s="1600"/>
      <c r="D110" s="1600"/>
      <c r="E110" s="1600"/>
      <c r="F110" s="1601"/>
      <c r="H110" s="1042"/>
      <c r="I110" s="1591"/>
      <c r="J110" s="1591"/>
      <c r="K110" s="1591"/>
      <c r="L110" s="1591"/>
    </row>
    <row r="111" spans="1:12" ht="15.75" x14ac:dyDescent="0.25">
      <c r="A111" s="1271">
        <v>1.1299999999999999</v>
      </c>
      <c r="B111" s="1599" t="s">
        <v>472</v>
      </c>
      <c r="C111" s="1600"/>
      <c r="D111" s="1600"/>
      <c r="E111" s="1600"/>
      <c r="F111" s="1601"/>
      <c r="H111" s="226"/>
      <c r="I111" s="1591"/>
      <c r="J111" s="1591"/>
      <c r="K111" s="1591"/>
      <c r="L111" s="1591"/>
    </row>
    <row r="112" spans="1:12" ht="15.75" x14ac:dyDescent="0.25">
      <c r="A112" s="1279">
        <v>1.1499999999999999</v>
      </c>
      <c r="B112" s="1283" t="s">
        <v>630</v>
      </c>
      <c r="C112" s="1284"/>
      <c r="D112" s="1284"/>
      <c r="E112" s="1284"/>
      <c r="F112" s="1285"/>
      <c r="H112" s="226"/>
      <c r="I112" s="1591"/>
      <c r="J112" s="1591"/>
      <c r="K112" s="1591"/>
      <c r="L112" s="1591"/>
    </row>
    <row r="113" spans="1:12" ht="15.75" x14ac:dyDescent="0.25">
      <c r="A113" s="1271">
        <v>1.17</v>
      </c>
      <c r="B113" s="1556" t="s">
        <v>806</v>
      </c>
      <c r="C113" s="1556"/>
      <c r="D113" s="1556"/>
      <c r="E113" s="1556"/>
      <c r="F113" s="1556"/>
      <c r="H113" s="177"/>
      <c r="I113" s="1594"/>
      <c r="J113" s="1594"/>
      <c r="K113" s="1594"/>
      <c r="L113" s="7"/>
    </row>
    <row r="114" spans="1:12" ht="15.75" x14ac:dyDescent="0.25">
      <c r="A114" s="1271">
        <v>2.1</v>
      </c>
      <c r="B114" s="1599" t="s">
        <v>658</v>
      </c>
      <c r="C114" s="1600"/>
      <c r="D114" s="1600"/>
      <c r="E114" s="1600"/>
      <c r="F114" s="1601"/>
      <c r="H114" s="177"/>
      <c r="I114" s="1594"/>
      <c r="J114" s="1594"/>
      <c r="K114" s="1594"/>
      <c r="L114" s="7"/>
    </row>
    <row r="115" spans="1:12" ht="15.75" x14ac:dyDescent="0.25">
      <c r="A115" s="1279">
        <v>2.8</v>
      </c>
      <c r="B115" s="1588" t="s">
        <v>629</v>
      </c>
      <c r="C115" s="1589"/>
      <c r="D115" s="1589"/>
      <c r="E115" s="1589"/>
      <c r="F115" s="1590"/>
      <c r="H115" s="220"/>
      <c r="I115" s="1593"/>
      <c r="J115" s="1593"/>
      <c r="K115" s="1593"/>
      <c r="L115" s="1593"/>
    </row>
    <row r="116" spans="1:12" ht="15.75" x14ac:dyDescent="0.25">
      <c r="A116" s="1271">
        <v>2.16</v>
      </c>
      <c r="B116" s="1557" t="s">
        <v>829</v>
      </c>
      <c r="C116" s="1557"/>
      <c r="D116" s="1557"/>
      <c r="E116" s="1557"/>
      <c r="F116" s="1557"/>
      <c r="H116" s="220"/>
      <c r="I116" s="1593"/>
      <c r="J116" s="1593"/>
      <c r="K116" s="1593"/>
      <c r="L116" s="1593"/>
    </row>
    <row r="117" spans="1:12" ht="15.75" x14ac:dyDescent="0.25">
      <c r="A117" s="1267">
        <v>2.17</v>
      </c>
      <c r="B117" s="1557" t="s">
        <v>829</v>
      </c>
      <c r="C117" s="1557"/>
      <c r="D117" s="1557"/>
      <c r="E117" s="1557"/>
      <c r="F117" s="1557"/>
      <c r="H117" s="226"/>
      <c r="I117" s="1591"/>
      <c r="J117" s="1591"/>
      <c r="K117" s="1591"/>
      <c r="L117" s="1591"/>
    </row>
    <row r="118" spans="1:12" ht="15.75" x14ac:dyDescent="0.25">
      <c r="A118" s="1267">
        <v>2.1800000000000002</v>
      </c>
      <c r="B118" s="1557" t="s">
        <v>784</v>
      </c>
      <c r="C118" s="1557"/>
      <c r="D118" s="1557"/>
      <c r="E118" s="1557"/>
      <c r="F118" s="1557"/>
      <c r="H118" s="1080"/>
      <c r="I118" s="7"/>
      <c r="J118" s="398"/>
      <c r="K118" s="7"/>
      <c r="L118" s="7"/>
    </row>
    <row r="119" spans="1:12" ht="15.75" x14ac:dyDescent="0.25">
      <c r="A119" s="1270">
        <v>2.2000000000000002</v>
      </c>
      <c r="B119" s="1287" t="s">
        <v>284</v>
      </c>
      <c r="C119" s="1288"/>
      <c r="D119" s="1288"/>
      <c r="E119" s="1288"/>
      <c r="F119" s="1289"/>
      <c r="H119" s="220"/>
      <c r="I119" s="1593"/>
      <c r="J119" s="1593"/>
      <c r="K119" s="1593"/>
      <c r="L119" s="1593"/>
    </row>
    <row r="120" spans="1:12" ht="15.75" x14ac:dyDescent="0.25">
      <c r="A120" s="912">
        <v>2.2200000000000002</v>
      </c>
      <c r="B120" s="1557" t="s">
        <v>830</v>
      </c>
      <c r="C120" s="1557"/>
      <c r="D120" s="1557"/>
      <c r="E120" s="1557"/>
      <c r="F120" s="1557"/>
      <c r="H120" s="226"/>
      <c r="I120" s="1591"/>
      <c r="J120" s="1591"/>
      <c r="K120" s="1591"/>
      <c r="L120" s="231"/>
    </row>
    <row r="121" spans="1:12" ht="15.75" x14ac:dyDescent="0.25">
      <c r="A121" s="1267">
        <v>2.87</v>
      </c>
      <c r="B121" s="1552" t="s">
        <v>475</v>
      </c>
      <c r="C121" s="1553"/>
      <c r="D121" s="1553"/>
      <c r="E121" s="1553"/>
      <c r="F121" s="1554"/>
      <c r="H121" s="226"/>
      <c r="I121" s="1591"/>
      <c r="J121" s="1591"/>
      <c r="K121" s="1591"/>
      <c r="L121" s="1591"/>
    </row>
    <row r="122" spans="1:12" ht="15.75" x14ac:dyDescent="0.25">
      <c r="A122" s="1267">
        <v>2.88</v>
      </c>
      <c r="B122" s="1557" t="s">
        <v>802</v>
      </c>
      <c r="C122" s="1557"/>
      <c r="D122" s="1557"/>
      <c r="E122" s="1557"/>
      <c r="F122" s="1557"/>
      <c r="H122" s="226"/>
      <c r="I122" s="1591"/>
      <c r="J122" s="1591"/>
      <c r="K122" s="1591"/>
      <c r="L122" s="1591"/>
    </row>
    <row r="123" spans="1:12" ht="15.75" customHeight="1" x14ac:dyDescent="0.25">
      <c r="A123" s="1271">
        <v>2.91</v>
      </c>
      <c r="B123" s="1557" t="s">
        <v>755</v>
      </c>
      <c r="C123" s="1557"/>
      <c r="D123" s="1557"/>
      <c r="E123" s="1557"/>
      <c r="F123" s="1557"/>
      <c r="H123" s="1050"/>
      <c r="I123" s="1592"/>
      <c r="J123" s="1592"/>
      <c r="K123" s="1592"/>
      <c r="L123" s="1592"/>
    </row>
    <row r="124" spans="1:12" ht="15.75" customHeight="1" x14ac:dyDescent="0.25">
      <c r="A124" s="1267">
        <v>2.95</v>
      </c>
      <c r="B124" s="1602" t="s">
        <v>476</v>
      </c>
      <c r="C124" s="1603"/>
      <c r="D124" s="1603"/>
      <c r="E124" s="1603"/>
      <c r="F124" s="1604"/>
      <c r="H124" s="7"/>
      <c r="I124" s="7"/>
      <c r="J124" s="7"/>
      <c r="K124" s="7"/>
      <c r="L124" s="7"/>
    </row>
  </sheetData>
  <mergeCells count="49">
    <mergeCell ref="B124:F124"/>
    <mergeCell ref="B121:F121"/>
    <mergeCell ref="B115:F115"/>
    <mergeCell ref="B114:F114"/>
    <mergeCell ref="B111:F111"/>
    <mergeCell ref="B123:F123"/>
    <mergeCell ref="A12:A13"/>
    <mergeCell ref="B12:B13"/>
    <mergeCell ref="C12:C13"/>
    <mergeCell ref="B113:F113"/>
    <mergeCell ref="A24:D24"/>
    <mergeCell ref="F16:G16"/>
    <mergeCell ref="F22:G22"/>
    <mergeCell ref="A21:A22"/>
    <mergeCell ref="B21:B22"/>
    <mergeCell ref="C21:C22"/>
    <mergeCell ref="F21:G21"/>
    <mergeCell ref="B107:F107"/>
    <mergeCell ref="B110:F110"/>
    <mergeCell ref="B109:F109"/>
    <mergeCell ref="B108:F108"/>
    <mergeCell ref="B106:F106"/>
    <mergeCell ref="F5:G5"/>
    <mergeCell ref="F6:G6"/>
    <mergeCell ref="F12:G12"/>
    <mergeCell ref="F13:G13"/>
    <mergeCell ref="F15:G15"/>
    <mergeCell ref="I106:L106"/>
    <mergeCell ref="I107:L107"/>
    <mergeCell ref="I108:L108"/>
    <mergeCell ref="I109:L109"/>
    <mergeCell ref="I110:L110"/>
    <mergeCell ref="I111:L111"/>
    <mergeCell ref="I112:L112"/>
    <mergeCell ref="I113:K113"/>
    <mergeCell ref="I114:K114"/>
    <mergeCell ref="I115:L115"/>
    <mergeCell ref="I122:L122"/>
    <mergeCell ref="I123:L123"/>
    <mergeCell ref="B116:F116"/>
    <mergeCell ref="B117:F117"/>
    <mergeCell ref="B118:F118"/>
    <mergeCell ref="B120:F120"/>
    <mergeCell ref="B122:F122"/>
    <mergeCell ref="I116:L116"/>
    <mergeCell ref="I117:L117"/>
    <mergeCell ref="I119:L119"/>
    <mergeCell ref="I120:K120"/>
    <mergeCell ref="I121:L121"/>
  </mergeCells>
  <pageMargins left="0.23622047244094491" right="0.23622047244094491" top="0.19685039370078741" bottom="0.15748031496062992" header="0.11811023622047245" footer="0.11811023622047245"/>
  <pageSetup paperSize="9" scale="6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132"/>
  <sheetViews>
    <sheetView zoomScale="75" zoomScaleNormal="75" workbookViewId="0"/>
  </sheetViews>
  <sheetFormatPr defaultRowHeight="15" x14ac:dyDescent="0.25"/>
  <cols>
    <col min="1" max="1" width="7.7109375" customWidth="1"/>
    <col min="2" max="2" width="54.42578125" customWidth="1"/>
    <col min="3" max="3" width="79.42578125" customWidth="1"/>
    <col min="4" max="4" width="3.140625" style="54" bestFit="1" customWidth="1"/>
    <col min="5" max="5" width="8.5703125" customWidth="1"/>
    <col min="6" max="6" width="7.7109375" customWidth="1"/>
    <col min="7" max="7" width="54.7109375" customWidth="1"/>
    <col min="8" max="8" width="5" customWidth="1"/>
    <col min="9" max="9" width="8.42578125" customWidth="1"/>
    <col min="10" max="10" width="54.7109375" customWidth="1"/>
    <col min="11" max="11" width="3.5703125" customWidth="1"/>
    <col min="12" max="12" width="20.5703125" customWidth="1"/>
  </cols>
  <sheetData>
    <row r="1" spans="1:12" ht="18" customHeight="1" x14ac:dyDescent="0.25">
      <c r="A1" s="166" t="s">
        <v>296</v>
      </c>
      <c r="J1" s="1607" t="s">
        <v>661</v>
      </c>
      <c r="K1" s="1608"/>
      <c r="L1" s="1609"/>
    </row>
    <row r="2" spans="1:12" x14ac:dyDescent="0.25">
      <c r="J2" s="1610"/>
      <c r="K2" s="1611"/>
      <c r="L2" s="1612"/>
    </row>
    <row r="3" spans="1:12" s="12" customFormat="1" ht="15.75" x14ac:dyDescent="0.25">
      <c r="A3" s="36" t="s">
        <v>131</v>
      </c>
      <c r="D3" s="55"/>
      <c r="E3" s="36" t="s">
        <v>132</v>
      </c>
      <c r="F3" s="36"/>
      <c r="J3" s="1610"/>
      <c r="K3" s="1611"/>
      <c r="L3" s="1612"/>
    </row>
    <row r="4" spans="1:12" s="12" customFormat="1" ht="15.75" x14ac:dyDescent="0.25">
      <c r="A4" s="26">
        <v>1</v>
      </c>
      <c r="B4" s="34" t="s">
        <v>127</v>
      </c>
      <c r="C4" s="117" t="s">
        <v>128</v>
      </c>
      <c r="D4" s="55"/>
      <c r="E4" s="36"/>
      <c r="F4" s="36"/>
      <c r="J4" s="1610"/>
      <c r="K4" s="1611"/>
      <c r="L4" s="1612"/>
    </row>
    <row r="5" spans="1:12" ht="15.75" x14ac:dyDescent="0.25">
      <c r="A5" s="26">
        <v>2</v>
      </c>
      <c r="B5" s="34" t="s">
        <v>91</v>
      </c>
      <c r="C5" s="158" t="s">
        <v>237</v>
      </c>
      <c r="E5" s="227" t="s">
        <v>95</v>
      </c>
      <c r="F5" s="228"/>
      <c r="G5" s="19" t="s">
        <v>239</v>
      </c>
      <c r="H5" s="39"/>
      <c r="I5" s="72"/>
      <c r="J5" s="1610"/>
      <c r="K5" s="1611"/>
      <c r="L5" s="1612"/>
    </row>
    <row r="6" spans="1:12" ht="15.75" x14ac:dyDescent="0.25">
      <c r="A6" s="26">
        <v>3</v>
      </c>
      <c r="B6" s="34" t="s">
        <v>241</v>
      </c>
      <c r="C6" s="158" t="s">
        <v>242</v>
      </c>
      <c r="E6" s="229"/>
      <c r="F6" s="229"/>
      <c r="G6" s="126"/>
      <c r="H6" s="39"/>
      <c r="I6" s="72"/>
      <c r="J6" s="1610"/>
      <c r="K6" s="1611"/>
      <c r="L6" s="1612"/>
    </row>
    <row r="7" spans="1:12" ht="15.75" x14ac:dyDescent="0.25">
      <c r="A7" s="26">
        <v>4</v>
      </c>
      <c r="B7" s="34" t="s">
        <v>90</v>
      </c>
      <c r="C7" s="1004" t="s">
        <v>662</v>
      </c>
      <c r="E7" s="227" t="s">
        <v>95</v>
      </c>
      <c r="F7" s="228"/>
      <c r="G7" s="19" t="s">
        <v>238</v>
      </c>
      <c r="H7" s="39"/>
      <c r="I7" s="72"/>
      <c r="J7" s="1610"/>
      <c r="K7" s="1611"/>
      <c r="L7" s="1612"/>
    </row>
    <row r="8" spans="1:12" ht="15.75" x14ac:dyDescent="0.25">
      <c r="A8" s="26">
        <v>5</v>
      </c>
      <c r="B8" s="34" t="s">
        <v>664</v>
      </c>
      <c r="C8" s="1004" t="s">
        <v>663</v>
      </c>
      <c r="E8" s="227" t="s">
        <v>95</v>
      </c>
      <c r="F8" s="228"/>
      <c r="G8" s="914" t="s">
        <v>651</v>
      </c>
      <c r="H8" s="39"/>
      <c r="I8" s="72"/>
      <c r="J8" s="1610"/>
      <c r="K8" s="1611"/>
      <c r="L8" s="1612"/>
    </row>
    <row r="9" spans="1:12" ht="15.75" x14ac:dyDescent="0.25">
      <c r="A9" s="26">
        <v>6</v>
      </c>
      <c r="B9" s="34" t="s">
        <v>243</v>
      </c>
      <c r="C9" s="131" t="s">
        <v>253</v>
      </c>
      <c r="E9" s="227" t="s">
        <v>95</v>
      </c>
      <c r="F9" s="228"/>
      <c r="G9" s="19" t="s">
        <v>248</v>
      </c>
      <c r="H9" s="39"/>
      <c r="I9" s="72"/>
      <c r="J9" s="1610"/>
      <c r="K9" s="1611"/>
      <c r="L9" s="1612"/>
    </row>
    <row r="10" spans="1:12" ht="15.75" x14ac:dyDescent="0.25">
      <c r="A10" s="26">
        <v>7</v>
      </c>
      <c r="B10" s="34" t="s">
        <v>244</v>
      </c>
      <c r="C10" s="131" t="s">
        <v>254</v>
      </c>
      <c r="E10" s="227" t="s">
        <v>95</v>
      </c>
      <c r="F10" s="228"/>
      <c r="G10" s="19" t="s">
        <v>249</v>
      </c>
      <c r="H10" s="39"/>
      <c r="I10" s="72"/>
      <c r="J10" s="1613"/>
      <c r="K10" s="1614"/>
      <c r="L10" s="1615"/>
    </row>
    <row r="11" spans="1:12" ht="15.75" x14ac:dyDescent="0.25">
      <c r="A11" s="26">
        <v>8</v>
      </c>
      <c r="B11" s="34" t="s">
        <v>245</v>
      </c>
      <c r="C11" s="131" t="s">
        <v>255</v>
      </c>
      <c r="E11" s="227" t="s">
        <v>95</v>
      </c>
      <c r="F11" s="228"/>
      <c r="G11" s="19" t="s">
        <v>250</v>
      </c>
      <c r="H11" s="39"/>
      <c r="I11" s="72"/>
      <c r="J11" s="926"/>
      <c r="K11" s="926"/>
      <c r="L11" s="926"/>
    </row>
    <row r="12" spans="1:12" ht="15.75" x14ac:dyDescent="0.25">
      <c r="A12" s="26">
        <v>9</v>
      </c>
      <c r="B12" s="34" t="s">
        <v>101</v>
      </c>
      <c r="C12" s="1144">
        <v>43938</v>
      </c>
      <c r="E12" s="30"/>
      <c r="F12" s="30"/>
      <c r="G12" s="12"/>
      <c r="H12" s="12"/>
      <c r="I12" s="73"/>
      <c r="J12" s="926"/>
      <c r="K12" s="926"/>
      <c r="L12" s="926"/>
    </row>
    <row r="13" spans="1:12" ht="15.75" x14ac:dyDescent="0.25">
      <c r="A13" s="26">
        <v>10</v>
      </c>
      <c r="B13" s="34" t="s">
        <v>123</v>
      </c>
      <c r="C13" s="28">
        <v>0.45520833333333338</v>
      </c>
      <c r="E13" s="30"/>
      <c r="F13" s="30"/>
      <c r="G13" s="12"/>
      <c r="H13" s="12"/>
      <c r="I13" s="73"/>
      <c r="J13" s="926"/>
      <c r="K13" s="926"/>
      <c r="L13" s="926"/>
    </row>
    <row r="14" spans="1:12" ht="15.75" x14ac:dyDescent="0.25">
      <c r="A14" s="26">
        <v>11</v>
      </c>
      <c r="B14" s="34" t="s">
        <v>124</v>
      </c>
      <c r="C14" s="260" t="s">
        <v>125</v>
      </c>
      <c r="E14" s="1616"/>
      <c r="F14" s="1616"/>
      <c r="G14" s="261"/>
      <c r="H14" s="261"/>
      <c r="I14" s="73"/>
    </row>
    <row r="15" spans="1:12" ht="15.75" x14ac:dyDescent="0.25">
      <c r="A15" s="26">
        <v>12</v>
      </c>
      <c r="B15" s="34" t="s">
        <v>102</v>
      </c>
      <c r="C15" s="1144">
        <v>43942</v>
      </c>
      <c r="E15" s="30"/>
      <c r="F15" s="30"/>
      <c r="G15" s="12"/>
      <c r="H15" s="12"/>
      <c r="I15" s="73"/>
    </row>
    <row r="16" spans="1:12" ht="15.75" x14ac:dyDescent="0.25">
      <c r="A16" s="26">
        <v>13</v>
      </c>
      <c r="B16" s="34" t="s">
        <v>103</v>
      </c>
      <c r="C16" s="1144">
        <f>C15+7</f>
        <v>43949</v>
      </c>
      <c r="E16" s="30"/>
      <c r="F16" s="30"/>
      <c r="G16" s="12"/>
      <c r="H16" s="104"/>
      <c r="I16" s="107"/>
      <c r="J16" s="8"/>
    </row>
    <row r="17" spans="1:12" ht="15.75" x14ac:dyDescent="0.25">
      <c r="A17" s="1528">
        <v>14</v>
      </c>
      <c r="B17" s="1530" t="s">
        <v>85</v>
      </c>
      <c r="C17" s="1532" t="s">
        <v>98</v>
      </c>
      <c r="E17" s="1606" t="s">
        <v>184</v>
      </c>
      <c r="F17" s="1606"/>
      <c r="G17" s="20" t="s">
        <v>92</v>
      </c>
      <c r="H17" s="1619"/>
      <c r="I17" s="1619"/>
      <c r="J17" s="598"/>
    </row>
    <row r="18" spans="1:12" ht="15.75" x14ac:dyDescent="0.25">
      <c r="A18" s="1529"/>
      <c r="B18" s="1531"/>
      <c r="C18" s="1533"/>
      <c r="E18" s="1606" t="s">
        <v>185</v>
      </c>
      <c r="F18" s="1606"/>
      <c r="G18" s="591" t="s">
        <v>119</v>
      </c>
      <c r="H18" s="350"/>
      <c r="I18" s="350"/>
      <c r="J18" s="598"/>
    </row>
    <row r="19" spans="1:12" ht="15.75" x14ac:dyDescent="0.25">
      <c r="A19" s="26">
        <v>15</v>
      </c>
      <c r="B19" s="34" t="s">
        <v>86</v>
      </c>
      <c r="C19" s="21">
        <v>30000000</v>
      </c>
      <c r="E19" s="31"/>
      <c r="F19" s="31"/>
      <c r="G19" s="12"/>
      <c r="H19" s="12"/>
      <c r="I19" s="73"/>
    </row>
    <row r="20" spans="1:12" ht="15.75" x14ac:dyDescent="0.25">
      <c r="A20" s="26">
        <v>16</v>
      </c>
      <c r="B20" s="34" t="s">
        <v>87</v>
      </c>
      <c r="C20" s="21">
        <f>(C19*(G20/100))+(C19*((1.5*340)/(100*365)))</f>
        <v>30641478.082191776</v>
      </c>
      <c r="E20" s="1620" t="s">
        <v>100</v>
      </c>
      <c r="F20" s="1621"/>
      <c r="G20" s="22">
        <v>100.741</v>
      </c>
      <c r="H20" s="110"/>
      <c r="I20" s="72"/>
    </row>
    <row r="21" spans="1:12" ht="15.75" x14ac:dyDescent="0.25">
      <c r="A21" s="26">
        <v>17</v>
      </c>
      <c r="B21" s="34" t="s">
        <v>83</v>
      </c>
      <c r="C21" s="21">
        <f>C20*(1-0.005)</f>
        <v>30488270.691780817</v>
      </c>
      <c r="E21" s="1620" t="s">
        <v>89</v>
      </c>
      <c r="F21" s="1621"/>
      <c r="G21" s="23">
        <f>(C20-C21)/C20</f>
        <v>5.000000000000027E-3</v>
      </c>
      <c r="H21" s="111"/>
      <c r="I21" s="75"/>
    </row>
    <row r="22" spans="1:12" ht="15.75" x14ac:dyDescent="0.25">
      <c r="A22" s="26">
        <v>18</v>
      </c>
      <c r="B22" s="34" t="s">
        <v>88</v>
      </c>
      <c r="C22" s="19" t="s">
        <v>99</v>
      </c>
      <c r="E22" s="33"/>
      <c r="F22" s="33"/>
      <c r="G22" s="12"/>
      <c r="H22" s="12"/>
      <c r="I22" s="73"/>
    </row>
    <row r="23" spans="1:12" ht="15.75" x14ac:dyDescent="0.25">
      <c r="A23" s="26">
        <v>19</v>
      </c>
      <c r="B23" s="34" t="s">
        <v>82</v>
      </c>
      <c r="C23" s="24">
        <v>-6.1000000000000004E-3</v>
      </c>
      <c r="E23" s="38"/>
      <c r="F23" s="38"/>
      <c r="G23" s="39"/>
      <c r="H23" s="39"/>
      <c r="I23" s="76"/>
    </row>
    <row r="24" spans="1:12" ht="15.75" x14ac:dyDescent="0.25">
      <c r="A24" s="26">
        <v>20</v>
      </c>
      <c r="B24" s="34" t="s">
        <v>84</v>
      </c>
      <c r="C24" s="21">
        <f>C21*(1+((C23*(C16-C15))/(360)))</f>
        <v>30484654.444118209</v>
      </c>
      <c r="E24" s="13"/>
      <c r="F24" s="13"/>
      <c r="G24" s="12"/>
      <c r="H24" s="12"/>
      <c r="I24" s="73"/>
    </row>
    <row r="25" spans="1:12" ht="15.75" x14ac:dyDescent="0.25">
      <c r="A25" s="26">
        <v>21</v>
      </c>
      <c r="B25" s="34" t="s">
        <v>350</v>
      </c>
      <c r="C25" s="117" t="s">
        <v>216</v>
      </c>
      <c r="E25" s="1617" t="s">
        <v>95</v>
      </c>
      <c r="F25" s="1618"/>
      <c r="G25" s="117" t="s">
        <v>215</v>
      </c>
      <c r="H25" s="261"/>
      <c r="I25" s="72"/>
    </row>
    <row r="26" spans="1:12" ht="31.5" x14ac:dyDescent="0.25">
      <c r="A26" s="1571" t="s">
        <v>357</v>
      </c>
      <c r="B26" s="1571"/>
      <c r="C26" s="1571"/>
      <c r="D26" s="55"/>
      <c r="E26" s="55"/>
      <c r="F26" s="1571" t="s">
        <v>358</v>
      </c>
      <c r="G26" s="1571"/>
      <c r="H26" s="16"/>
      <c r="I26" s="1527" t="s">
        <v>359</v>
      </c>
      <c r="J26" s="1527"/>
      <c r="K26" s="6"/>
      <c r="L26" s="376" t="s">
        <v>341</v>
      </c>
    </row>
    <row r="27" spans="1:12" ht="15.75" customHeight="1" x14ac:dyDescent="0.25">
      <c r="A27" s="2">
        <v>1</v>
      </c>
      <c r="B27" s="3" t="s">
        <v>0</v>
      </c>
      <c r="C27" s="1262" t="s">
        <v>816</v>
      </c>
      <c r="D27" s="1229" t="s">
        <v>130</v>
      </c>
      <c r="E27" s="596" t="s">
        <v>309</v>
      </c>
      <c r="F27" s="2">
        <v>1</v>
      </c>
      <c r="G27" s="1262" t="s">
        <v>816</v>
      </c>
      <c r="H27" s="7"/>
      <c r="I27" s="2">
        <v>1</v>
      </c>
      <c r="J27" s="1262" t="s">
        <v>816</v>
      </c>
      <c r="L27" s="26"/>
    </row>
    <row r="28" spans="1:12" ht="15.75" customHeight="1" x14ac:dyDescent="0.25">
      <c r="A28" s="2">
        <v>2</v>
      </c>
      <c r="B28" s="3" t="s">
        <v>1</v>
      </c>
      <c r="C28" s="1007" t="str">
        <f>G7</f>
        <v>549300RM34L56MA11M54</v>
      </c>
      <c r="D28" s="1229" t="s">
        <v>130</v>
      </c>
      <c r="E28" s="342" t="s">
        <v>309</v>
      </c>
      <c r="F28" s="2">
        <v>2</v>
      </c>
      <c r="G28" s="131" t="str">
        <f>C28</f>
        <v>549300RM34L56MA11M54</v>
      </c>
      <c r="H28" s="7"/>
      <c r="I28" s="2">
        <v>2</v>
      </c>
      <c r="J28" s="131" t="str">
        <f>C28</f>
        <v>549300RM34L56MA11M54</v>
      </c>
      <c r="L28" s="329" t="s">
        <v>804</v>
      </c>
    </row>
    <row r="29" spans="1:12" ht="15.75" customHeight="1" x14ac:dyDescent="0.25">
      <c r="A29" s="2">
        <v>3</v>
      </c>
      <c r="B29" s="3" t="s">
        <v>40</v>
      </c>
      <c r="C29" s="129" t="str">
        <f>G9</f>
        <v>549300KM1L458YNTN211</v>
      </c>
      <c r="D29" s="1229" t="s">
        <v>130</v>
      </c>
      <c r="E29" s="342" t="s">
        <v>309</v>
      </c>
      <c r="F29" s="2">
        <v>3</v>
      </c>
      <c r="G29" s="131" t="str">
        <f>G10</f>
        <v>549300091MND56LQ2L89</v>
      </c>
      <c r="H29" s="7"/>
      <c r="I29" s="2">
        <v>3</v>
      </c>
      <c r="J29" s="131" t="str">
        <f>G11</f>
        <v>549300077NBE657MLP47</v>
      </c>
      <c r="L29" s="329" t="s">
        <v>342</v>
      </c>
    </row>
    <row r="30" spans="1:12" ht="15.75" customHeight="1" x14ac:dyDescent="0.25">
      <c r="A30" s="2">
        <v>4</v>
      </c>
      <c r="B30" s="3" t="s">
        <v>12</v>
      </c>
      <c r="C30" s="45" t="s">
        <v>106</v>
      </c>
      <c r="D30" s="57" t="s">
        <v>130</v>
      </c>
      <c r="E30" s="262"/>
      <c r="F30" s="2">
        <v>4</v>
      </c>
      <c r="G30" s="278" t="s">
        <v>106</v>
      </c>
      <c r="H30" s="7"/>
      <c r="I30" s="2">
        <v>4</v>
      </c>
      <c r="J30" s="278" t="s">
        <v>106</v>
      </c>
      <c r="L30" s="377"/>
    </row>
    <row r="31" spans="1:12" ht="15.75" customHeight="1" x14ac:dyDescent="0.25">
      <c r="A31" s="4">
        <v>5</v>
      </c>
      <c r="B31" s="5" t="s">
        <v>2</v>
      </c>
      <c r="C31" s="129" t="s">
        <v>251</v>
      </c>
      <c r="D31" s="58" t="s">
        <v>130</v>
      </c>
      <c r="E31" s="263"/>
      <c r="F31" s="4">
        <v>5</v>
      </c>
      <c r="G31" s="131" t="str">
        <f>C31</f>
        <v>UCITS</v>
      </c>
      <c r="H31" s="7"/>
      <c r="I31" s="4">
        <v>5</v>
      </c>
      <c r="J31" s="131" t="str">
        <f>C31</f>
        <v>UCITS</v>
      </c>
      <c r="L31" s="378"/>
    </row>
    <row r="32" spans="1:12" ht="15.75" customHeight="1" x14ac:dyDescent="0.25">
      <c r="A32" s="2">
        <v>6</v>
      </c>
      <c r="B32" s="3" t="s">
        <v>534</v>
      </c>
      <c r="C32" s="141" t="s">
        <v>252</v>
      </c>
      <c r="D32" s="57" t="s">
        <v>44</v>
      </c>
      <c r="E32" s="262"/>
      <c r="F32" s="2">
        <v>6</v>
      </c>
      <c r="G32" s="147" t="str">
        <f>C32</f>
        <v>MMFT</v>
      </c>
      <c r="H32" s="7"/>
      <c r="I32" s="2">
        <v>6</v>
      </c>
      <c r="J32" s="147" t="str">
        <f>C32</f>
        <v>MMFT</v>
      </c>
      <c r="L32" s="377"/>
    </row>
    <row r="33" spans="1:12" ht="15.75" customHeight="1" x14ac:dyDescent="0.25">
      <c r="A33" s="2">
        <v>7</v>
      </c>
      <c r="B33" s="3" t="s">
        <v>535</v>
      </c>
      <c r="C33" s="46"/>
      <c r="D33" s="57" t="s">
        <v>43</v>
      </c>
      <c r="E33" s="596" t="s">
        <v>309</v>
      </c>
      <c r="F33" s="2">
        <v>7</v>
      </c>
      <c r="G33" s="90"/>
      <c r="H33" s="7"/>
      <c r="I33" s="2">
        <v>7</v>
      </c>
      <c r="J33" s="90"/>
      <c r="L33" s="368"/>
    </row>
    <row r="34" spans="1:12" ht="15.75" customHeight="1" x14ac:dyDescent="0.25">
      <c r="A34" s="2">
        <v>8</v>
      </c>
      <c r="B34" s="3" t="s">
        <v>536</v>
      </c>
      <c r="C34" s="46"/>
      <c r="D34" s="57" t="s">
        <v>43</v>
      </c>
      <c r="E34" s="596" t="s">
        <v>309</v>
      </c>
      <c r="F34" s="2">
        <v>8</v>
      </c>
      <c r="G34" s="90"/>
      <c r="H34" s="7"/>
      <c r="I34" s="2">
        <v>8</v>
      </c>
      <c r="J34" s="90"/>
      <c r="L34" s="377"/>
    </row>
    <row r="35" spans="1:12" ht="15.75" customHeight="1" x14ac:dyDescent="0.25">
      <c r="A35" s="2">
        <v>9</v>
      </c>
      <c r="B35" s="3" t="s">
        <v>5</v>
      </c>
      <c r="C35" s="45" t="s">
        <v>109</v>
      </c>
      <c r="D35" s="1229" t="s">
        <v>130</v>
      </c>
      <c r="E35" s="264"/>
      <c r="F35" s="2">
        <v>9</v>
      </c>
      <c r="G35" s="278" t="s">
        <v>109</v>
      </c>
      <c r="H35" s="7"/>
      <c r="I35" s="2">
        <v>9</v>
      </c>
      <c r="J35" s="278" t="s">
        <v>109</v>
      </c>
      <c r="L35" s="329"/>
    </row>
    <row r="36" spans="1:12" ht="15.75" customHeight="1" x14ac:dyDescent="0.25">
      <c r="A36" s="2">
        <v>10</v>
      </c>
      <c r="B36" s="3" t="s">
        <v>6</v>
      </c>
      <c r="C36" s="1004" t="str">
        <f>G8</f>
        <v>549300RM34X92OB23P19</v>
      </c>
      <c r="D36" s="59" t="s">
        <v>130</v>
      </c>
      <c r="E36" s="342" t="s">
        <v>309</v>
      </c>
      <c r="F36" s="2">
        <v>10</v>
      </c>
      <c r="G36" s="131" t="str">
        <f>C36</f>
        <v>549300RM34X92OB23P19</v>
      </c>
      <c r="H36" s="7"/>
      <c r="I36" s="2">
        <v>10</v>
      </c>
      <c r="J36" s="131" t="str">
        <f>C36</f>
        <v>549300RM34X92OB23P19</v>
      </c>
      <c r="L36" s="66" t="s">
        <v>342</v>
      </c>
    </row>
    <row r="37" spans="1:12" ht="15.75" customHeight="1" x14ac:dyDescent="0.25">
      <c r="A37" s="2">
        <v>11</v>
      </c>
      <c r="B37" s="3" t="s">
        <v>7</v>
      </c>
      <c r="C37" s="45" t="str">
        <f>G5</f>
        <v>AL61GG34LM12CV28I911</v>
      </c>
      <c r="D37" s="59" t="s">
        <v>130</v>
      </c>
      <c r="E37" s="265"/>
      <c r="F37" s="2">
        <v>11</v>
      </c>
      <c r="G37" s="278" t="str">
        <f>C37</f>
        <v>AL61GG34LM12CV28I911</v>
      </c>
      <c r="H37" s="7"/>
      <c r="I37" s="2">
        <v>11</v>
      </c>
      <c r="J37" s="278" t="str">
        <f>C37</f>
        <v>AL61GG34LM12CV28I911</v>
      </c>
      <c r="L37" s="66"/>
    </row>
    <row r="38" spans="1:12" ht="15.75" customHeight="1" x14ac:dyDescent="0.25">
      <c r="A38" s="2">
        <v>12</v>
      </c>
      <c r="B38" s="3" t="s">
        <v>46</v>
      </c>
      <c r="C38" s="45" t="s">
        <v>108</v>
      </c>
      <c r="D38" s="59" t="s">
        <v>130</v>
      </c>
      <c r="E38" s="265"/>
      <c r="F38" s="2">
        <v>12</v>
      </c>
      <c r="G38" s="278" t="s">
        <v>108</v>
      </c>
      <c r="H38" s="7"/>
      <c r="I38" s="2">
        <v>12</v>
      </c>
      <c r="J38" s="278" t="s">
        <v>108</v>
      </c>
      <c r="L38" s="1143">
        <v>2</v>
      </c>
    </row>
    <row r="39" spans="1:12" ht="15.75" customHeight="1" x14ac:dyDescent="0.25">
      <c r="A39" s="2">
        <v>13</v>
      </c>
      <c r="B39" s="3" t="s">
        <v>8</v>
      </c>
      <c r="C39" s="129" t="str">
        <f>G9</f>
        <v>549300KM1L458YNTN211</v>
      </c>
      <c r="D39" s="1296" t="s">
        <v>43</v>
      </c>
      <c r="E39" s="342" t="s">
        <v>309</v>
      </c>
      <c r="F39" s="2">
        <v>13</v>
      </c>
      <c r="G39" s="131" t="str">
        <f>G10</f>
        <v>549300091MND56LQ2L89</v>
      </c>
      <c r="H39" s="7"/>
      <c r="I39" s="2">
        <v>13</v>
      </c>
      <c r="J39" s="131" t="str">
        <f>G11</f>
        <v>549300077NBE657MLP47</v>
      </c>
      <c r="L39" s="329">
        <v>4</v>
      </c>
    </row>
    <row r="40" spans="1:12" ht="15.75" customHeight="1" x14ac:dyDescent="0.25">
      <c r="A40" s="2">
        <v>14</v>
      </c>
      <c r="B40" s="3" t="s">
        <v>9</v>
      </c>
      <c r="C40" s="46"/>
      <c r="D40" s="60" t="s">
        <v>43</v>
      </c>
      <c r="E40" s="248"/>
      <c r="F40" s="2">
        <v>14</v>
      </c>
      <c r="G40" s="90"/>
      <c r="H40" s="7"/>
      <c r="I40" s="2">
        <v>14</v>
      </c>
      <c r="J40" s="90"/>
      <c r="L40" s="379"/>
    </row>
    <row r="41" spans="1:12" ht="15.75" customHeight="1" x14ac:dyDescent="0.25">
      <c r="A41" s="2">
        <v>15</v>
      </c>
      <c r="B41" s="3" t="s">
        <v>10</v>
      </c>
      <c r="C41" s="46"/>
      <c r="D41" s="59" t="s">
        <v>43</v>
      </c>
      <c r="E41" s="56"/>
      <c r="F41" s="2">
        <v>15</v>
      </c>
      <c r="G41" s="90"/>
      <c r="H41" s="7"/>
      <c r="I41" s="2">
        <v>15</v>
      </c>
      <c r="J41" s="90"/>
      <c r="L41" s="405"/>
    </row>
    <row r="42" spans="1:12" ht="15.75" customHeight="1" x14ac:dyDescent="0.25">
      <c r="A42" s="2">
        <v>16</v>
      </c>
      <c r="B42" s="3" t="s">
        <v>41</v>
      </c>
      <c r="C42" s="46"/>
      <c r="D42" s="59" t="s">
        <v>44</v>
      </c>
      <c r="E42" s="56"/>
      <c r="F42" s="2">
        <v>16</v>
      </c>
      <c r="G42" s="90"/>
      <c r="H42" s="7"/>
      <c r="I42" s="2">
        <v>16</v>
      </c>
      <c r="J42" s="90"/>
      <c r="L42" s="66"/>
    </row>
    <row r="43" spans="1:12" ht="15.75" customHeight="1" x14ac:dyDescent="0.25">
      <c r="A43" s="2">
        <v>17</v>
      </c>
      <c r="B43" s="3" t="s">
        <v>11</v>
      </c>
      <c r="C43" s="127" t="str">
        <f>G25</f>
        <v>549300WCGB70D06XZS54</v>
      </c>
      <c r="D43" s="1229" t="s">
        <v>43</v>
      </c>
      <c r="E43" s="596" t="s">
        <v>309</v>
      </c>
      <c r="F43" s="2">
        <v>17</v>
      </c>
      <c r="G43" s="158" t="str">
        <f>C43</f>
        <v>549300WCGB70D06XZS54</v>
      </c>
      <c r="H43" s="7"/>
      <c r="I43" s="2">
        <v>17</v>
      </c>
      <c r="J43" s="158" t="str">
        <f>C43</f>
        <v>549300WCGB70D06XZS54</v>
      </c>
      <c r="L43" s="329">
        <v>6</v>
      </c>
    </row>
    <row r="44" spans="1:12" ht="15.75" customHeight="1" x14ac:dyDescent="0.25">
      <c r="A44" s="2">
        <v>18</v>
      </c>
      <c r="B44" s="3" t="s">
        <v>156</v>
      </c>
      <c r="C44" s="919" t="str">
        <f>G7</f>
        <v>549300RM34L56MA11M54</v>
      </c>
      <c r="D44" s="1229" t="s">
        <v>43</v>
      </c>
      <c r="E44" s="342" t="s">
        <v>309</v>
      </c>
      <c r="F44" s="2">
        <v>18</v>
      </c>
      <c r="G44" s="147" t="str">
        <f>C44</f>
        <v>549300RM34L56MA11M54</v>
      </c>
      <c r="H44" s="7"/>
      <c r="I44" s="2">
        <v>18</v>
      </c>
      <c r="J44" s="147" t="str">
        <f>C44</f>
        <v>549300RM34L56MA11M54</v>
      </c>
      <c r="L44" s="329">
        <v>5</v>
      </c>
    </row>
    <row r="45" spans="1:12" ht="15.75" customHeight="1" x14ac:dyDescent="0.25">
      <c r="A45" s="35" t="s">
        <v>134</v>
      </c>
      <c r="B45" s="1"/>
      <c r="C45" s="16"/>
      <c r="D45" s="114"/>
      <c r="E45" s="40"/>
      <c r="F45" s="35" t="s">
        <v>134</v>
      </c>
      <c r="G45" s="16"/>
      <c r="H45" s="7"/>
      <c r="I45" s="35" t="s">
        <v>134</v>
      </c>
      <c r="J45" s="16"/>
      <c r="L45" s="249"/>
    </row>
    <row r="46" spans="1:12" ht="15.75" customHeight="1" x14ac:dyDescent="0.25">
      <c r="A46" s="2">
        <v>1</v>
      </c>
      <c r="B46" s="3" t="s">
        <v>49</v>
      </c>
      <c r="C46" s="19" t="s">
        <v>120</v>
      </c>
      <c r="D46" s="1227" t="s">
        <v>130</v>
      </c>
      <c r="E46" s="596" t="s">
        <v>309</v>
      </c>
      <c r="F46" s="2">
        <v>1</v>
      </c>
      <c r="G46" s="19" t="s">
        <v>246</v>
      </c>
      <c r="H46" s="7"/>
      <c r="I46" s="2">
        <v>1</v>
      </c>
      <c r="J46" s="19" t="s">
        <v>247</v>
      </c>
      <c r="L46" s="329">
        <v>14</v>
      </c>
    </row>
    <row r="47" spans="1:12" ht="15.75" customHeight="1" x14ac:dyDescent="0.25">
      <c r="A47" s="2">
        <v>2</v>
      </c>
      <c r="B47" s="3" t="s">
        <v>15</v>
      </c>
      <c r="C47" s="90"/>
      <c r="D47" s="1227" t="s">
        <v>44</v>
      </c>
      <c r="E47" s="249"/>
      <c r="F47" s="2">
        <v>2</v>
      </c>
      <c r="G47" s="90"/>
      <c r="H47" s="7"/>
      <c r="I47" s="2">
        <v>2</v>
      </c>
      <c r="J47" s="90"/>
      <c r="L47" s="329"/>
    </row>
    <row r="48" spans="1:12" ht="15.75" customHeight="1" x14ac:dyDescent="0.25">
      <c r="A48" s="2">
        <v>3</v>
      </c>
      <c r="B48" s="3" t="s">
        <v>79</v>
      </c>
      <c r="C48" s="1145" t="s">
        <v>689</v>
      </c>
      <c r="D48" s="153" t="s">
        <v>130</v>
      </c>
      <c r="E48" s="250"/>
      <c r="F48" s="2">
        <v>3</v>
      </c>
      <c r="G48" s="1145" t="s">
        <v>689</v>
      </c>
      <c r="H48" s="7"/>
      <c r="I48" s="2">
        <v>3</v>
      </c>
      <c r="J48" s="1145" t="s">
        <v>689</v>
      </c>
      <c r="L48" s="380">
        <v>25</v>
      </c>
    </row>
    <row r="49" spans="1:12" ht="15.75" customHeight="1" x14ac:dyDescent="0.25">
      <c r="A49" s="2">
        <v>4</v>
      </c>
      <c r="B49" s="3" t="s">
        <v>34</v>
      </c>
      <c r="C49" s="158" t="s">
        <v>110</v>
      </c>
      <c r="D49" s="1227" t="s">
        <v>130</v>
      </c>
      <c r="E49" s="251"/>
      <c r="F49" s="230">
        <v>4</v>
      </c>
      <c r="G49" s="158" t="s">
        <v>110</v>
      </c>
      <c r="H49" s="231"/>
      <c r="I49" s="230">
        <v>4</v>
      </c>
      <c r="J49" s="158" t="s">
        <v>110</v>
      </c>
      <c r="L49" s="329">
        <v>8</v>
      </c>
    </row>
    <row r="50" spans="1:12" ht="15.75" customHeight="1" x14ac:dyDescent="0.25">
      <c r="A50" s="2">
        <v>5</v>
      </c>
      <c r="B50" s="3" t="s">
        <v>16</v>
      </c>
      <c r="C50" s="19" t="b">
        <v>0</v>
      </c>
      <c r="D50" s="1227" t="s">
        <v>130</v>
      </c>
      <c r="E50" s="249"/>
      <c r="F50" s="2">
        <v>5</v>
      </c>
      <c r="G50" s="19" t="b">
        <v>0</v>
      </c>
      <c r="H50" s="7"/>
      <c r="I50" s="2">
        <v>5</v>
      </c>
      <c r="J50" s="19" t="b">
        <v>0</v>
      </c>
      <c r="L50" s="329"/>
    </row>
    <row r="51" spans="1:12" ht="15.75" customHeight="1" x14ac:dyDescent="0.25">
      <c r="A51" s="2">
        <v>6</v>
      </c>
      <c r="B51" s="3" t="s">
        <v>50</v>
      </c>
      <c r="C51" s="90"/>
      <c r="D51" s="1227" t="s">
        <v>44</v>
      </c>
      <c r="E51" s="249"/>
      <c r="F51" s="2">
        <v>6</v>
      </c>
      <c r="G51" s="90"/>
      <c r="H51" s="7"/>
      <c r="I51" s="2">
        <v>6</v>
      </c>
      <c r="J51" s="90"/>
      <c r="L51" s="329"/>
    </row>
    <row r="52" spans="1:12" ht="15.75" customHeight="1" x14ac:dyDescent="0.25">
      <c r="A52" s="2">
        <v>7</v>
      </c>
      <c r="B52" s="3" t="s">
        <v>13</v>
      </c>
      <c r="C52" s="90"/>
      <c r="D52" s="1227" t="s">
        <v>44</v>
      </c>
      <c r="E52" s="249"/>
      <c r="F52" s="2">
        <v>7</v>
      </c>
      <c r="G52" s="90"/>
      <c r="H52" s="7"/>
      <c r="I52" s="2">
        <v>7</v>
      </c>
      <c r="J52" s="90"/>
      <c r="L52" s="329"/>
    </row>
    <row r="53" spans="1:12" ht="15.75" customHeight="1" x14ac:dyDescent="0.25">
      <c r="A53" s="2">
        <v>8</v>
      </c>
      <c r="B53" s="3" t="s">
        <v>14</v>
      </c>
      <c r="C53" s="393" t="s">
        <v>173</v>
      </c>
      <c r="D53" s="1231" t="s">
        <v>130</v>
      </c>
      <c r="E53" s="596" t="s">
        <v>309</v>
      </c>
      <c r="F53" s="2">
        <v>8</v>
      </c>
      <c r="G53" s="155" t="str">
        <f>C53</f>
        <v>XXXX</v>
      </c>
      <c r="H53" s="7"/>
      <c r="I53" s="2">
        <v>8</v>
      </c>
      <c r="J53" s="155" t="str">
        <f>C53</f>
        <v>XXXX</v>
      </c>
      <c r="L53" s="152" t="s">
        <v>355</v>
      </c>
    </row>
    <row r="54" spans="1:12" ht="15.75" customHeight="1" x14ac:dyDescent="0.25">
      <c r="A54" s="2">
        <v>9</v>
      </c>
      <c r="B54" s="3" t="s">
        <v>51</v>
      </c>
      <c r="C54" s="158" t="s">
        <v>104</v>
      </c>
      <c r="D54" s="1296" t="s">
        <v>130</v>
      </c>
      <c r="E54" s="251"/>
      <c r="F54" s="230">
        <v>9</v>
      </c>
      <c r="G54" s="158" t="s">
        <v>104</v>
      </c>
      <c r="H54" s="231"/>
      <c r="I54" s="230">
        <v>9</v>
      </c>
      <c r="J54" s="158" t="s">
        <v>104</v>
      </c>
      <c r="L54" s="329" t="s">
        <v>787</v>
      </c>
    </row>
    <row r="55" spans="1:12" ht="15.75" customHeight="1" x14ac:dyDescent="0.25">
      <c r="A55" s="2">
        <v>10</v>
      </c>
      <c r="B55" s="3" t="s">
        <v>35</v>
      </c>
      <c r="C55" s="159"/>
      <c r="D55" s="1296" t="s">
        <v>44</v>
      </c>
      <c r="E55" s="251"/>
      <c r="F55" s="230">
        <v>10</v>
      </c>
      <c r="G55" s="159"/>
      <c r="H55" s="231"/>
      <c r="I55" s="230">
        <v>10</v>
      </c>
      <c r="J55" s="159"/>
      <c r="L55" s="329"/>
    </row>
    <row r="56" spans="1:12" ht="15.75" customHeight="1" x14ac:dyDescent="0.25">
      <c r="A56" s="2">
        <v>11</v>
      </c>
      <c r="B56" s="3" t="s">
        <v>52</v>
      </c>
      <c r="C56" s="158">
        <v>2011</v>
      </c>
      <c r="D56" s="1296" t="s">
        <v>44</v>
      </c>
      <c r="E56" s="251"/>
      <c r="F56" s="230">
        <v>11</v>
      </c>
      <c r="G56" s="158">
        <v>2011</v>
      </c>
      <c r="H56" s="231"/>
      <c r="I56" s="230">
        <v>11</v>
      </c>
      <c r="J56" s="158">
        <v>2011</v>
      </c>
      <c r="L56" s="329"/>
    </row>
    <row r="57" spans="1:12" ht="15.75" customHeight="1" x14ac:dyDescent="0.25">
      <c r="A57" s="2">
        <v>12</v>
      </c>
      <c r="B57" s="3" t="s">
        <v>53</v>
      </c>
      <c r="C57" s="1142" t="s">
        <v>811</v>
      </c>
      <c r="D57" s="63" t="s">
        <v>130</v>
      </c>
      <c r="E57" s="252"/>
      <c r="F57" s="2">
        <v>12</v>
      </c>
      <c r="G57" s="1223" t="s">
        <v>811</v>
      </c>
      <c r="H57" s="7"/>
      <c r="I57" s="2">
        <v>12</v>
      </c>
      <c r="J57" s="1223" t="s">
        <v>811</v>
      </c>
      <c r="L57" s="63"/>
    </row>
    <row r="58" spans="1:12" ht="15.75" customHeight="1" x14ac:dyDescent="0.25">
      <c r="A58" s="2">
        <v>13</v>
      </c>
      <c r="B58" s="3" t="s">
        <v>54</v>
      </c>
      <c r="C58" s="1146" t="s">
        <v>780</v>
      </c>
      <c r="D58" s="1297" t="s">
        <v>130</v>
      </c>
      <c r="E58" s="253"/>
      <c r="F58" s="2">
        <v>13</v>
      </c>
      <c r="G58" s="1146" t="s">
        <v>780</v>
      </c>
      <c r="H58" s="7"/>
      <c r="I58" s="2">
        <v>13</v>
      </c>
      <c r="J58" s="1146" t="s">
        <v>780</v>
      </c>
      <c r="L58" s="62"/>
    </row>
    <row r="59" spans="1:12" ht="15.75" customHeight="1" x14ac:dyDescent="0.25">
      <c r="A59" s="2">
        <v>14</v>
      </c>
      <c r="B59" s="3" t="s">
        <v>37</v>
      </c>
      <c r="C59" s="1146" t="s">
        <v>781</v>
      </c>
      <c r="D59" s="1232" t="s">
        <v>44</v>
      </c>
      <c r="E59" s="253"/>
      <c r="F59" s="2">
        <v>14</v>
      </c>
      <c r="G59" s="1146" t="s">
        <v>781</v>
      </c>
      <c r="H59" s="7"/>
      <c r="I59" s="2">
        <v>14</v>
      </c>
      <c r="J59" s="1146" t="s">
        <v>781</v>
      </c>
      <c r="L59" s="62"/>
    </row>
    <row r="60" spans="1:12" ht="15.75" customHeight="1" x14ac:dyDescent="0.25">
      <c r="A60" s="2">
        <v>15</v>
      </c>
      <c r="B60" s="3" t="s">
        <v>55</v>
      </c>
      <c r="C60" s="48" t="s">
        <v>799</v>
      </c>
      <c r="D60" s="288"/>
      <c r="E60" s="249"/>
      <c r="F60" s="2">
        <v>15</v>
      </c>
      <c r="G60" s="48" t="s">
        <v>799</v>
      </c>
      <c r="H60" s="7"/>
      <c r="I60" s="2">
        <v>15</v>
      </c>
      <c r="J60" s="48" t="s">
        <v>799</v>
      </c>
      <c r="L60" s="329"/>
    </row>
    <row r="61" spans="1:12" ht="15.75" customHeight="1" x14ac:dyDescent="0.25">
      <c r="A61" s="2">
        <v>16</v>
      </c>
      <c r="B61" s="3" t="s">
        <v>56</v>
      </c>
      <c r="C61" s="1004"/>
      <c r="D61" s="1296" t="s">
        <v>44</v>
      </c>
      <c r="E61" s="356" t="s">
        <v>309</v>
      </c>
      <c r="F61" s="2">
        <v>16</v>
      </c>
      <c r="G61" s="1004"/>
      <c r="H61" s="7"/>
      <c r="I61" s="2">
        <v>16</v>
      </c>
      <c r="J61" s="1004"/>
      <c r="L61" s="466">
        <v>26</v>
      </c>
    </row>
    <row r="62" spans="1:12" ht="15.75" customHeight="1" x14ac:dyDescent="0.25">
      <c r="A62" s="2">
        <v>17</v>
      </c>
      <c r="B62" s="3" t="s">
        <v>57</v>
      </c>
      <c r="C62" s="1147"/>
      <c r="D62" s="1298" t="s">
        <v>44</v>
      </c>
      <c r="E62" s="356" t="s">
        <v>309</v>
      </c>
      <c r="F62" s="2">
        <v>17</v>
      </c>
      <c r="G62" s="1147"/>
      <c r="H62" s="7"/>
      <c r="I62" s="2">
        <v>17</v>
      </c>
      <c r="J62" s="1147"/>
      <c r="L62" s="469">
        <v>27</v>
      </c>
    </row>
    <row r="63" spans="1:12" ht="15.75" customHeight="1" x14ac:dyDescent="0.25">
      <c r="A63" s="2">
        <v>18</v>
      </c>
      <c r="B63" s="3" t="s">
        <v>129</v>
      </c>
      <c r="C63" s="158" t="s">
        <v>105</v>
      </c>
      <c r="D63" s="1227" t="s">
        <v>130</v>
      </c>
      <c r="E63" s="356" t="s">
        <v>309</v>
      </c>
      <c r="F63" s="230">
        <v>18</v>
      </c>
      <c r="G63" s="158" t="s">
        <v>105</v>
      </c>
      <c r="H63" s="231"/>
      <c r="I63" s="230">
        <v>18</v>
      </c>
      <c r="J63" s="158" t="s">
        <v>105</v>
      </c>
      <c r="L63" s="329">
        <v>15</v>
      </c>
    </row>
    <row r="64" spans="1:12" ht="15.75" customHeight="1" x14ac:dyDescent="0.25">
      <c r="A64" s="2">
        <v>19</v>
      </c>
      <c r="B64" s="3" t="s">
        <v>17</v>
      </c>
      <c r="C64" s="19" t="b">
        <v>0</v>
      </c>
      <c r="D64" s="1227" t="s">
        <v>130</v>
      </c>
      <c r="E64" s="595"/>
      <c r="F64" s="2">
        <v>19</v>
      </c>
      <c r="G64" s="19" t="b">
        <v>0</v>
      </c>
      <c r="H64" s="7"/>
      <c r="I64" s="2">
        <v>19</v>
      </c>
      <c r="J64" s="19" t="b">
        <v>0</v>
      </c>
      <c r="L64" s="329"/>
    </row>
    <row r="65" spans="1:12" ht="15.75" customHeight="1" x14ac:dyDescent="0.25">
      <c r="A65" s="2">
        <v>20</v>
      </c>
      <c r="B65" s="3" t="s">
        <v>18</v>
      </c>
      <c r="C65" s="19" t="s">
        <v>111</v>
      </c>
      <c r="D65" s="1227" t="s">
        <v>130</v>
      </c>
      <c r="E65" s="356" t="s">
        <v>309</v>
      </c>
      <c r="F65" s="2">
        <v>20</v>
      </c>
      <c r="G65" s="19" t="s">
        <v>111</v>
      </c>
      <c r="H65" s="7"/>
      <c r="I65" s="2">
        <v>20</v>
      </c>
      <c r="J65" s="19" t="s">
        <v>111</v>
      </c>
      <c r="L65" s="329" t="s">
        <v>106</v>
      </c>
    </row>
    <row r="66" spans="1:12" ht="15.75" customHeight="1" x14ac:dyDescent="0.25">
      <c r="A66" s="2">
        <v>21</v>
      </c>
      <c r="B66" s="3" t="s">
        <v>58</v>
      </c>
      <c r="C66" s="19" t="b">
        <v>0</v>
      </c>
      <c r="D66" s="1227" t="s">
        <v>130</v>
      </c>
      <c r="E66" s="595"/>
      <c r="F66" s="2">
        <v>21</v>
      </c>
      <c r="G66" s="19" t="b">
        <v>0</v>
      </c>
      <c r="H66" s="7"/>
      <c r="I66" s="2">
        <v>21</v>
      </c>
      <c r="J66" s="19" t="b">
        <v>0</v>
      </c>
      <c r="L66" s="329"/>
    </row>
    <row r="67" spans="1:12" ht="15.75" customHeight="1" x14ac:dyDescent="0.25">
      <c r="A67" s="2">
        <v>22</v>
      </c>
      <c r="B67" s="3" t="s">
        <v>785</v>
      </c>
      <c r="C67" s="93" t="s">
        <v>205</v>
      </c>
      <c r="D67" s="1296" t="s">
        <v>130</v>
      </c>
      <c r="E67" s="356" t="s">
        <v>309</v>
      </c>
      <c r="F67" s="2">
        <v>22</v>
      </c>
      <c r="G67" s="93" t="s">
        <v>205</v>
      </c>
      <c r="H67" s="7"/>
      <c r="I67" s="2">
        <v>22</v>
      </c>
      <c r="J67" s="93" t="s">
        <v>205</v>
      </c>
      <c r="L67" s="329"/>
    </row>
    <row r="68" spans="1:12" ht="15.75" customHeight="1" x14ac:dyDescent="0.25">
      <c r="A68" s="2">
        <v>23</v>
      </c>
      <c r="B68" s="3" t="s">
        <v>59</v>
      </c>
      <c r="C68" s="94">
        <f>C23</f>
        <v>-6.1000000000000004E-3</v>
      </c>
      <c r="D68" s="65" t="s">
        <v>44</v>
      </c>
      <c r="E68" s="595"/>
      <c r="F68" s="2">
        <v>23</v>
      </c>
      <c r="G68" s="94">
        <f>C68</f>
        <v>-6.1000000000000004E-3</v>
      </c>
      <c r="H68" s="7"/>
      <c r="I68" s="2">
        <v>23</v>
      </c>
      <c r="J68" s="94">
        <f>C68</f>
        <v>-6.1000000000000004E-3</v>
      </c>
      <c r="L68" s="368"/>
    </row>
    <row r="69" spans="1:12" ht="15.75" customHeight="1" x14ac:dyDescent="0.25">
      <c r="A69" s="2">
        <v>24</v>
      </c>
      <c r="B69" s="3" t="s">
        <v>60</v>
      </c>
      <c r="C69" s="19" t="s">
        <v>112</v>
      </c>
      <c r="D69" s="1227" t="s">
        <v>44</v>
      </c>
      <c r="E69" s="249"/>
      <c r="F69" s="2">
        <v>24</v>
      </c>
      <c r="G69" s="19" t="s">
        <v>112</v>
      </c>
      <c r="H69" s="7"/>
      <c r="I69" s="2">
        <v>24</v>
      </c>
      <c r="J69" s="19" t="s">
        <v>112</v>
      </c>
      <c r="L69" s="329"/>
    </row>
    <row r="70" spans="1:12" ht="15.75" customHeight="1" x14ac:dyDescent="0.25">
      <c r="A70" s="2">
        <v>25</v>
      </c>
      <c r="B70" s="3" t="s">
        <v>61</v>
      </c>
      <c r="C70" s="90"/>
      <c r="D70" s="1227" t="s">
        <v>44</v>
      </c>
      <c r="E70" s="249"/>
      <c r="F70" s="2">
        <v>25</v>
      </c>
      <c r="G70" s="90"/>
      <c r="H70" s="7"/>
      <c r="I70" s="2">
        <v>25</v>
      </c>
      <c r="J70" s="90"/>
      <c r="L70" s="329"/>
    </row>
    <row r="71" spans="1:12" ht="15.75" customHeight="1" x14ac:dyDescent="0.25">
      <c r="A71" s="2">
        <v>26</v>
      </c>
      <c r="B71" s="3" t="s">
        <v>62</v>
      </c>
      <c r="C71" s="90"/>
      <c r="D71" s="1227" t="s">
        <v>44</v>
      </c>
      <c r="E71" s="249"/>
      <c r="F71" s="2">
        <v>26</v>
      </c>
      <c r="G71" s="90"/>
      <c r="H71" s="7"/>
      <c r="I71" s="2">
        <v>26</v>
      </c>
      <c r="J71" s="90"/>
      <c r="L71" s="329"/>
    </row>
    <row r="72" spans="1:12" ht="15.75" customHeight="1" x14ac:dyDescent="0.25">
      <c r="A72" s="2">
        <v>27</v>
      </c>
      <c r="B72" s="3" t="s">
        <v>63</v>
      </c>
      <c r="C72" s="90"/>
      <c r="D72" s="1227" t="s">
        <v>44</v>
      </c>
      <c r="E72" s="249"/>
      <c r="F72" s="2">
        <v>27</v>
      </c>
      <c r="G72" s="90"/>
      <c r="H72" s="7"/>
      <c r="I72" s="2">
        <v>27</v>
      </c>
      <c r="J72" s="90"/>
      <c r="L72" s="329"/>
    </row>
    <row r="73" spans="1:12" ht="15.75" customHeight="1" x14ac:dyDescent="0.25">
      <c r="A73" s="2">
        <v>28</v>
      </c>
      <c r="B73" s="3" t="s">
        <v>64</v>
      </c>
      <c r="C73" s="90"/>
      <c r="D73" s="1227" t="s">
        <v>44</v>
      </c>
      <c r="E73" s="249"/>
      <c r="F73" s="2">
        <v>28</v>
      </c>
      <c r="G73" s="90"/>
      <c r="H73" s="7"/>
      <c r="I73" s="2">
        <v>28</v>
      </c>
      <c r="J73" s="90"/>
      <c r="L73" s="329"/>
    </row>
    <row r="74" spans="1:12" ht="15.75" customHeight="1" x14ac:dyDescent="0.25">
      <c r="A74" s="2">
        <v>29</v>
      </c>
      <c r="B74" s="3" t="s">
        <v>65</v>
      </c>
      <c r="C74" s="90"/>
      <c r="D74" s="1227" t="s">
        <v>44</v>
      </c>
      <c r="E74" s="249"/>
      <c r="F74" s="2">
        <v>29</v>
      </c>
      <c r="G74" s="90"/>
      <c r="H74" s="7"/>
      <c r="I74" s="2">
        <v>29</v>
      </c>
      <c r="J74" s="90"/>
      <c r="L74" s="329"/>
    </row>
    <row r="75" spans="1:12" ht="15.75" customHeight="1" x14ac:dyDescent="0.25">
      <c r="A75" s="2">
        <v>30</v>
      </c>
      <c r="B75" s="3" t="s">
        <v>66</v>
      </c>
      <c r="C75" s="90"/>
      <c r="D75" s="1227" t="s">
        <v>44</v>
      </c>
      <c r="E75" s="249"/>
      <c r="F75" s="2">
        <v>30</v>
      </c>
      <c r="G75" s="90"/>
      <c r="H75" s="7"/>
      <c r="I75" s="2">
        <v>30</v>
      </c>
      <c r="J75" s="90"/>
      <c r="L75" s="329"/>
    </row>
    <row r="76" spans="1:12" ht="15.75" customHeight="1" x14ac:dyDescent="0.25">
      <c r="A76" s="2">
        <v>31</v>
      </c>
      <c r="B76" s="3" t="s">
        <v>67</v>
      </c>
      <c r="C76" s="90"/>
      <c r="D76" s="1227" t="s">
        <v>44</v>
      </c>
      <c r="E76" s="249"/>
      <c r="F76" s="2">
        <v>31</v>
      </c>
      <c r="G76" s="90"/>
      <c r="H76" s="7"/>
      <c r="I76" s="2">
        <v>31</v>
      </c>
      <c r="J76" s="90"/>
      <c r="L76" s="329"/>
    </row>
    <row r="77" spans="1:12" ht="15.75" customHeight="1" x14ac:dyDescent="0.25">
      <c r="A77" s="2">
        <v>32</v>
      </c>
      <c r="B77" s="3" t="s">
        <v>68</v>
      </c>
      <c r="C77" s="90"/>
      <c r="D77" s="1227" t="s">
        <v>44</v>
      </c>
      <c r="E77" s="249"/>
      <c r="F77" s="2">
        <v>32</v>
      </c>
      <c r="G77" s="90"/>
      <c r="H77" s="7"/>
      <c r="I77" s="2">
        <v>32</v>
      </c>
      <c r="J77" s="90"/>
      <c r="L77" s="329"/>
    </row>
    <row r="78" spans="1:12" ht="15.75" customHeight="1" x14ac:dyDescent="0.25">
      <c r="A78" s="2">
        <v>35</v>
      </c>
      <c r="B78" s="3" t="s">
        <v>72</v>
      </c>
      <c r="C78" s="90"/>
      <c r="D78" s="1227" t="s">
        <v>43</v>
      </c>
      <c r="E78" s="249"/>
      <c r="F78" s="2">
        <v>35</v>
      </c>
      <c r="G78" s="90"/>
      <c r="H78" s="7"/>
      <c r="I78" s="2">
        <v>35</v>
      </c>
      <c r="J78" s="90"/>
      <c r="L78" s="329"/>
    </row>
    <row r="79" spans="1:12" ht="15.75" customHeight="1" x14ac:dyDescent="0.25">
      <c r="A79" s="2">
        <v>36</v>
      </c>
      <c r="B79" s="3" t="s">
        <v>73</v>
      </c>
      <c r="C79" s="90"/>
      <c r="D79" s="1227" t="s">
        <v>44</v>
      </c>
      <c r="E79" s="249"/>
      <c r="F79" s="2">
        <v>36</v>
      </c>
      <c r="G79" s="90"/>
      <c r="H79" s="7"/>
      <c r="I79" s="2">
        <v>36</v>
      </c>
      <c r="J79" s="90"/>
      <c r="L79" s="329"/>
    </row>
    <row r="80" spans="1:12" ht="15.75" customHeight="1" x14ac:dyDescent="0.25">
      <c r="A80" s="2">
        <v>37</v>
      </c>
      <c r="B80" s="3" t="s">
        <v>69</v>
      </c>
      <c r="C80" s="21">
        <f>C21/3</f>
        <v>10162756.897260273</v>
      </c>
      <c r="D80" s="1228" t="s">
        <v>130</v>
      </c>
      <c r="E80" s="256"/>
      <c r="F80" s="2">
        <v>37</v>
      </c>
      <c r="G80" s="21">
        <f>C80</f>
        <v>10162756.897260273</v>
      </c>
      <c r="H80" s="7"/>
      <c r="I80" s="2">
        <v>37</v>
      </c>
      <c r="J80" s="21">
        <f>C80</f>
        <v>10162756.897260273</v>
      </c>
      <c r="L80" s="66"/>
    </row>
    <row r="81" spans="1:12" ht="15.75" customHeight="1" x14ac:dyDescent="0.25">
      <c r="A81" s="2">
        <v>38</v>
      </c>
      <c r="B81" s="3" t="s">
        <v>70</v>
      </c>
      <c r="C81" s="21">
        <f>C24/3</f>
        <v>10161551.481372736</v>
      </c>
      <c r="D81" s="1294" t="s">
        <v>44</v>
      </c>
      <c r="E81" s="256"/>
      <c r="F81" s="2">
        <v>38</v>
      </c>
      <c r="G81" s="21">
        <f>C81</f>
        <v>10161551.481372736</v>
      </c>
      <c r="H81" s="7"/>
      <c r="I81" s="2">
        <v>38</v>
      </c>
      <c r="J81" s="21">
        <f>C81</f>
        <v>10161551.481372736</v>
      </c>
      <c r="L81" s="66"/>
    </row>
    <row r="82" spans="1:12" ht="15.75" customHeight="1" x14ac:dyDescent="0.25">
      <c r="A82" s="2">
        <v>39</v>
      </c>
      <c r="B82" s="3" t="s">
        <v>71</v>
      </c>
      <c r="C82" s="19" t="str">
        <f>C22</f>
        <v>EUR</v>
      </c>
      <c r="D82" s="1227" t="s">
        <v>130</v>
      </c>
      <c r="E82" s="249"/>
      <c r="F82" s="2">
        <v>39</v>
      </c>
      <c r="G82" s="19" t="str">
        <f>C82</f>
        <v>EUR</v>
      </c>
      <c r="H82" s="7"/>
      <c r="I82" s="2">
        <v>39</v>
      </c>
      <c r="J82" s="19" t="str">
        <f>G82</f>
        <v>EUR</v>
      </c>
      <c r="L82" s="329"/>
    </row>
    <row r="83" spans="1:12" ht="15.75" customHeight="1" x14ac:dyDescent="0.25">
      <c r="A83" s="2">
        <v>73</v>
      </c>
      <c r="B83" s="3" t="s">
        <v>81</v>
      </c>
      <c r="C83" s="158" t="b">
        <v>0</v>
      </c>
      <c r="D83" s="1227" t="s">
        <v>130</v>
      </c>
      <c r="E83" s="249"/>
      <c r="F83" s="2">
        <v>73</v>
      </c>
      <c r="G83" s="158" t="b">
        <v>0</v>
      </c>
      <c r="H83" s="7"/>
      <c r="I83" s="2">
        <v>73</v>
      </c>
      <c r="J83" s="158" t="b">
        <v>0</v>
      </c>
      <c r="L83" s="329">
        <v>12</v>
      </c>
    </row>
    <row r="84" spans="1:12" ht="15.75" customHeight="1" x14ac:dyDescent="0.25">
      <c r="A84" s="2">
        <v>74</v>
      </c>
      <c r="B84" s="3" t="s">
        <v>78</v>
      </c>
      <c r="C84" s="95"/>
      <c r="D84" s="1232" t="s">
        <v>44</v>
      </c>
      <c r="E84" s="253"/>
      <c r="F84" s="2">
        <v>74</v>
      </c>
      <c r="G84" s="95"/>
      <c r="H84" s="7"/>
      <c r="I84" s="2">
        <v>74</v>
      </c>
      <c r="J84" s="95"/>
      <c r="L84" s="62"/>
    </row>
    <row r="85" spans="1:12" ht="15.75" customHeight="1" x14ac:dyDescent="0.25">
      <c r="A85" s="2">
        <v>75</v>
      </c>
      <c r="B85" s="3" t="s">
        <v>19</v>
      </c>
      <c r="C85" s="19" t="s">
        <v>113</v>
      </c>
      <c r="D85" s="1227" t="s">
        <v>44</v>
      </c>
      <c r="E85" s="249"/>
      <c r="F85" s="2">
        <v>75</v>
      </c>
      <c r="G85" s="19" t="s">
        <v>113</v>
      </c>
      <c r="H85" s="7"/>
      <c r="I85" s="2">
        <v>75</v>
      </c>
      <c r="J85" s="19" t="s">
        <v>113</v>
      </c>
      <c r="L85" s="329"/>
    </row>
    <row r="86" spans="1:12" ht="15.75" customHeight="1" x14ac:dyDescent="0.25">
      <c r="A86" s="2">
        <v>76</v>
      </c>
      <c r="B86" s="9" t="s">
        <v>30</v>
      </c>
      <c r="C86" s="90"/>
      <c r="D86" s="1227" t="s">
        <v>44</v>
      </c>
      <c r="E86" s="249"/>
      <c r="F86" s="2">
        <v>76</v>
      </c>
      <c r="G86" s="90"/>
      <c r="H86" s="7"/>
      <c r="I86" s="2">
        <v>76</v>
      </c>
      <c r="J86" s="90"/>
      <c r="L86" s="329"/>
    </row>
    <row r="87" spans="1:12" ht="15.75" customHeight="1" x14ac:dyDescent="0.25">
      <c r="A87" s="2">
        <v>77</v>
      </c>
      <c r="B87" s="9" t="s">
        <v>31</v>
      </c>
      <c r="C87" s="90"/>
      <c r="D87" s="1227" t="s">
        <v>44</v>
      </c>
      <c r="E87" s="249"/>
      <c r="F87" s="2">
        <v>77</v>
      </c>
      <c r="G87" s="90"/>
      <c r="H87" s="7"/>
      <c r="I87" s="2">
        <v>77</v>
      </c>
      <c r="J87" s="90"/>
      <c r="L87" s="329"/>
    </row>
    <row r="88" spans="1:12" ht="15.75" customHeight="1" x14ac:dyDescent="0.25">
      <c r="A88" s="2">
        <v>78</v>
      </c>
      <c r="B88" s="9" t="s">
        <v>77</v>
      </c>
      <c r="C88" s="19" t="str">
        <f>G17</f>
        <v>DE0001102317</v>
      </c>
      <c r="D88" s="1227" t="s">
        <v>44</v>
      </c>
      <c r="E88" s="249"/>
      <c r="F88" s="2">
        <v>78</v>
      </c>
      <c r="G88" s="19" t="str">
        <f>C88</f>
        <v>DE0001102317</v>
      </c>
      <c r="H88" s="7"/>
      <c r="I88" s="2">
        <v>78</v>
      </c>
      <c r="J88" s="19" t="str">
        <f>C88</f>
        <v>DE0001102317</v>
      </c>
      <c r="L88" s="329"/>
    </row>
    <row r="89" spans="1:12" ht="15.75" customHeight="1" x14ac:dyDescent="0.25">
      <c r="A89" s="2">
        <v>79</v>
      </c>
      <c r="B89" s="9" t="s">
        <v>76</v>
      </c>
      <c r="C89" s="19" t="s">
        <v>118</v>
      </c>
      <c r="D89" s="1227" t="s">
        <v>44</v>
      </c>
      <c r="E89" s="249"/>
      <c r="F89" s="2">
        <v>79</v>
      </c>
      <c r="G89" s="19" t="s">
        <v>118</v>
      </c>
      <c r="H89" s="7"/>
      <c r="I89" s="2">
        <v>79</v>
      </c>
      <c r="J89" s="19" t="s">
        <v>118</v>
      </c>
      <c r="L89" s="329" t="s">
        <v>573</v>
      </c>
    </row>
    <row r="90" spans="1:12" ht="15.75" customHeight="1" x14ac:dyDescent="0.25">
      <c r="A90" s="2">
        <v>83</v>
      </c>
      <c r="B90" s="9" t="s">
        <v>20</v>
      </c>
      <c r="C90" s="21">
        <f>C19/3</f>
        <v>10000000</v>
      </c>
      <c r="D90" s="1228" t="s">
        <v>44</v>
      </c>
      <c r="E90" s="256"/>
      <c r="F90" s="2">
        <v>83</v>
      </c>
      <c r="G90" s="21">
        <f>C90</f>
        <v>10000000</v>
      </c>
      <c r="H90" s="7"/>
      <c r="I90" s="2">
        <v>83</v>
      </c>
      <c r="J90" s="21">
        <f>C90</f>
        <v>10000000</v>
      </c>
      <c r="L90" s="66"/>
    </row>
    <row r="91" spans="1:12" ht="15.75" customHeight="1" x14ac:dyDescent="0.25">
      <c r="A91" s="2">
        <v>85</v>
      </c>
      <c r="B91" s="3" t="s">
        <v>21</v>
      </c>
      <c r="C91" s="19" t="s">
        <v>99</v>
      </c>
      <c r="D91" s="1227" t="s">
        <v>43</v>
      </c>
      <c r="E91" s="249"/>
      <c r="F91" s="2">
        <v>85</v>
      </c>
      <c r="G91" s="19" t="s">
        <v>99</v>
      </c>
      <c r="H91" s="7"/>
      <c r="I91" s="2">
        <v>85</v>
      </c>
      <c r="J91" s="19" t="s">
        <v>99</v>
      </c>
      <c r="L91" s="329" t="s">
        <v>346</v>
      </c>
    </row>
    <row r="92" spans="1:12" ht="15.75" customHeight="1" x14ac:dyDescent="0.25">
      <c r="A92" s="2">
        <v>86</v>
      </c>
      <c r="B92" s="3" t="s">
        <v>22</v>
      </c>
      <c r="C92" s="19" t="s">
        <v>99</v>
      </c>
      <c r="D92" s="1227" t="s">
        <v>44</v>
      </c>
      <c r="E92" s="249"/>
      <c r="F92" s="2">
        <v>86</v>
      </c>
      <c r="G92" s="19" t="s">
        <v>99</v>
      </c>
      <c r="H92" s="7"/>
      <c r="I92" s="2">
        <v>86</v>
      </c>
      <c r="J92" s="19" t="s">
        <v>99</v>
      </c>
      <c r="L92" s="329" t="s">
        <v>44</v>
      </c>
    </row>
    <row r="93" spans="1:12" ht="15.75" customHeight="1" x14ac:dyDescent="0.25">
      <c r="A93" s="2">
        <v>87</v>
      </c>
      <c r="B93" s="3" t="s">
        <v>23</v>
      </c>
      <c r="C93" s="187">
        <f>(C20/C19)*100</f>
        <v>102.13826027397259</v>
      </c>
      <c r="D93" s="1233" t="s">
        <v>44</v>
      </c>
      <c r="E93" s="356" t="s">
        <v>309</v>
      </c>
      <c r="F93" s="2">
        <v>87</v>
      </c>
      <c r="G93" s="400">
        <f>C93</f>
        <v>102.13826027397259</v>
      </c>
      <c r="H93" s="7"/>
      <c r="I93" s="2">
        <v>87</v>
      </c>
      <c r="J93" s="400">
        <f>C93</f>
        <v>102.13826027397259</v>
      </c>
      <c r="L93" s="163" t="s">
        <v>271</v>
      </c>
    </row>
    <row r="94" spans="1:12" ht="15.75" customHeight="1" x14ac:dyDescent="0.25">
      <c r="A94" s="2">
        <v>88</v>
      </c>
      <c r="B94" s="3" t="s">
        <v>24</v>
      </c>
      <c r="C94" s="21">
        <f>C20/3</f>
        <v>10213826.027397258</v>
      </c>
      <c r="D94" s="1228" t="s">
        <v>44</v>
      </c>
      <c r="E94" s="356" t="s">
        <v>309</v>
      </c>
      <c r="F94" s="2">
        <v>88</v>
      </c>
      <c r="G94" s="21">
        <f>C94</f>
        <v>10213826.027397258</v>
      </c>
      <c r="H94" s="7"/>
      <c r="I94" s="2">
        <v>88</v>
      </c>
      <c r="J94" s="21">
        <f>C94</f>
        <v>10213826.027397258</v>
      </c>
      <c r="L94" s="66"/>
    </row>
    <row r="95" spans="1:12" ht="15.75" customHeight="1" x14ac:dyDescent="0.25">
      <c r="A95" s="2">
        <v>89</v>
      </c>
      <c r="B95" s="3" t="s">
        <v>25</v>
      </c>
      <c r="C95" s="96">
        <v>0.5</v>
      </c>
      <c r="D95" s="67" t="s">
        <v>44</v>
      </c>
      <c r="F95" s="2">
        <v>89</v>
      </c>
      <c r="G95" s="96">
        <v>0.5</v>
      </c>
      <c r="H95" s="7"/>
      <c r="I95" s="2">
        <v>89</v>
      </c>
      <c r="J95" s="96">
        <v>0.5</v>
      </c>
      <c r="L95" s="468">
        <v>18</v>
      </c>
    </row>
    <row r="96" spans="1:12" ht="15.75" customHeight="1" x14ac:dyDescent="0.25">
      <c r="A96" s="2">
        <v>90</v>
      </c>
      <c r="B96" s="3" t="s">
        <v>26</v>
      </c>
      <c r="C96" s="19" t="s">
        <v>114</v>
      </c>
      <c r="D96" s="1227" t="s">
        <v>43</v>
      </c>
      <c r="F96" s="2">
        <v>90</v>
      </c>
      <c r="G96" s="19" t="s">
        <v>114</v>
      </c>
      <c r="H96" s="7"/>
      <c r="I96" s="2">
        <v>90</v>
      </c>
      <c r="J96" s="19" t="s">
        <v>114</v>
      </c>
      <c r="L96" s="329" t="s">
        <v>347</v>
      </c>
    </row>
    <row r="97" spans="1:13" ht="15.75" customHeight="1" x14ac:dyDescent="0.25">
      <c r="A97" s="2">
        <v>91</v>
      </c>
      <c r="B97" s="3" t="s">
        <v>27</v>
      </c>
      <c r="C97" s="97" t="s">
        <v>121</v>
      </c>
      <c r="D97" s="1295" t="s">
        <v>130</v>
      </c>
      <c r="E97" s="356" t="s">
        <v>309</v>
      </c>
      <c r="F97" s="2">
        <v>91</v>
      </c>
      <c r="G97" s="97" t="s">
        <v>121</v>
      </c>
      <c r="H97" s="7"/>
      <c r="I97" s="2">
        <v>91</v>
      </c>
      <c r="J97" s="97" t="s">
        <v>121</v>
      </c>
      <c r="L97" s="68"/>
    </row>
    <row r="98" spans="1:13" ht="15.75" customHeight="1" x14ac:dyDescent="0.25">
      <c r="A98" s="2">
        <v>92</v>
      </c>
      <c r="B98" s="3" t="s">
        <v>28</v>
      </c>
      <c r="C98" s="19" t="s">
        <v>115</v>
      </c>
      <c r="D98" s="1227" t="s">
        <v>44</v>
      </c>
      <c r="F98" s="2">
        <v>92</v>
      </c>
      <c r="G98" s="19" t="s">
        <v>115</v>
      </c>
      <c r="H98" s="7"/>
      <c r="I98" s="2">
        <v>92</v>
      </c>
      <c r="J98" s="19" t="s">
        <v>115</v>
      </c>
      <c r="L98" s="329" t="s">
        <v>560</v>
      </c>
    </row>
    <row r="99" spans="1:13" ht="15.75" customHeight="1" x14ac:dyDescent="0.25">
      <c r="A99" s="2">
        <v>93</v>
      </c>
      <c r="B99" s="3" t="s">
        <v>75</v>
      </c>
      <c r="C99" s="25" t="s">
        <v>119</v>
      </c>
      <c r="D99" s="1227" t="s">
        <v>44</v>
      </c>
      <c r="F99" s="2">
        <v>93</v>
      </c>
      <c r="G99" s="25" t="s">
        <v>119</v>
      </c>
      <c r="H99" s="7"/>
      <c r="I99" s="2">
        <v>93</v>
      </c>
      <c r="J99" s="25" t="s">
        <v>119</v>
      </c>
      <c r="L99" s="329"/>
    </row>
    <row r="100" spans="1:13" ht="15.75" customHeight="1" x14ac:dyDescent="0.25">
      <c r="A100" s="2">
        <v>94</v>
      </c>
      <c r="B100" s="3" t="s">
        <v>74</v>
      </c>
      <c r="C100" s="19" t="s">
        <v>116</v>
      </c>
      <c r="D100" s="1227" t="s">
        <v>44</v>
      </c>
      <c r="F100" s="2">
        <v>94</v>
      </c>
      <c r="G100" s="19" t="s">
        <v>116</v>
      </c>
      <c r="H100" s="7"/>
      <c r="I100" s="2">
        <v>94</v>
      </c>
      <c r="J100" s="19" t="s">
        <v>116</v>
      </c>
      <c r="L100" s="329" t="s">
        <v>550</v>
      </c>
    </row>
    <row r="101" spans="1:13" ht="15.75" customHeight="1" x14ac:dyDescent="0.25">
      <c r="A101" s="2">
        <v>95</v>
      </c>
      <c r="B101" s="9" t="s">
        <v>38</v>
      </c>
      <c r="C101" s="1004" t="b">
        <v>1</v>
      </c>
      <c r="D101" s="1227" t="s">
        <v>44</v>
      </c>
      <c r="E101" s="342" t="s">
        <v>309</v>
      </c>
      <c r="F101" s="2">
        <v>95</v>
      </c>
      <c r="G101" s="19" t="b">
        <f>C101</f>
        <v>1</v>
      </c>
      <c r="H101" s="7"/>
      <c r="I101" s="2">
        <v>95</v>
      </c>
      <c r="J101" s="19" t="b">
        <f>C101</f>
        <v>1</v>
      </c>
      <c r="L101" s="329" t="s">
        <v>106</v>
      </c>
    </row>
    <row r="102" spans="1:13" ht="15.75" customHeight="1" x14ac:dyDescent="0.25">
      <c r="A102" s="18">
        <v>96</v>
      </c>
      <c r="B102" s="10" t="s">
        <v>36</v>
      </c>
      <c r="C102" s="90"/>
      <c r="D102" s="1227" t="s">
        <v>44</v>
      </c>
      <c r="E102" s="249"/>
      <c r="F102" s="18">
        <v>96</v>
      </c>
      <c r="G102" s="90"/>
      <c r="H102" s="7"/>
      <c r="I102" s="18">
        <v>96</v>
      </c>
      <c r="J102" s="90"/>
      <c r="L102" s="329"/>
    </row>
    <row r="103" spans="1:13" ht="15.75" customHeight="1" x14ac:dyDescent="0.25">
      <c r="A103" s="18">
        <v>97</v>
      </c>
      <c r="B103" s="10" t="s">
        <v>32</v>
      </c>
      <c r="C103" s="90"/>
      <c r="D103" s="1227" t="s">
        <v>44</v>
      </c>
      <c r="E103" s="249"/>
      <c r="F103" s="18">
        <v>97</v>
      </c>
      <c r="G103" s="90"/>
      <c r="H103" s="7"/>
      <c r="I103" s="18">
        <v>97</v>
      </c>
      <c r="J103" s="90"/>
      <c r="L103" s="329"/>
    </row>
    <row r="104" spans="1:13" ht="15.75" customHeight="1" x14ac:dyDescent="0.25">
      <c r="A104" s="18">
        <v>98</v>
      </c>
      <c r="B104" s="10" t="s">
        <v>39</v>
      </c>
      <c r="C104" s="19" t="s">
        <v>47</v>
      </c>
      <c r="D104" s="1227" t="s">
        <v>130</v>
      </c>
      <c r="E104" s="249"/>
      <c r="F104" s="18">
        <v>98</v>
      </c>
      <c r="G104" s="19" t="s">
        <v>47</v>
      </c>
      <c r="H104" s="7"/>
      <c r="I104" s="18">
        <v>98</v>
      </c>
      <c r="J104" s="19" t="s">
        <v>47</v>
      </c>
      <c r="L104" s="329"/>
    </row>
    <row r="105" spans="1:13" ht="15.75" customHeight="1" x14ac:dyDescent="0.25">
      <c r="A105" s="18">
        <v>99</v>
      </c>
      <c r="B105" s="10" t="s">
        <v>29</v>
      </c>
      <c r="C105" s="45" t="s">
        <v>117</v>
      </c>
      <c r="D105" s="1227" t="s">
        <v>130</v>
      </c>
      <c r="E105" s="249"/>
      <c r="F105" s="18">
        <v>99</v>
      </c>
      <c r="G105" s="399" t="s">
        <v>117</v>
      </c>
      <c r="H105" s="7"/>
      <c r="I105" s="18">
        <v>99</v>
      </c>
      <c r="J105" s="399" t="s">
        <v>117</v>
      </c>
      <c r="L105" s="329"/>
    </row>
    <row r="106" spans="1:13" ht="15.75" x14ac:dyDescent="0.25">
      <c r="A106" s="12" t="s">
        <v>122</v>
      </c>
      <c r="C106" s="16">
        <v>53</v>
      </c>
      <c r="D106" s="69"/>
      <c r="E106" s="69"/>
      <c r="G106" s="16">
        <v>53</v>
      </c>
      <c r="J106" s="16">
        <v>53</v>
      </c>
    </row>
    <row r="107" spans="1:13" x14ac:dyDescent="0.25">
      <c r="C107" s="11"/>
      <c r="D107" s="70"/>
    </row>
    <row r="108" spans="1:13" ht="15.75" x14ac:dyDescent="0.25">
      <c r="A108" s="1267">
        <v>1.1000000000000001</v>
      </c>
      <c r="B108" s="1567" t="s">
        <v>162</v>
      </c>
      <c r="C108" s="1567"/>
      <c r="D108" s="1567"/>
      <c r="E108" s="1567"/>
      <c r="F108" s="1567"/>
      <c r="I108" s="1237"/>
      <c r="J108" s="1576"/>
      <c r="K108" s="1576"/>
      <c r="L108" s="1576"/>
      <c r="M108" s="1576"/>
    </row>
    <row r="109" spans="1:13" ht="15.75" customHeight="1" x14ac:dyDescent="0.25">
      <c r="A109" s="1631">
        <v>1.2</v>
      </c>
      <c r="B109" s="1622" t="s">
        <v>853</v>
      </c>
      <c r="C109" s="1623"/>
      <c r="D109" s="1623"/>
      <c r="E109" s="1623"/>
      <c r="F109" s="1624"/>
      <c r="G109" s="7"/>
      <c r="I109" s="1237"/>
      <c r="J109" s="1572"/>
      <c r="K109" s="1572"/>
      <c r="L109" s="1572"/>
      <c r="M109" s="1572"/>
    </row>
    <row r="110" spans="1:13" ht="15.75" x14ac:dyDescent="0.25">
      <c r="A110" s="1632"/>
      <c r="B110" s="1625"/>
      <c r="C110" s="1626"/>
      <c r="D110" s="1626"/>
      <c r="E110" s="1626"/>
      <c r="F110" s="1627"/>
      <c r="G110" s="7"/>
      <c r="I110" s="1237"/>
      <c r="J110" s="1572"/>
      <c r="K110" s="1572"/>
      <c r="L110" s="1572"/>
      <c r="M110" s="1572"/>
    </row>
    <row r="111" spans="1:13" ht="15.75" x14ac:dyDescent="0.25">
      <c r="A111" s="1632"/>
      <c r="B111" s="1625"/>
      <c r="C111" s="1626"/>
      <c r="D111" s="1626"/>
      <c r="E111" s="1626"/>
      <c r="F111" s="1627"/>
      <c r="G111" s="7"/>
      <c r="I111" s="1237"/>
      <c r="J111" s="1250"/>
      <c r="K111" s="1250"/>
      <c r="L111" s="1250"/>
      <c r="M111" s="1250"/>
    </row>
    <row r="112" spans="1:13" ht="15.75" x14ac:dyDescent="0.25">
      <c r="A112" s="1632"/>
      <c r="B112" s="1628"/>
      <c r="C112" s="1629"/>
      <c r="D112" s="1629"/>
      <c r="E112" s="1629"/>
      <c r="F112" s="1630"/>
      <c r="G112" s="7"/>
      <c r="I112" s="1237"/>
      <c r="J112" s="1250"/>
      <c r="K112" s="1250"/>
      <c r="L112" s="1250"/>
      <c r="M112" s="1250"/>
    </row>
    <row r="113" spans="1:13" ht="15.75" x14ac:dyDescent="0.25">
      <c r="A113" s="1279">
        <v>1.3</v>
      </c>
      <c r="B113" s="1605" t="s">
        <v>652</v>
      </c>
      <c r="C113" s="1605"/>
      <c r="D113" s="1605"/>
      <c r="E113" s="1605"/>
      <c r="F113" s="1605"/>
      <c r="G113" s="7"/>
      <c r="I113" s="1237"/>
      <c r="J113" s="1572"/>
      <c r="K113" s="1572"/>
      <c r="L113" s="1572"/>
      <c r="M113" s="1572"/>
    </row>
    <row r="114" spans="1:13" ht="15.75" x14ac:dyDescent="0.25">
      <c r="A114" s="1271">
        <v>1.7</v>
      </c>
      <c r="B114" s="1564" t="s">
        <v>646</v>
      </c>
      <c r="C114" s="1564"/>
      <c r="D114" s="1564"/>
      <c r="E114" s="1564"/>
      <c r="F114" s="1564"/>
      <c r="G114" s="7"/>
      <c r="I114" s="1239"/>
      <c r="J114" s="1572"/>
      <c r="K114" s="1572"/>
      <c r="L114" s="1572"/>
      <c r="M114" s="1572"/>
    </row>
    <row r="115" spans="1:13" ht="15.75" x14ac:dyDescent="0.25">
      <c r="A115" s="1271">
        <v>1.8</v>
      </c>
      <c r="B115" s="1564" t="s">
        <v>647</v>
      </c>
      <c r="C115" s="1564"/>
      <c r="D115" s="1564"/>
      <c r="E115" s="1564"/>
      <c r="F115" s="1564"/>
      <c r="G115" s="7"/>
      <c r="I115" s="1237"/>
      <c r="J115" s="1572"/>
      <c r="K115" s="1572"/>
      <c r="L115" s="1572"/>
      <c r="M115" s="1572"/>
    </row>
    <row r="116" spans="1:13" ht="15.75" x14ac:dyDescent="0.25">
      <c r="A116" s="1290">
        <v>1.1000000000000001</v>
      </c>
      <c r="B116" s="1605" t="s">
        <v>665</v>
      </c>
      <c r="C116" s="1605"/>
      <c r="D116" s="1605"/>
      <c r="E116" s="1605"/>
      <c r="F116" s="1605"/>
      <c r="G116" s="7"/>
      <c r="I116" s="1241"/>
      <c r="J116" s="1241"/>
      <c r="K116" s="1249"/>
      <c r="L116" s="1249"/>
      <c r="M116" s="1249"/>
    </row>
    <row r="117" spans="1:13" ht="15.75" x14ac:dyDescent="0.25">
      <c r="A117" s="1279">
        <v>1.1299999999999999</v>
      </c>
      <c r="B117" s="1605" t="s">
        <v>368</v>
      </c>
      <c r="C117" s="1605"/>
      <c r="D117" s="1605"/>
      <c r="E117" s="1605"/>
      <c r="F117" s="1605"/>
      <c r="G117" s="7"/>
      <c r="I117" s="1237"/>
      <c r="J117" s="1572"/>
      <c r="K117" s="1572"/>
      <c r="L117" s="1572"/>
      <c r="M117" s="1572"/>
    </row>
    <row r="118" spans="1:13" ht="15.75" x14ac:dyDescent="0.25">
      <c r="A118" s="1271">
        <v>1.17</v>
      </c>
      <c r="B118" s="1564" t="s">
        <v>667</v>
      </c>
      <c r="C118" s="1564"/>
      <c r="D118" s="1564"/>
      <c r="E118" s="1564"/>
      <c r="F118" s="1564"/>
      <c r="G118" s="7"/>
      <c r="I118" s="1237"/>
      <c r="J118" s="1572"/>
      <c r="K118" s="1572"/>
      <c r="L118" s="1572"/>
      <c r="M118" s="1572"/>
    </row>
    <row r="119" spans="1:13" ht="15.75" x14ac:dyDescent="0.25">
      <c r="A119" s="1279">
        <v>1.18</v>
      </c>
      <c r="B119" s="1588" t="s">
        <v>666</v>
      </c>
      <c r="C119" s="1589"/>
      <c r="D119" s="1589"/>
      <c r="E119" s="1589"/>
      <c r="F119" s="1590"/>
      <c r="G119" s="7"/>
      <c r="I119" s="1241"/>
      <c r="J119" s="1575"/>
      <c r="K119" s="1575"/>
      <c r="L119" s="1575"/>
      <c r="M119" s="1575"/>
    </row>
    <row r="120" spans="1:13" ht="15.75" x14ac:dyDescent="0.25">
      <c r="A120" s="1271">
        <v>2.1</v>
      </c>
      <c r="B120" s="1564" t="s">
        <v>343</v>
      </c>
      <c r="C120" s="1564"/>
      <c r="D120" s="1564"/>
      <c r="E120" s="1564"/>
      <c r="F120" s="1564"/>
      <c r="G120" s="7"/>
      <c r="I120" s="1237"/>
      <c r="J120" s="1579"/>
      <c r="K120" s="1579"/>
      <c r="L120" s="1579"/>
      <c r="M120" s="1579"/>
    </row>
    <row r="121" spans="1:13" ht="15.75" x14ac:dyDescent="0.25">
      <c r="A121" s="1555">
        <v>2.8</v>
      </c>
      <c r="B121" s="1558" t="s">
        <v>827</v>
      </c>
      <c r="C121" s="1559"/>
      <c r="D121" s="1559"/>
      <c r="E121" s="1559"/>
      <c r="F121" s="1560"/>
      <c r="G121" s="1240"/>
      <c r="I121" s="1237"/>
      <c r="J121" s="1579"/>
      <c r="K121" s="1579"/>
      <c r="L121" s="1579"/>
      <c r="M121" s="1579"/>
    </row>
    <row r="122" spans="1:13" ht="15.75" x14ac:dyDescent="0.25">
      <c r="A122" s="1555"/>
      <c r="B122" s="1561"/>
      <c r="C122" s="1562"/>
      <c r="D122" s="1562"/>
      <c r="E122" s="1562"/>
      <c r="F122" s="1563"/>
      <c r="G122" s="1240"/>
      <c r="I122" s="1237"/>
      <c r="J122" s="1246"/>
      <c r="K122" s="1246"/>
      <c r="L122" s="1246"/>
      <c r="M122" s="1246"/>
    </row>
    <row r="123" spans="1:13" ht="15.75" x14ac:dyDescent="0.25">
      <c r="A123" s="1271">
        <v>2.16</v>
      </c>
      <c r="B123" s="1557" t="s">
        <v>829</v>
      </c>
      <c r="C123" s="1557"/>
      <c r="D123" s="1557"/>
      <c r="E123" s="1557"/>
      <c r="F123" s="1557"/>
      <c r="G123" s="7"/>
      <c r="I123" s="1237"/>
      <c r="J123" s="1572"/>
      <c r="K123" s="1572"/>
      <c r="L123" s="1572"/>
      <c r="M123" s="1572"/>
    </row>
    <row r="124" spans="1:13" ht="15.75" x14ac:dyDescent="0.25">
      <c r="A124" s="1267">
        <v>2.17</v>
      </c>
      <c r="B124" s="1557" t="s">
        <v>829</v>
      </c>
      <c r="C124" s="1557"/>
      <c r="D124" s="1557"/>
      <c r="E124" s="1557"/>
      <c r="F124" s="1557"/>
      <c r="G124" s="7"/>
      <c r="I124" s="1247"/>
      <c r="J124" s="1245"/>
      <c r="K124" s="1250"/>
      <c r="L124" s="1250"/>
      <c r="M124" s="1250"/>
    </row>
    <row r="125" spans="1:13" ht="15.75" x14ac:dyDescent="0.25">
      <c r="A125" s="1271">
        <v>2.1800000000000002</v>
      </c>
      <c r="B125" s="1557" t="s">
        <v>784</v>
      </c>
      <c r="C125" s="1557"/>
      <c r="D125" s="1557"/>
      <c r="E125" s="1557"/>
      <c r="F125" s="1557"/>
      <c r="G125" s="7"/>
      <c r="I125" s="1245"/>
      <c r="J125" s="1579"/>
      <c r="K125" s="1579"/>
      <c r="L125" s="1579"/>
      <c r="M125" s="1579"/>
    </row>
    <row r="126" spans="1:13" ht="15.75" x14ac:dyDescent="0.25">
      <c r="A126" s="1291">
        <v>2.2000000000000002</v>
      </c>
      <c r="B126" s="1577" t="s">
        <v>284</v>
      </c>
      <c r="C126" s="1577"/>
      <c r="D126" s="1577"/>
      <c r="E126" s="1577"/>
      <c r="F126" s="1577"/>
      <c r="G126" s="7"/>
      <c r="I126" s="1237"/>
      <c r="J126" s="1572"/>
      <c r="K126" s="1572"/>
      <c r="L126" s="1572"/>
      <c r="M126" s="1572"/>
    </row>
    <row r="127" spans="1:13" ht="15.75" x14ac:dyDescent="0.25">
      <c r="A127" s="912">
        <v>2.2200000000000002</v>
      </c>
      <c r="B127" s="1557" t="s">
        <v>830</v>
      </c>
      <c r="C127" s="1557"/>
      <c r="D127" s="1557"/>
      <c r="E127" s="1557"/>
      <c r="F127" s="1557"/>
      <c r="I127" s="1237"/>
      <c r="J127" s="1572"/>
      <c r="K127" s="1572"/>
      <c r="L127" s="1572"/>
      <c r="M127" s="1572"/>
    </row>
    <row r="128" spans="1:13" ht="15.75" x14ac:dyDescent="0.25">
      <c r="A128" s="1267">
        <v>2.87</v>
      </c>
      <c r="B128" s="1556" t="s">
        <v>475</v>
      </c>
      <c r="C128" s="1556"/>
      <c r="D128" s="1556"/>
      <c r="E128" s="1556"/>
      <c r="F128" s="1556"/>
      <c r="I128" s="1237"/>
      <c r="J128" s="1572"/>
      <c r="K128" s="1572"/>
      <c r="L128" s="1572"/>
      <c r="M128" s="1572"/>
    </row>
    <row r="129" spans="1:13" ht="15.75" x14ac:dyDescent="0.25">
      <c r="A129" s="1267">
        <v>2.88</v>
      </c>
      <c r="B129" s="1557" t="s">
        <v>802</v>
      </c>
      <c r="C129" s="1557"/>
      <c r="D129" s="1557"/>
      <c r="E129" s="1557"/>
      <c r="F129" s="1557"/>
      <c r="I129" s="1237"/>
      <c r="J129" s="1580"/>
      <c r="K129" s="1580"/>
      <c r="L129" s="1580"/>
      <c r="M129" s="1580"/>
    </row>
    <row r="130" spans="1:13" ht="15.75" x14ac:dyDescent="0.25">
      <c r="A130" s="1292">
        <v>2.91</v>
      </c>
      <c r="B130" s="1557" t="s">
        <v>755</v>
      </c>
      <c r="C130" s="1557"/>
      <c r="D130" s="1557"/>
      <c r="E130" s="1557"/>
      <c r="F130" s="1557"/>
    </row>
    <row r="131" spans="1:13" ht="15.75" customHeight="1" x14ac:dyDescent="0.25">
      <c r="A131" s="1634">
        <v>2.95</v>
      </c>
      <c r="B131" s="1633" t="s">
        <v>805</v>
      </c>
      <c r="C131" s="1633"/>
      <c r="D131" s="1633"/>
      <c r="E131" s="1633"/>
      <c r="F131" s="1633"/>
    </row>
    <row r="132" spans="1:13" x14ac:dyDescent="0.25">
      <c r="A132" s="1634"/>
      <c r="B132" s="1633"/>
      <c r="C132" s="1633"/>
      <c r="D132" s="1633"/>
      <c r="E132" s="1633"/>
      <c r="F132" s="1633"/>
    </row>
  </sheetData>
  <mergeCells count="54">
    <mergeCell ref="B109:F112"/>
    <mergeCell ref="A109:A112"/>
    <mergeCell ref="B131:F132"/>
    <mergeCell ref="A131:A132"/>
    <mergeCell ref="B118:F118"/>
    <mergeCell ref="B116:F116"/>
    <mergeCell ref="B130:F130"/>
    <mergeCell ref="B119:F119"/>
    <mergeCell ref="A121:A122"/>
    <mergeCell ref="B121:F122"/>
    <mergeCell ref="B117:F117"/>
    <mergeCell ref="B120:F120"/>
    <mergeCell ref="J1:L10"/>
    <mergeCell ref="E14:F14"/>
    <mergeCell ref="E17:F17"/>
    <mergeCell ref="I26:J26"/>
    <mergeCell ref="E25:F25"/>
    <mergeCell ref="H17:I17"/>
    <mergeCell ref="E20:F20"/>
    <mergeCell ref="E21:F21"/>
    <mergeCell ref="A26:C26"/>
    <mergeCell ref="F26:G26"/>
    <mergeCell ref="A17:A18"/>
    <mergeCell ref="B17:B18"/>
    <mergeCell ref="C17:C18"/>
    <mergeCell ref="E18:F18"/>
    <mergeCell ref="J129:M129"/>
    <mergeCell ref="B123:F123"/>
    <mergeCell ref="B124:F124"/>
    <mergeCell ref="B125:F125"/>
    <mergeCell ref="B127:F127"/>
    <mergeCell ref="B129:F129"/>
    <mergeCell ref="B126:F126"/>
    <mergeCell ref="B128:F128"/>
    <mergeCell ref="J123:M123"/>
    <mergeCell ref="J125:M125"/>
    <mergeCell ref="J126:M126"/>
    <mergeCell ref="J127:M127"/>
    <mergeCell ref="B108:F108"/>
    <mergeCell ref="B113:F113"/>
    <mergeCell ref="B114:F114"/>
    <mergeCell ref="B115:F115"/>
    <mergeCell ref="J128:M128"/>
    <mergeCell ref="J121:M121"/>
    <mergeCell ref="J115:M115"/>
    <mergeCell ref="J117:M117"/>
    <mergeCell ref="J118:M118"/>
    <mergeCell ref="J119:M119"/>
    <mergeCell ref="J120:M120"/>
    <mergeCell ref="J108:M108"/>
    <mergeCell ref="J109:M109"/>
    <mergeCell ref="J110:M110"/>
    <mergeCell ref="J113:M113"/>
    <mergeCell ref="J114:M114"/>
  </mergeCells>
  <pageMargins left="0.23622047244094491" right="0.23622047244094491" top="0.19685039370078741" bottom="0.15748031496062992" header="0.11811023622047245" footer="0.11811023622047245"/>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N133"/>
  <sheetViews>
    <sheetView zoomScale="75" zoomScaleNormal="75" workbookViewId="0"/>
  </sheetViews>
  <sheetFormatPr defaultRowHeight="15" x14ac:dyDescent="0.25"/>
  <cols>
    <col min="1" max="1" width="7.7109375" customWidth="1"/>
    <col min="2" max="2" width="54.7109375" customWidth="1"/>
    <col min="3" max="3" width="78.42578125" customWidth="1"/>
    <col min="4" max="4" width="3.140625" style="54" bestFit="1" customWidth="1"/>
    <col min="5" max="5" width="9.140625" customWidth="1"/>
    <col min="6" max="6" width="7.85546875" customWidth="1"/>
    <col min="7" max="7" width="54.7109375" customWidth="1"/>
    <col min="8" max="8" width="25.28515625" hidden="1" customWidth="1"/>
    <col min="9" max="9" width="4.42578125" customWidth="1"/>
    <col min="10" max="10" width="9" customWidth="1"/>
    <col min="11" max="11" width="54.42578125" customWidth="1"/>
    <col min="12" max="12" width="4" customWidth="1"/>
    <col min="13" max="13" width="20.140625" customWidth="1"/>
  </cols>
  <sheetData>
    <row r="1" spans="1:13" ht="18" x14ac:dyDescent="0.25">
      <c r="A1" s="166" t="s">
        <v>297</v>
      </c>
      <c r="K1" s="1607" t="s">
        <v>661</v>
      </c>
      <c r="L1" s="1608"/>
      <c r="M1" s="1609"/>
    </row>
    <row r="2" spans="1:13" x14ac:dyDescent="0.25">
      <c r="K2" s="1610"/>
      <c r="L2" s="1611"/>
      <c r="M2" s="1612"/>
    </row>
    <row r="3" spans="1:13" s="12" customFormat="1" ht="15.75" x14ac:dyDescent="0.25">
      <c r="A3" s="36" t="s">
        <v>131</v>
      </c>
      <c r="D3" s="55"/>
      <c r="E3" s="36" t="s">
        <v>132</v>
      </c>
      <c r="F3" s="36"/>
      <c r="K3" s="1610"/>
      <c r="L3" s="1611"/>
      <c r="M3" s="1612"/>
    </row>
    <row r="4" spans="1:13" s="12" customFormat="1" ht="15.75" x14ac:dyDescent="0.25">
      <c r="A4" s="26">
        <v>1</v>
      </c>
      <c r="B4" s="34" t="s">
        <v>127</v>
      </c>
      <c r="C4" s="117" t="s">
        <v>128</v>
      </c>
      <c r="D4" s="55"/>
      <c r="E4" s="36"/>
      <c r="F4" s="36"/>
      <c r="K4" s="1610"/>
      <c r="L4" s="1611"/>
      <c r="M4" s="1612"/>
    </row>
    <row r="5" spans="1:13" ht="15.75" x14ac:dyDescent="0.25">
      <c r="A5" s="26">
        <v>2</v>
      </c>
      <c r="B5" s="34" t="s">
        <v>91</v>
      </c>
      <c r="C5" s="158" t="s">
        <v>237</v>
      </c>
      <c r="E5" s="227" t="s">
        <v>95</v>
      </c>
      <c r="F5" s="228"/>
      <c r="G5" s="19" t="s">
        <v>239</v>
      </c>
      <c r="H5" s="72"/>
      <c r="K5" s="1610"/>
      <c r="L5" s="1611"/>
      <c r="M5" s="1612"/>
    </row>
    <row r="6" spans="1:13" ht="15.75" x14ac:dyDescent="0.25">
      <c r="A6" s="26">
        <v>3</v>
      </c>
      <c r="B6" s="34" t="s">
        <v>241</v>
      </c>
      <c r="C6" s="158" t="s">
        <v>242</v>
      </c>
      <c r="E6" s="229"/>
      <c r="F6" s="229"/>
      <c r="G6" s="126"/>
      <c r="H6" s="72"/>
      <c r="K6" s="1610"/>
      <c r="L6" s="1611"/>
      <c r="M6" s="1612"/>
    </row>
    <row r="7" spans="1:13" ht="15.75" x14ac:dyDescent="0.25">
      <c r="A7" s="26">
        <v>4</v>
      </c>
      <c r="B7" s="34" t="s">
        <v>90</v>
      </c>
      <c r="C7" s="1005" t="s">
        <v>662</v>
      </c>
      <c r="D7" s="526"/>
      <c r="E7" s="924" t="s">
        <v>95</v>
      </c>
      <c r="F7" s="925"/>
      <c r="G7" s="915" t="s">
        <v>238</v>
      </c>
      <c r="H7" s="72"/>
      <c r="K7" s="1610"/>
      <c r="L7" s="1611"/>
      <c r="M7" s="1612"/>
    </row>
    <row r="8" spans="1:13" ht="15.75" x14ac:dyDescent="0.25">
      <c r="A8" s="26">
        <v>5</v>
      </c>
      <c r="B8" s="34" t="s">
        <v>677</v>
      </c>
      <c r="C8" s="1005" t="s">
        <v>663</v>
      </c>
      <c r="D8" s="526"/>
      <c r="E8" s="924" t="s">
        <v>95</v>
      </c>
      <c r="F8" s="925"/>
      <c r="G8" s="915" t="s">
        <v>651</v>
      </c>
      <c r="H8" s="72"/>
      <c r="K8" s="1610"/>
      <c r="L8" s="1611"/>
      <c r="M8" s="1612"/>
    </row>
    <row r="9" spans="1:13" ht="15.75" x14ac:dyDescent="0.25">
      <c r="A9" s="26">
        <v>6</v>
      </c>
      <c r="B9" s="34" t="s">
        <v>243</v>
      </c>
      <c r="C9" s="278" t="s">
        <v>253</v>
      </c>
      <c r="E9" s="227" t="s">
        <v>95</v>
      </c>
      <c r="F9" s="228"/>
      <c r="G9" s="19" t="s">
        <v>248</v>
      </c>
      <c r="H9" s="72"/>
      <c r="K9" s="1610"/>
      <c r="L9" s="1611"/>
      <c r="M9" s="1612"/>
    </row>
    <row r="10" spans="1:13" ht="15.75" x14ac:dyDescent="0.25">
      <c r="A10" s="26">
        <v>7</v>
      </c>
      <c r="B10" s="34" t="s">
        <v>244</v>
      </c>
      <c r="C10" s="278" t="s">
        <v>254</v>
      </c>
      <c r="E10" s="227" t="s">
        <v>95</v>
      </c>
      <c r="F10" s="228"/>
      <c r="G10" s="19" t="s">
        <v>249</v>
      </c>
      <c r="H10" s="72"/>
      <c r="K10" s="1613"/>
      <c r="L10" s="1614"/>
      <c r="M10" s="1615"/>
    </row>
    <row r="11" spans="1:13" ht="15.75" x14ac:dyDescent="0.25">
      <c r="A11" s="26">
        <v>8</v>
      </c>
      <c r="B11" s="34" t="s">
        <v>245</v>
      </c>
      <c r="C11" s="278" t="s">
        <v>255</v>
      </c>
      <c r="E11" s="227" t="s">
        <v>95</v>
      </c>
      <c r="F11" s="228"/>
      <c r="G11" s="19" t="s">
        <v>250</v>
      </c>
      <c r="H11" s="72"/>
    </row>
    <row r="12" spans="1:13" ht="15.75" x14ac:dyDescent="0.25">
      <c r="A12" s="26">
        <v>9</v>
      </c>
      <c r="B12" s="34" t="s">
        <v>101</v>
      </c>
      <c r="C12" s="1144">
        <v>43938</v>
      </c>
      <c r="E12" s="30"/>
      <c r="F12" s="30"/>
      <c r="G12" s="12"/>
      <c r="H12" s="73"/>
      <c r="I12" s="12"/>
    </row>
    <row r="13" spans="1:13" ht="15.75" x14ac:dyDescent="0.25">
      <c r="A13" s="26">
        <v>10</v>
      </c>
      <c r="B13" s="34" t="s">
        <v>123</v>
      </c>
      <c r="C13" s="28">
        <v>0.45520833333333338</v>
      </c>
      <c r="E13" s="30"/>
      <c r="F13" s="30"/>
      <c r="G13" s="12"/>
      <c r="H13" s="73"/>
      <c r="I13" s="12"/>
    </row>
    <row r="14" spans="1:13" ht="15.75" x14ac:dyDescent="0.25">
      <c r="A14" s="26">
        <v>11</v>
      </c>
      <c r="B14" s="34" t="s">
        <v>124</v>
      </c>
      <c r="C14" s="85" t="s">
        <v>660</v>
      </c>
      <c r="E14" s="1617" t="s">
        <v>232</v>
      </c>
      <c r="F14" s="1618"/>
      <c r="G14" s="215" t="s">
        <v>233</v>
      </c>
      <c r="H14" s="73"/>
      <c r="I14" s="12"/>
    </row>
    <row r="15" spans="1:13" ht="15.75" x14ac:dyDescent="0.25">
      <c r="A15" s="26">
        <v>12</v>
      </c>
      <c r="B15" s="34" t="s">
        <v>102</v>
      </c>
      <c r="C15" s="1144">
        <v>43942</v>
      </c>
      <c r="E15" s="30"/>
      <c r="F15" s="30"/>
      <c r="G15" s="12"/>
      <c r="H15" s="73"/>
      <c r="I15" s="12"/>
    </row>
    <row r="16" spans="1:13" ht="15.75" x14ac:dyDescent="0.25">
      <c r="A16" s="26">
        <v>13</v>
      </c>
      <c r="B16" s="34" t="s">
        <v>103</v>
      </c>
      <c r="C16" s="1144">
        <f>C15+7</f>
        <v>43949</v>
      </c>
      <c r="E16" s="30"/>
      <c r="F16" s="30"/>
      <c r="G16" s="12"/>
      <c r="H16" s="73"/>
      <c r="I16" s="12"/>
    </row>
    <row r="17" spans="1:13" ht="15.75" x14ac:dyDescent="0.25">
      <c r="A17" s="1528">
        <v>14</v>
      </c>
      <c r="B17" s="1530" t="s">
        <v>85</v>
      </c>
      <c r="C17" s="1532" t="s">
        <v>98</v>
      </c>
      <c r="E17" s="1606" t="s">
        <v>184</v>
      </c>
      <c r="F17" s="1606"/>
      <c r="G17" s="20" t="s">
        <v>92</v>
      </c>
      <c r="H17" s="74"/>
      <c r="I17" s="1619"/>
      <c r="J17" s="1619"/>
      <c r="K17" s="598"/>
    </row>
    <row r="18" spans="1:13" ht="15.75" x14ac:dyDescent="0.25">
      <c r="A18" s="1529"/>
      <c r="B18" s="1531"/>
      <c r="C18" s="1533"/>
      <c r="E18" s="1606" t="s">
        <v>185</v>
      </c>
      <c r="F18" s="1606"/>
      <c r="G18" s="591" t="s">
        <v>119</v>
      </c>
      <c r="H18" s="74"/>
      <c r="I18" s="350"/>
      <c r="J18" s="350"/>
      <c r="K18" s="598"/>
    </row>
    <row r="19" spans="1:13" ht="15.75" x14ac:dyDescent="0.25">
      <c r="A19" s="26">
        <v>15</v>
      </c>
      <c r="B19" s="34" t="s">
        <v>86</v>
      </c>
      <c r="C19" s="21">
        <v>30000000</v>
      </c>
      <c r="E19" s="31"/>
      <c r="F19" s="31"/>
      <c r="G19" s="12"/>
      <c r="H19" s="73"/>
      <c r="I19" s="12"/>
    </row>
    <row r="20" spans="1:13" ht="15.75" x14ac:dyDescent="0.25">
      <c r="A20" s="26">
        <v>16</v>
      </c>
      <c r="B20" s="34" t="s">
        <v>87</v>
      </c>
      <c r="C20" s="21">
        <f>(C19*(G20/100))+(C19*((1.5*340)/(100*365)))</f>
        <v>30641478.082191776</v>
      </c>
      <c r="E20" s="1620" t="s">
        <v>100</v>
      </c>
      <c r="F20" s="1621"/>
      <c r="G20" s="22">
        <v>100.741</v>
      </c>
      <c r="H20" s="72"/>
      <c r="I20" s="12"/>
    </row>
    <row r="21" spans="1:13" ht="15.75" x14ac:dyDescent="0.25">
      <c r="A21" s="26">
        <v>17</v>
      </c>
      <c r="B21" s="34" t="s">
        <v>83</v>
      </c>
      <c r="C21" s="21">
        <f>C20*(1-0.005)</f>
        <v>30488270.691780817</v>
      </c>
      <c r="E21" s="1620" t="s">
        <v>89</v>
      </c>
      <c r="F21" s="1621"/>
      <c r="G21" s="23">
        <f>(C20-C21)/C20</f>
        <v>5.000000000000027E-3</v>
      </c>
      <c r="H21" s="75"/>
      <c r="I21" s="12"/>
    </row>
    <row r="22" spans="1:13" ht="15.75" x14ac:dyDescent="0.25">
      <c r="A22" s="26">
        <v>18</v>
      </c>
      <c r="B22" s="34" t="s">
        <v>88</v>
      </c>
      <c r="C22" s="19" t="s">
        <v>99</v>
      </c>
      <c r="E22" s="33"/>
      <c r="F22" s="33"/>
      <c r="G22" s="12"/>
      <c r="H22" s="73"/>
      <c r="I22" s="12"/>
    </row>
    <row r="23" spans="1:13" ht="15.75" x14ac:dyDescent="0.25">
      <c r="A23" s="26">
        <v>19</v>
      </c>
      <c r="B23" s="34" t="s">
        <v>82</v>
      </c>
      <c r="C23" s="24">
        <v>-6.1000000000000004E-3</v>
      </c>
      <c r="E23" s="38"/>
      <c r="F23" s="38"/>
      <c r="G23" s="39"/>
      <c r="H23" s="76"/>
      <c r="I23" s="12"/>
    </row>
    <row r="24" spans="1:13" ht="15.75" x14ac:dyDescent="0.25">
      <c r="A24" s="26">
        <v>20</v>
      </c>
      <c r="B24" s="34" t="s">
        <v>84</v>
      </c>
      <c r="C24" s="21">
        <f>C21*(1+((C23*(C16-C15))/(360)))</f>
        <v>30484654.444118209</v>
      </c>
      <c r="E24" s="13"/>
      <c r="F24" s="13"/>
      <c r="G24" s="12"/>
      <c r="H24" s="73"/>
      <c r="I24" s="12"/>
    </row>
    <row r="25" spans="1:13" ht="15.75" x14ac:dyDescent="0.25">
      <c r="A25" s="26">
        <v>21</v>
      </c>
      <c r="B25" s="34" t="s">
        <v>350</v>
      </c>
      <c r="C25" s="117" t="s">
        <v>216</v>
      </c>
      <c r="E25" s="1617" t="s">
        <v>95</v>
      </c>
      <c r="F25" s="1618"/>
      <c r="G25" s="215" t="s">
        <v>215</v>
      </c>
      <c r="H25" s="72"/>
      <c r="I25" s="12"/>
    </row>
    <row r="26" spans="1:13" ht="31.5" x14ac:dyDescent="0.25">
      <c r="A26" s="1527" t="s">
        <v>357</v>
      </c>
      <c r="B26" s="1527"/>
      <c r="C26" s="1527"/>
      <c r="D26" s="1527"/>
      <c r="E26" s="55"/>
      <c r="F26" s="1571" t="s">
        <v>358</v>
      </c>
      <c r="G26" s="1571"/>
      <c r="H26" s="16"/>
      <c r="I26" s="406"/>
      <c r="J26" s="1527" t="s">
        <v>359</v>
      </c>
      <c r="K26" s="1527"/>
      <c r="M26" s="376" t="s">
        <v>341</v>
      </c>
    </row>
    <row r="27" spans="1:13" ht="15.75" customHeight="1" x14ac:dyDescent="0.25">
      <c r="A27" s="2">
        <v>1</v>
      </c>
      <c r="B27" s="3" t="s">
        <v>0</v>
      </c>
      <c r="C27" s="1262" t="s">
        <v>816</v>
      </c>
      <c r="D27" s="1229" t="s">
        <v>130</v>
      </c>
      <c r="E27" s="596" t="s">
        <v>309</v>
      </c>
      <c r="F27" s="2">
        <v>1</v>
      </c>
      <c r="G27" s="1262" t="s">
        <v>816</v>
      </c>
      <c r="H27" s="222"/>
      <c r="J27" s="2">
        <v>1</v>
      </c>
      <c r="K27" s="1262" t="s">
        <v>816</v>
      </c>
      <c r="M27" s="26"/>
    </row>
    <row r="28" spans="1:13" ht="15.75" customHeight="1" x14ac:dyDescent="0.25">
      <c r="A28" s="2">
        <v>2</v>
      </c>
      <c r="B28" s="3" t="s">
        <v>1</v>
      </c>
      <c r="C28" s="1008" t="str">
        <f>G7</f>
        <v>549300RM34L56MA11M54</v>
      </c>
      <c r="D28" s="1229" t="s">
        <v>130</v>
      </c>
      <c r="E28" s="355" t="s">
        <v>309</v>
      </c>
      <c r="F28" s="2">
        <v>2</v>
      </c>
      <c r="G28" s="158" t="str">
        <f>C28</f>
        <v>549300RM34L56MA11M54</v>
      </c>
      <c r="H28" s="224"/>
      <c r="J28" s="2">
        <v>2</v>
      </c>
      <c r="K28" s="158" t="str">
        <f>C28</f>
        <v>549300RM34L56MA11M54</v>
      </c>
      <c r="M28" s="329" t="s">
        <v>804</v>
      </c>
    </row>
    <row r="29" spans="1:13" ht="15.75" customHeight="1" x14ac:dyDescent="0.25">
      <c r="A29" s="2">
        <v>3</v>
      </c>
      <c r="B29" s="3" t="s">
        <v>40</v>
      </c>
      <c r="C29" s="45" t="str">
        <f>G9</f>
        <v>549300KM1L458YNTN211</v>
      </c>
      <c r="D29" s="1229" t="s">
        <v>130</v>
      </c>
      <c r="E29" s="355" t="s">
        <v>309</v>
      </c>
      <c r="F29" s="2">
        <v>3</v>
      </c>
      <c r="G29" s="158" t="str">
        <f>G10</f>
        <v>549300091MND56LQ2L89</v>
      </c>
      <c r="H29" s="224"/>
      <c r="J29" s="2">
        <v>3</v>
      </c>
      <c r="K29" s="158" t="str">
        <f>G11</f>
        <v>549300077NBE657MLP47</v>
      </c>
      <c r="M29" s="329" t="s">
        <v>807</v>
      </c>
    </row>
    <row r="30" spans="1:13" ht="15.75" customHeight="1" x14ac:dyDescent="0.25">
      <c r="A30" s="2">
        <v>4</v>
      </c>
      <c r="B30" s="3" t="s">
        <v>12</v>
      </c>
      <c r="C30" s="45" t="s">
        <v>106</v>
      </c>
      <c r="D30" s="57" t="s">
        <v>130</v>
      </c>
      <c r="E30" s="355"/>
      <c r="F30" s="2">
        <v>4</v>
      </c>
      <c r="G30" s="158" t="s">
        <v>106</v>
      </c>
      <c r="H30" s="224"/>
      <c r="J30" s="2">
        <v>4</v>
      </c>
      <c r="K30" s="158" t="s">
        <v>106</v>
      </c>
      <c r="M30" s="377"/>
    </row>
    <row r="31" spans="1:13" ht="15.75" customHeight="1" x14ac:dyDescent="0.25">
      <c r="A31" s="4">
        <v>5</v>
      </c>
      <c r="B31" s="5" t="s">
        <v>2</v>
      </c>
      <c r="C31" s="45" t="s">
        <v>251</v>
      </c>
      <c r="D31" s="58" t="s">
        <v>130</v>
      </c>
      <c r="E31" s="355"/>
      <c r="F31" s="4">
        <v>5</v>
      </c>
      <c r="G31" s="158" t="str">
        <f>C31</f>
        <v>UCITS</v>
      </c>
      <c r="H31" s="224"/>
      <c r="J31" s="4">
        <v>5</v>
      </c>
      <c r="K31" s="158" t="str">
        <f>C31</f>
        <v>UCITS</v>
      </c>
      <c r="M31" s="378"/>
    </row>
    <row r="32" spans="1:13" ht="15.75" customHeight="1" x14ac:dyDescent="0.25">
      <c r="A32" s="2">
        <v>6</v>
      </c>
      <c r="B32" s="3" t="s">
        <v>534</v>
      </c>
      <c r="C32" s="48" t="s">
        <v>252</v>
      </c>
      <c r="D32" s="57" t="s">
        <v>44</v>
      </c>
      <c r="E32" s="356"/>
      <c r="F32" s="2">
        <v>6</v>
      </c>
      <c r="G32" s="155" t="str">
        <f>C32</f>
        <v>MMFT</v>
      </c>
      <c r="H32" s="220"/>
      <c r="J32" s="2">
        <v>6</v>
      </c>
      <c r="K32" s="155" t="str">
        <f>C32</f>
        <v>MMFT</v>
      </c>
      <c r="M32" s="377"/>
    </row>
    <row r="33" spans="1:13" ht="15.75" customHeight="1" x14ac:dyDescent="0.25">
      <c r="A33" s="2">
        <v>7</v>
      </c>
      <c r="B33" s="3" t="s">
        <v>535</v>
      </c>
      <c r="C33" s="46"/>
      <c r="D33" s="57" t="s">
        <v>43</v>
      </c>
      <c r="E33" s="356" t="s">
        <v>309</v>
      </c>
      <c r="F33" s="2">
        <v>7</v>
      </c>
      <c r="G33" s="159"/>
      <c r="H33" s="220"/>
      <c r="J33" s="2">
        <v>7</v>
      </c>
      <c r="K33" s="159"/>
      <c r="M33" s="368"/>
    </row>
    <row r="34" spans="1:13" ht="15.75" customHeight="1" x14ac:dyDescent="0.25">
      <c r="A34" s="2">
        <v>8</v>
      </c>
      <c r="B34" s="3" t="s">
        <v>536</v>
      </c>
      <c r="C34" s="46"/>
      <c r="D34" s="57" t="s">
        <v>43</v>
      </c>
      <c r="E34" s="356" t="s">
        <v>309</v>
      </c>
      <c r="F34" s="2">
        <v>8</v>
      </c>
      <c r="G34" s="159"/>
      <c r="H34" s="220"/>
      <c r="J34" s="2">
        <v>8</v>
      </c>
      <c r="K34" s="159"/>
      <c r="M34" s="377"/>
    </row>
    <row r="35" spans="1:13" ht="15.75" x14ac:dyDescent="0.25">
      <c r="A35" s="2">
        <v>9</v>
      </c>
      <c r="B35" s="3" t="s">
        <v>5</v>
      </c>
      <c r="C35" s="45" t="s">
        <v>109</v>
      </c>
      <c r="D35" s="1229" t="s">
        <v>130</v>
      </c>
      <c r="E35" s="356"/>
      <c r="F35" s="2">
        <v>9</v>
      </c>
      <c r="G35" s="158" t="s">
        <v>109</v>
      </c>
      <c r="H35" s="220"/>
      <c r="J35" s="2">
        <v>9</v>
      </c>
      <c r="K35" s="158" t="s">
        <v>109</v>
      </c>
      <c r="M35" s="329"/>
    </row>
    <row r="36" spans="1:13" ht="15.75" customHeight="1" x14ac:dyDescent="0.25">
      <c r="A36" s="2">
        <v>10</v>
      </c>
      <c r="B36" s="3" t="s">
        <v>6</v>
      </c>
      <c r="C36" s="1005" t="str">
        <f>G8</f>
        <v>549300RM34X92OB23P19</v>
      </c>
      <c r="D36" s="59" t="s">
        <v>130</v>
      </c>
      <c r="E36" s="356" t="s">
        <v>309</v>
      </c>
      <c r="F36" s="2">
        <v>10</v>
      </c>
      <c r="G36" s="158" t="str">
        <f>C36</f>
        <v>549300RM34X92OB23P19</v>
      </c>
      <c r="H36" s="225"/>
      <c r="J36" s="2">
        <v>10</v>
      </c>
      <c r="K36" s="158" t="str">
        <f>C36</f>
        <v>549300RM34X92OB23P19</v>
      </c>
      <c r="M36" s="66" t="s">
        <v>342</v>
      </c>
    </row>
    <row r="37" spans="1:13" ht="15.75" x14ac:dyDescent="0.25">
      <c r="A37" s="2">
        <v>11</v>
      </c>
      <c r="B37" s="3" t="s">
        <v>7</v>
      </c>
      <c r="C37" s="45" t="str">
        <f>G5</f>
        <v>AL61GG34LM12CV28I911</v>
      </c>
      <c r="D37" s="59" t="s">
        <v>130</v>
      </c>
      <c r="E37" s="356"/>
      <c r="F37" s="2">
        <v>11</v>
      </c>
      <c r="G37" s="158" t="str">
        <f>C37</f>
        <v>AL61GG34LM12CV28I911</v>
      </c>
      <c r="H37" s="226"/>
      <c r="J37" s="2">
        <v>11</v>
      </c>
      <c r="K37" s="158" t="str">
        <f>C37</f>
        <v>AL61GG34LM12CV28I911</v>
      </c>
      <c r="M37" s="66"/>
    </row>
    <row r="38" spans="1:13" ht="15.75" customHeight="1" x14ac:dyDescent="0.25">
      <c r="A38" s="2">
        <v>12</v>
      </c>
      <c r="B38" s="3" t="s">
        <v>46</v>
      </c>
      <c r="C38" s="45" t="s">
        <v>108</v>
      </c>
      <c r="D38" s="59" t="s">
        <v>130</v>
      </c>
      <c r="E38" s="356"/>
      <c r="F38" s="2">
        <v>12</v>
      </c>
      <c r="G38" s="158" t="s">
        <v>108</v>
      </c>
      <c r="H38" s="225"/>
      <c r="J38" s="2">
        <v>12</v>
      </c>
      <c r="K38" s="158" t="s">
        <v>108</v>
      </c>
      <c r="M38" s="1230">
        <v>2</v>
      </c>
    </row>
    <row r="39" spans="1:13" ht="15.75" x14ac:dyDescent="0.25">
      <c r="A39" s="2">
        <v>13</v>
      </c>
      <c r="B39" s="3" t="s">
        <v>8</v>
      </c>
      <c r="C39" s="45" t="str">
        <f>G9</f>
        <v>549300KM1L458YNTN211</v>
      </c>
      <c r="D39" s="1296" t="s">
        <v>43</v>
      </c>
      <c r="E39" s="356" t="s">
        <v>309</v>
      </c>
      <c r="F39" s="2">
        <v>13</v>
      </c>
      <c r="G39" s="158" t="str">
        <f>G10</f>
        <v>549300091MND56LQ2L89</v>
      </c>
      <c r="H39" s="225"/>
      <c r="J39" s="2">
        <v>13</v>
      </c>
      <c r="K39" s="158" t="str">
        <f>G11</f>
        <v>549300077NBE657MLP47</v>
      </c>
      <c r="M39" s="329">
        <v>4</v>
      </c>
    </row>
    <row r="40" spans="1:13" ht="15.75" customHeight="1" x14ac:dyDescent="0.25">
      <c r="A40" s="2">
        <v>14</v>
      </c>
      <c r="B40" s="3" t="s">
        <v>9</v>
      </c>
      <c r="C40" s="46"/>
      <c r="D40" s="60" t="s">
        <v>43</v>
      </c>
      <c r="E40" s="356"/>
      <c r="F40" s="2">
        <v>14</v>
      </c>
      <c r="G40" s="159"/>
      <c r="H40" s="220"/>
      <c r="J40" s="2">
        <v>14</v>
      </c>
      <c r="K40" s="159"/>
      <c r="M40" s="379"/>
    </row>
    <row r="41" spans="1:13" ht="15.75" x14ac:dyDescent="0.25">
      <c r="A41" s="2">
        <v>15</v>
      </c>
      <c r="B41" s="3" t="s">
        <v>10</v>
      </c>
      <c r="C41" s="46"/>
      <c r="D41" s="59" t="s">
        <v>43</v>
      </c>
      <c r="E41" s="356"/>
      <c r="F41" s="2">
        <v>15</v>
      </c>
      <c r="G41" s="159"/>
      <c r="H41" s="220"/>
      <c r="J41" s="2">
        <v>15</v>
      </c>
      <c r="K41" s="159"/>
      <c r="M41" s="405"/>
    </row>
    <row r="42" spans="1:13" ht="15.75" x14ac:dyDescent="0.25">
      <c r="A42" s="2">
        <v>16</v>
      </c>
      <c r="B42" s="3" t="s">
        <v>41</v>
      </c>
      <c r="C42" s="46"/>
      <c r="D42" s="59" t="s">
        <v>44</v>
      </c>
      <c r="E42" s="356"/>
      <c r="F42" s="2">
        <v>16</v>
      </c>
      <c r="G42" s="159"/>
      <c r="H42" s="220"/>
      <c r="J42" s="2">
        <v>16</v>
      </c>
      <c r="K42" s="159"/>
      <c r="M42" s="66"/>
    </row>
    <row r="43" spans="1:13" ht="15.75" customHeight="1" x14ac:dyDescent="0.25">
      <c r="A43" s="2">
        <v>17</v>
      </c>
      <c r="B43" s="3" t="s">
        <v>11</v>
      </c>
      <c r="C43" s="45" t="str">
        <f>G25</f>
        <v>549300WCGB70D06XZS54</v>
      </c>
      <c r="D43" s="1229" t="s">
        <v>43</v>
      </c>
      <c r="E43" s="356" t="s">
        <v>309</v>
      </c>
      <c r="F43" s="2">
        <v>17</v>
      </c>
      <c r="G43" s="158" t="str">
        <f>C43</f>
        <v>549300WCGB70D06XZS54</v>
      </c>
      <c r="H43" s="177"/>
      <c r="J43" s="2">
        <v>17</v>
      </c>
      <c r="K43" s="158" t="str">
        <f>C43</f>
        <v>549300WCGB70D06XZS54</v>
      </c>
      <c r="M43" s="329">
        <v>6</v>
      </c>
    </row>
    <row r="44" spans="1:13" ht="15.75" x14ac:dyDescent="0.25">
      <c r="A44" s="2">
        <v>18</v>
      </c>
      <c r="B44" s="3" t="s">
        <v>156</v>
      </c>
      <c r="C44" s="93" t="str">
        <f>G7</f>
        <v>549300RM34L56MA11M54</v>
      </c>
      <c r="D44" s="1229" t="s">
        <v>43</v>
      </c>
      <c r="E44" s="356" t="s">
        <v>309</v>
      </c>
      <c r="F44" s="2">
        <v>18</v>
      </c>
      <c r="G44" s="155" t="str">
        <f>C44</f>
        <v>549300RM34L56MA11M54</v>
      </c>
      <c r="H44" s="224"/>
      <c r="J44" s="2">
        <v>18</v>
      </c>
      <c r="K44" s="155" t="str">
        <f>C44</f>
        <v>549300RM34L56MA11M54</v>
      </c>
      <c r="M44" s="329">
        <v>5</v>
      </c>
    </row>
    <row r="45" spans="1:13" ht="15.75" x14ac:dyDescent="0.25">
      <c r="A45" s="35" t="s">
        <v>134</v>
      </c>
      <c r="B45" s="1"/>
      <c r="C45" s="16"/>
      <c r="D45" s="114"/>
      <c r="E45" s="595"/>
      <c r="F45" s="35" t="s">
        <v>134</v>
      </c>
      <c r="G45" s="16"/>
      <c r="H45" s="220"/>
      <c r="J45" s="35" t="s">
        <v>134</v>
      </c>
      <c r="K45" s="16"/>
      <c r="M45" s="249"/>
    </row>
    <row r="46" spans="1:13" ht="15.75" customHeight="1" x14ac:dyDescent="0.25">
      <c r="A46" s="2">
        <v>1</v>
      </c>
      <c r="B46" s="3" t="s">
        <v>49</v>
      </c>
      <c r="C46" s="19" t="s">
        <v>120</v>
      </c>
      <c r="D46" s="1227" t="s">
        <v>130</v>
      </c>
      <c r="E46" s="342" t="s">
        <v>309</v>
      </c>
      <c r="F46" s="2">
        <v>1</v>
      </c>
      <c r="G46" s="327" t="s">
        <v>246</v>
      </c>
      <c r="H46" s="220"/>
      <c r="J46" s="2">
        <v>1</v>
      </c>
      <c r="K46" s="19" t="s">
        <v>247</v>
      </c>
      <c r="M46" s="329">
        <v>14</v>
      </c>
    </row>
    <row r="47" spans="1:13" ht="15.75" customHeight="1" x14ac:dyDescent="0.25">
      <c r="A47" s="2">
        <v>2</v>
      </c>
      <c r="B47" s="3" t="s">
        <v>15</v>
      </c>
      <c r="C47" s="90"/>
      <c r="D47" s="1227" t="s">
        <v>44</v>
      </c>
      <c r="E47" s="595"/>
      <c r="F47" s="2">
        <v>2</v>
      </c>
      <c r="G47" s="90"/>
      <c r="H47" s="220"/>
      <c r="J47" s="2">
        <v>2</v>
      </c>
      <c r="K47" s="90"/>
      <c r="M47" s="329"/>
    </row>
    <row r="48" spans="1:13" ht="15.75" x14ac:dyDescent="0.25">
      <c r="A48" s="2">
        <v>3</v>
      </c>
      <c r="B48" s="3" t="s">
        <v>79</v>
      </c>
      <c r="C48" s="1145" t="s">
        <v>689</v>
      </c>
      <c r="D48" s="153" t="s">
        <v>130</v>
      </c>
      <c r="E48" s="595"/>
      <c r="F48" s="2">
        <v>3</v>
      </c>
      <c r="G48" s="1145" t="s">
        <v>689</v>
      </c>
      <c r="H48" s="226"/>
      <c r="J48" s="2">
        <v>3</v>
      </c>
      <c r="K48" s="1145" t="s">
        <v>689</v>
      </c>
      <c r="M48" s="380">
        <v>25</v>
      </c>
    </row>
    <row r="49" spans="1:13" ht="15.75" x14ac:dyDescent="0.25">
      <c r="A49" s="2">
        <v>4</v>
      </c>
      <c r="B49" s="3" t="s">
        <v>34</v>
      </c>
      <c r="C49" s="158" t="s">
        <v>110</v>
      </c>
      <c r="D49" s="1227" t="s">
        <v>130</v>
      </c>
      <c r="E49" s="595"/>
      <c r="F49" s="230">
        <v>4</v>
      </c>
      <c r="G49" s="158" t="s">
        <v>110</v>
      </c>
      <c r="H49" s="226"/>
      <c r="J49" s="230">
        <v>4</v>
      </c>
      <c r="K49" s="158" t="s">
        <v>110</v>
      </c>
      <c r="M49" s="329">
        <v>8</v>
      </c>
    </row>
    <row r="50" spans="1:13" ht="15.75" x14ac:dyDescent="0.25">
      <c r="A50" s="2">
        <v>5</v>
      </c>
      <c r="B50" s="3" t="s">
        <v>16</v>
      </c>
      <c r="C50" s="19" t="b">
        <v>0</v>
      </c>
      <c r="D50" s="1227" t="s">
        <v>130</v>
      </c>
      <c r="E50" s="595"/>
      <c r="F50" s="2">
        <v>5</v>
      </c>
      <c r="G50" s="327" t="b">
        <v>0</v>
      </c>
      <c r="H50" s="220"/>
      <c r="J50" s="2">
        <v>5</v>
      </c>
      <c r="K50" s="19" t="b">
        <v>0</v>
      </c>
      <c r="M50" s="329"/>
    </row>
    <row r="51" spans="1:13" ht="15.75" customHeight="1" x14ac:dyDescent="0.25">
      <c r="A51" s="2">
        <v>6</v>
      </c>
      <c r="B51" s="3" t="s">
        <v>50</v>
      </c>
      <c r="C51" s="90"/>
      <c r="D51" s="1227" t="s">
        <v>44</v>
      </c>
      <c r="E51" s="595"/>
      <c r="F51" s="2">
        <v>6</v>
      </c>
      <c r="G51" s="90"/>
      <c r="H51" s="220"/>
      <c r="J51" s="2">
        <v>6</v>
      </c>
      <c r="K51" s="90"/>
      <c r="M51" s="329"/>
    </row>
    <row r="52" spans="1:13" ht="15.75" x14ac:dyDescent="0.25">
      <c r="A52" s="2">
        <v>7</v>
      </c>
      <c r="B52" s="3" t="s">
        <v>13</v>
      </c>
      <c r="C52" s="90"/>
      <c r="D52" s="1227" t="s">
        <v>44</v>
      </c>
      <c r="E52" s="595"/>
      <c r="F52" s="2">
        <v>7</v>
      </c>
      <c r="G52" s="90"/>
      <c r="H52" s="220"/>
      <c r="J52" s="2">
        <v>7</v>
      </c>
      <c r="K52" s="90"/>
      <c r="M52" s="329"/>
    </row>
    <row r="53" spans="1:13" ht="15.75" x14ac:dyDescent="0.25">
      <c r="A53" s="2">
        <v>8</v>
      </c>
      <c r="B53" s="3" t="s">
        <v>14</v>
      </c>
      <c r="C53" s="147" t="str">
        <f>G14</f>
        <v>TREU</v>
      </c>
      <c r="D53" s="1231" t="s">
        <v>130</v>
      </c>
      <c r="E53" s="342" t="s">
        <v>309</v>
      </c>
      <c r="F53" s="2">
        <v>8</v>
      </c>
      <c r="G53" s="147" t="str">
        <f>C53</f>
        <v>TREU</v>
      </c>
      <c r="H53" s="226"/>
      <c r="J53" s="2">
        <v>8</v>
      </c>
      <c r="K53" s="147" t="str">
        <f>C53</f>
        <v>TREU</v>
      </c>
      <c r="M53" s="152" t="s">
        <v>355</v>
      </c>
    </row>
    <row r="54" spans="1:13" ht="15.75" customHeight="1" x14ac:dyDescent="0.25">
      <c r="A54" s="2">
        <v>9</v>
      </c>
      <c r="B54" s="3" t="s">
        <v>51</v>
      </c>
      <c r="C54" s="158" t="s">
        <v>104</v>
      </c>
      <c r="D54" s="1296" t="s">
        <v>130</v>
      </c>
      <c r="E54" s="595"/>
      <c r="F54" s="230">
        <v>9</v>
      </c>
      <c r="G54" s="158" t="s">
        <v>104</v>
      </c>
      <c r="H54" s="226"/>
      <c r="J54" s="230">
        <v>9</v>
      </c>
      <c r="K54" s="158" t="s">
        <v>104</v>
      </c>
      <c r="M54" s="329" t="s">
        <v>787</v>
      </c>
    </row>
    <row r="55" spans="1:13" ht="15.75" customHeight="1" x14ac:dyDescent="0.25">
      <c r="A55" s="2">
        <v>10</v>
      </c>
      <c r="B55" s="3" t="s">
        <v>35</v>
      </c>
      <c r="C55" s="159"/>
      <c r="D55" s="1296" t="s">
        <v>44</v>
      </c>
      <c r="E55" s="595"/>
      <c r="F55" s="230">
        <v>10</v>
      </c>
      <c r="G55" s="159"/>
      <c r="H55" s="226"/>
      <c r="J55" s="230">
        <v>10</v>
      </c>
      <c r="K55" s="159"/>
      <c r="M55" s="329"/>
    </row>
    <row r="56" spans="1:13" ht="15.75" customHeight="1" x14ac:dyDescent="0.25">
      <c r="A56" s="2">
        <v>11</v>
      </c>
      <c r="B56" s="3" t="s">
        <v>52</v>
      </c>
      <c r="C56" s="158">
        <v>2011</v>
      </c>
      <c r="D56" s="1296" t="s">
        <v>44</v>
      </c>
      <c r="E56" s="595"/>
      <c r="F56" s="230">
        <v>11</v>
      </c>
      <c r="G56" s="158">
        <v>2011</v>
      </c>
      <c r="H56" s="226"/>
      <c r="J56" s="230">
        <v>11</v>
      </c>
      <c r="K56" s="158">
        <v>2011</v>
      </c>
      <c r="M56" s="329"/>
    </row>
    <row r="57" spans="1:13" ht="15.75" customHeight="1" x14ac:dyDescent="0.25">
      <c r="A57" s="2">
        <v>12</v>
      </c>
      <c r="B57" s="3" t="s">
        <v>53</v>
      </c>
      <c r="C57" s="1223" t="s">
        <v>811</v>
      </c>
      <c r="D57" s="63" t="s">
        <v>130</v>
      </c>
      <c r="E57" s="595"/>
      <c r="F57" s="2">
        <v>12</v>
      </c>
      <c r="G57" s="1223" t="s">
        <v>811</v>
      </c>
      <c r="H57" s="220"/>
      <c r="J57" s="2">
        <v>12</v>
      </c>
      <c r="K57" s="1223" t="s">
        <v>811</v>
      </c>
      <c r="M57" s="63"/>
    </row>
    <row r="58" spans="1:13" ht="15.75" customHeight="1" x14ac:dyDescent="0.25">
      <c r="A58" s="2">
        <v>13</v>
      </c>
      <c r="B58" s="3" t="s">
        <v>54</v>
      </c>
      <c r="C58" s="1146" t="s">
        <v>780</v>
      </c>
      <c r="D58" s="1297" t="s">
        <v>130</v>
      </c>
      <c r="E58" s="595"/>
      <c r="F58" s="2">
        <v>13</v>
      </c>
      <c r="G58" s="1146" t="s">
        <v>780</v>
      </c>
      <c r="H58" s="220"/>
      <c r="J58" s="2">
        <v>13</v>
      </c>
      <c r="K58" s="1146" t="s">
        <v>780</v>
      </c>
      <c r="M58" s="62"/>
    </row>
    <row r="59" spans="1:13" ht="15.75" customHeight="1" x14ac:dyDescent="0.25">
      <c r="A59" s="2">
        <v>14</v>
      </c>
      <c r="B59" s="3" t="s">
        <v>37</v>
      </c>
      <c r="C59" s="1146" t="s">
        <v>781</v>
      </c>
      <c r="D59" s="1232" t="s">
        <v>44</v>
      </c>
      <c r="E59" s="595"/>
      <c r="F59" s="2">
        <v>14</v>
      </c>
      <c r="G59" s="1146" t="s">
        <v>781</v>
      </c>
      <c r="H59" s="177"/>
      <c r="J59" s="2">
        <v>14</v>
      </c>
      <c r="K59" s="1146" t="s">
        <v>781</v>
      </c>
      <c r="M59" s="62"/>
    </row>
    <row r="60" spans="1:13" ht="15.75" x14ac:dyDescent="0.25">
      <c r="A60" s="2">
        <v>15</v>
      </c>
      <c r="B60" s="3" t="s">
        <v>55</v>
      </c>
      <c r="C60" s="48" t="s">
        <v>799</v>
      </c>
      <c r="D60" s="288"/>
      <c r="E60" s="356" t="s">
        <v>309</v>
      </c>
      <c r="F60" s="2">
        <v>15</v>
      </c>
      <c r="G60" s="48" t="s">
        <v>799</v>
      </c>
      <c r="H60" s="220"/>
      <c r="J60" s="2">
        <v>15</v>
      </c>
      <c r="K60" s="48" t="s">
        <v>799</v>
      </c>
      <c r="M60" s="329"/>
    </row>
    <row r="61" spans="1:13" ht="15.75" customHeight="1" x14ac:dyDescent="0.25">
      <c r="A61" s="2">
        <v>16</v>
      </c>
      <c r="B61" s="3" t="s">
        <v>56</v>
      </c>
      <c r="C61" s="1004"/>
      <c r="D61" s="1296" t="s">
        <v>44</v>
      </c>
      <c r="E61" s="356" t="s">
        <v>309</v>
      </c>
      <c r="F61" s="2">
        <v>16</v>
      </c>
      <c r="G61" s="1004"/>
      <c r="H61" s="226"/>
      <c r="J61" s="2">
        <v>16</v>
      </c>
      <c r="K61" s="1004"/>
      <c r="M61" s="466">
        <v>26</v>
      </c>
    </row>
    <row r="62" spans="1:13" ht="15.75" customHeight="1" x14ac:dyDescent="0.25">
      <c r="A62" s="2">
        <v>17</v>
      </c>
      <c r="B62" s="3" t="s">
        <v>57</v>
      </c>
      <c r="C62" s="1147"/>
      <c r="D62" s="1298" t="s">
        <v>44</v>
      </c>
      <c r="E62" s="356" t="s">
        <v>309</v>
      </c>
      <c r="F62" s="2">
        <v>17</v>
      </c>
      <c r="G62" s="1147"/>
      <c r="H62" s="226"/>
      <c r="J62" s="2">
        <v>17</v>
      </c>
      <c r="K62" s="1147"/>
      <c r="M62" s="469">
        <v>27</v>
      </c>
    </row>
    <row r="63" spans="1:13" ht="15.75" customHeight="1" x14ac:dyDescent="0.25">
      <c r="A63" s="2">
        <v>18</v>
      </c>
      <c r="B63" s="3" t="s">
        <v>129</v>
      </c>
      <c r="C63" s="158" t="s">
        <v>105</v>
      </c>
      <c r="D63" s="1227" t="s">
        <v>130</v>
      </c>
      <c r="E63" s="356" t="s">
        <v>309</v>
      </c>
      <c r="F63" s="230">
        <v>18</v>
      </c>
      <c r="G63" s="158" t="s">
        <v>105</v>
      </c>
      <c r="H63" s="226"/>
      <c r="J63" s="230">
        <v>18</v>
      </c>
      <c r="K63" s="158" t="s">
        <v>105</v>
      </c>
      <c r="M63" s="329">
        <v>15</v>
      </c>
    </row>
    <row r="64" spans="1:13" ht="15.75" x14ac:dyDescent="0.25">
      <c r="A64" s="2">
        <v>19</v>
      </c>
      <c r="B64" s="3" t="s">
        <v>17</v>
      </c>
      <c r="C64" s="19" t="b">
        <v>0</v>
      </c>
      <c r="D64" s="1227" t="s">
        <v>130</v>
      </c>
      <c r="E64" s="595"/>
      <c r="F64" s="2">
        <v>19</v>
      </c>
      <c r="G64" s="327" t="b">
        <v>0</v>
      </c>
      <c r="H64" s="220"/>
      <c r="J64" s="2">
        <v>19</v>
      </c>
      <c r="K64" s="19" t="b">
        <v>0</v>
      </c>
      <c r="M64" s="329"/>
    </row>
    <row r="65" spans="1:13" ht="15.75" customHeight="1" x14ac:dyDescent="0.25">
      <c r="A65" s="2">
        <v>20</v>
      </c>
      <c r="B65" s="3" t="s">
        <v>18</v>
      </c>
      <c r="C65" s="19" t="s">
        <v>111</v>
      </c>
      <c r="D65" s="1227" t="s">
        <v>130</v>
      </c>
      <c r="E65" s="356" t="s">
        <v>309</v>
      </c>
      <c r="F65" s="2">
        <v>20</v>
      </c>
      <c r="G65" s="327" t="s">
        <v>111</v>
      </c>
      <c r="H65" s="220"/>
      <c r="J65" s="2">
        <v>20</v>
      </c>
      <c r="K65" s="19" t="s">
        <v>111</v>
      </c>
      <c r="M65" s="329" t="s">
        <v>106</v>
      </c>
    </row>
    <row r="66" spans="1:13" ht="15.75" x14ac:dyDescent="0.25">
      <c r="A66" s="2">
        <v>21</v>
      </c>
      <c r="B66" s="3" t="s">
        <v>58</v>
      </c>
      <c r="C66" s="19" t="b">
        <v>0</v>
      </c>
      <c r="D66" s="1227" t="s">
        <v>130</v>
      </c>
      <c r="E66" s="595"/>
      <c r="F66" s="2">
        <v>21</v>
      </c>
      <c r="G66" s="327" t="b">
        <v>0</v>
      </c>
      <c r="H66" s="220"/>
      <c r="J66" s="2">
        <v>21</v>
      </c>
      <c r="K66" s="19" t="b">
        <v>0</v>
      </c>
      <c r="M66" s="329"/>
    </row>
    <row r="67" spans="1:13" ht="15.75" customHeight="1" x14ac:dyDescent="0.25">
      <c r="A67" s="2">
        <v>22</v>
      </c>
      <c r="B67" s="3" t="s">
        <v>785</v>
      </c>
      <c r="C67" s="93" t="s">
        <v>205</v>
      </c>
      <c r="D67" s="1296" t="s">
        <v>130</v>
      </c>
      <c r="E67" s="356" t="s">
        <v>309</v>
      </c>
      <c r="F67" s="2">
        <v>22</v>
      </c>
      <c r="G67" s="93" t="s">
        <v>205</v>
      </c>
      <c r="H67" s="220"/>
      <c r="J67" s="2">
        <v>22</v>
      </c>
      <c r="K67" s="93" t="s">
        <v>205</v>
      </c>
      <c r="M67" s="329"/>
    </row>
    <row r="68" spans="1:13" ht="15.75" x14ac:dyDescent="0.25">
      <c r="A68" s="2">
        <v>23</v>
      </c>
      <c r="B68" s="3" t="s">
        <v>59</v>
      </c>
      <c r="C68" s="94">
        <f>C23</f>
        <v>-6.1000000000000004E-3</v>
      </c>
      <c r="D68" s="65" t="s">
        <v>44</v>
      </c>
      <c r="E68" s="595"/>
      <c r="F68" s="2">
        <v>23</v>
      </c>
      <c r="G68" s="94">
        <f>C68</f>
        <v>-6.1000000000000004E-3</v>
      </c>
      <c r="H68" s="226"/>
      <c r="J68" s="2">
        <v>23</v>
      </c>
      <c r="K68" s="94">
        <f>C68</f>
        <v>-6.1000000000000004E-3</v>
      </c>
      <c r="M68" s="368"/>
    </row>
    <row r="69" spans="1:13" ht="15.75" customHeight="1" x14ac:dyDescent="0.25">
      <c r="A69" s="2">
        <v>24</v>
      </c>
      <c r="B69" s="3" t="s">
        <v>60</v>
      </c>
      <c r="C69" s="19" t="s">
        <v>112</v>
      </c>
      <c r="D69" s="1227" t="s">
        <v>44</v>
      </c>
      <c r="E69" s="595"/>
      <c r="F69" s="2">
        <v>24</v>
      </c>
      <c r="G69" s="327" t="s">
        <v>112</v>
      </c>
      <c r="H69" s="220"/>
      <c r="J69" s="2">
        <v>24</v>
      </c>
      <c r="K69" s="19" t="s">
        <v>112</v>
      </c>
      <c r="M69" s="329"/>
    </row>
    <row r="70" spans="1:13" ht="15.75" x14ac:dyDescent="0.25">
      <c r="A70" s="2">
        <v>25</v>
      </c>
      <c r="B70" s="3" t="s">
        <v>61</v>
      </c>
      <c r="C70" s="90"/>
      <c r="D70" s="1227" t="s">
        <v>44</v>
      </c>
      <c r="E70" s="595"/>
      <c r="F70" s="2">
        <v>25</v>
      </c>
      <c r="G70" s="90"/>
      <c r="H70" s="220"/>
      <c r="J70" s="2">
        <v>25</v>
      </c>
      <c r="K70" s="90"/>
      <c r="M70" s="329"/>
    </row>
    <row r="71" spans="1:13" ht="15.75" customHeight="1" x14ac:dyDescent="0.25">
      <c r="A71" s="2">
        <v>26</v>
      </c>
      <c r="B71" s="3" t="s">
        <v>62</v>
      </c>
      <c r="C71" s="90"/>
      <c r="D71" s="1227" t="s">
        <v>44</v>
      </c>
      <c r="E71" s="595"/>
      <c r="F71" s="2">
        <v>26</v>
      </c>
      <c r="G71" s="90"/>
      <c r="H71" s="220"/>
      <c r="J71" s="2">
        <v>26</v>
      </c>
      <c r="K71" s="90"/>
      <c r="M71" s="329"/>
    </row>
    <row r="72" spans="1:13" ht="15.75" customHeight="1" x14ac:dyDescent="0.25">
      <c r="A72" s="2">
        <v>27</v>
      </c>
      <c r="B72" s="3" t="s">
        <v>63</v>
      </c>
      <c r="C72" s="90"/>
      <c r="D72" s="1227" t="s">
        <v>44</v>
      </c>
      <c r="E72" s="595"/>
      <c r="F72" s="2">
        <v>27</v>
      </c>
      <c r="G72" s="90"/>
      <c r="H72" s="220"/>
      <c r="J72" s="2">
        <v>27</v>
      </c>
      <c r="K72" s="90"/>
      <c r="M72" s="329"/>
    </row>
    <row r="73" spans="1:13" ht="15.75" customHeight="1" x14ac:dyDescent="0.25">
      <c r="A73" s="2">
        <v>28</v>
      </c>
      <c r="B73" s="3" t="s">
        <v>64</v>
      </c>
      <c r="C73" s="90"/>
      <c r="D73" s="1227" t="s">
        <v>44</v>
      </c>
      <c r="E73" s="595"/>
      <c r="F73" s="2">
        <v>28</v>
      </c>
      <c r="G73" s="90"/>
      <c r="H73" s="220"/>
      <c r="J73" s="2">
        <v>28</v>
      </c>
      <c r="K73" s="90"/>
      <c r="M73" s="329"/>
    </row>
    <row r="74" spans="1:13" ht="15.75" customHeight="1" x14ac:dyDescent="0.25">
      <c r="A74" s="2">
        <v>29</v>
      </c>
      <c r="B74" s="3" t="s">
        <v>65</v>
      </c>
      <c r="C74" s="90"/>
      <c r="D74" s="1227" t="s">
        <v>44</v>
      </c>
      <c r="E74" s="595"/>
      <c r="F74" s="2">
        <v>29</v>
      </c>
      <c r="G74" s="90"/>
      <c r="H74" s="220"/>
      <c r="J74" s="2">
        <v>29</v>
      </c>
      <c r="K74" s="90"/>
      <c r="M74" s="329"/>
    </row>
    <row r="75" spans="1:13" ht="15.75" customHeight="1" x14ac:dyDescent="0.25">
      <c r="A75" s="2">
        <v>30</v>
      </c>
      <c r="B75" s="3" t="s">
        <v>66</v>
      </c>
      <c r="C75" s="90"/>
      <c r="D75" s="1227" t="s">
        <v>44</v>
      </c>
      <c r="E75" s="595"/>
      <c r="F75" s="2">
        <v>30</v>
      </c>
      <c r="G75" s="90"/>
      <c r="H75" s="220"/>
      <c r="J75" s="2">
        <v>30</v>
      </c>
      <c r="K75" s="90"/>
      <c r="M75" s="329"/>
    </row>
    <row r="76" spans="1:13" ht="15.75" customHeight="1" x14ac:dyDescent="0.25">
      <c r="A76" s="2">
        <v>31</v>
      </c>
      <c r="B76" s="3" t="s">
        <v>67</v>
      </c>
      <c r="C76" s="90"/>
      <c r="D76" s="1227" t="s">
        <v>44</v>
      </c>
      <c r="E76" s="595"/>
      <c r="F76" s="2">
        <v>31</v>
      </c>
      <c r="G76" s="90"/>
      <c r="H76" s="220"/>
      <c r="J76" s="2">
        <v>31</v>
      </c>
      <c r="K76" s="90"/>
      <c r="M76" s="329"/>
    </row>
    <row r="77" spans="1:13" ht="15.75" x14ac:dyDescent="0.25">
      <c r="A77" s="2">
        <v>32</v>
      </c>
      <c r="B77" s="3" t="s">
        <v>68</v>
      </c>
      <c r="C77" s="90"/>
      <c r="D77" s="1227" t="s">
        <v>44</v>
      </c>
      <c r="E77" s="595"/>
      <c r="F77" s="2">
        <v>32</v>
      </c>
      <c r="G77" s="90"/>
      <c r="H77" s="220"/>
      <c r="J77" s="2">
        <v>32</v>
      </c>
      <c r="K77" s="90"/>
      <c r="M77" s="329"/>
    </row>
    <row r="78" spans="1:13" ht="15.75" customHeight="1" x14ac:dyDescent="0.25">
      <c r="A78" s="2">
        <v>35</v>
      </c>
      <c r="B78" s="3" t="s">
        <v>72</v>
      </c>
      <c r="C78" s="90"/>
      <c r="D78" s="1227" t="s">
        <v>43</v>
      </c>
      <c r="E78" s="595"/>
      <c r="F78" s="2">
        <v>35</v>
      </c>
      <c r="G78" s="90"/>
      <c r="H78" s="220"/>
      <c r="J78" s="2">
        <v>35</v>
      </c>
      <c r="K78" s="90"/>
      <c r="M78" s="329"/>
    </row>
    <row r="79" spans="1:13" ht="15.75" x14ac:dyDescent="0.25">
      <c r="A79" s="2">
        <v>36</v>
      </c>
      <c r="B79" s="3" t="s">
        <v>73</v>
      </c>
      <c r="C79" s="90"/>
      <c r="D79" s="1227" t="s">
        <v>44</v>
      </c>
      <c r="E79" s="595"/>
      <c r="F79" s="2">
        <v>36</v>
      </c>
      <c r="G79" s="90"/>
      <c r="H79" s="220"/>
      <c r="J79" s="2">
        <v>36</v>
      </c>
      <c r="K79" s="90"/>
      <c r="M79" s="329"/>
    </row>
    <row r="80" spans="1:13" ht="15.75" customHeight="1" x14ac:dyDescent="0.25">
      <c r="A80" s="2">
        <v>37</v>
      </c>
      <c r="B80" s="3" t="s">
        <v>69</v>
      </c>
      <c r="C80" s="21">
        <f>C21/3</f>
        <v>10162756.897260273</v>
      </c>
      <c r="D80" s="1228" t="s">
        <v>130</v>
      </c>
      <c r="E80" s="595"/>
      <c r="F80" s="2">
        <v>37</v>
      </c>
      <c r="G80" s="328">
        <f>C80</f>
        <v>10162756.897260273</v>
      </c>
      <c r="H80" s="220"/>
      <c r="J80" s="2">
        <v>37</v>
      </c>
      <c r="K80" s="21">
        <f>C80</f>
        <v>10162756.897260273</v>
      </c>
      <c r="M80" s="66"/>
    </row>
    <row r="81" spans="1:13" ht="15.75" customHeight="1" x14ac:dyDescent="0.25">
      <c r="A81" s="2">
        <v>38</v>
      </c>
      <c r="B81" s="3" t="s">
        <v>70</v>
      </c>
      <c r="C81" s="21">
        <f>C24/3</f>
        <v>10161551.481372736</v>
      </c>
      <c r="D81" s="1294" t="s">
        <v>44</v>
      </c>
      <c r="E81" s="595"/>
      <c r="F81" s="2">
        <v>38</v>
      </c>
      <c r="G81" s="328">
        <f>C81</f>
        <v>10161551.481372736</v>
      </c>
      <c r="H81" s="220"/>
      <c r="J81" s="2">
        <v>38</v>
      </c>
      <c r="K81" s="21">
        <f>C81</f>
        <v>10161551.481372736</v>
      </c>
      <c r="M81" s="66"/>
    </row>
    <row r="82" spans="1:13" ht="15.75" customHeight="1" x14ac:dyDescent="0.25">
      <c r="A82" s="2">
        <v>39</v>
      </c>
      <c r="B82" s="3" t="s">
        <v>71</v>
      </c>
      <c r="C82" s="19" t="str">
        <f>C22</f>
        <v>EUR</v>
      </c>
      <c r="D82" s="1227" t="s">
        <v>130</v>
      </c>
      <c r="E82" s="595"/>
      <c r="F82" s="2">
        <v>39</v>
      </c>
      <c r="G82" s="327" t="str">
        <f>C82</f>
        <v>EUR</v>
      </c>
      <c r="H82" s="220"/>
      <c r="J82" s="2">
        <v>39</v>
      </c>
      <c r="K82" s="19" t="str">
        <f>G82</f>
        <v>EUR</v>
      </c>
      <c r="M82" s="329"/>
    </row>
    <row r="83" spans="1:13" ht="15.75" customHeight="1" x14ac:dyDescent="0.25">
      <c r="A83" s="2">
        <v>73</v>
      </c>
      <c r="B83" s="3" t="s">
        <v>81</v>
      </c>
      <c r="C83" s="158" t="b">
        <v>0</v>
      </c>
      <c r="D83" s="1227" t="s">
        <v>130</v>
      </c>
      <c r="E83" s="595"/>
      <c r="F83" s="2">
        <v>73</v>
      </c>
      <c r="G83" s="158" t="b">
        <v>0</v>
      </c>
      <c r="H83" s="226"/>
      <c r="J83" s="2">
        <v>73</v>
      </c>
      <c r="K83" s="158" t="b">
        <v>0</v>
      </c>
      <c r="M83" s="329">
        <v>12</v>
      </c>
    </row>
    <row r="84" spans="1:13" ht="15.75" customHeight="1" x14ac:dyDescent="0.25">
      <c r="A84" s="2">
        <v>74</v>
      </c>
      <c r="B84" s="3" t="s">
        <v>78</v>
      </c>
      <c r="C84" s="95"/>
      <c r="D84" s="1232" t="s">
        <v>44</v>
      </c>
      <c r="E84" s="595"/>
      <c r="F84" s="2">
        <v>74</v>
      </c>
      <c r="G84" s="95"/>
      <c r="H84" s="177"/>
      <c r="J84" s="2">
        <v>74</v>
      </c>
      <c r="K84" s="95"/>
      <c r="M84" s="62"/>
    </row>
    <row r="85" spans="1:13" ht="15.75" customHeight="1" x14ac:dyDescent="0.25">
      <c r="A85" s="2">
        <v>75</v>
      </c>
      <c r="B85" s="3" t="s">
        <v>19</v>
      </c>
      <c r="C85" s="19" t="s">
        <v>113</v>
      </c>
      <c r="D85" s="1227" t="s">
        <v>44</v>
      </c>
      <c r="E85" s="595"/>
      <c r="F85" s="2">
        <v>75</v>
      </c>
      <c r="G85" s="327" t="s">
        <v>113</v>
      </c>
      <c r="H85" s="220"/>
      <c r="J85" s="2">
        <v>75</v>
      </c>
      <c r="K85" s="19" t="s">
        <v>113</v>
      </c>
      <c r="M85" s="329"/>
    </row>
    <row r="86" spans="1:13" ht="15.75" customHeight="1" x14ac:dyDescent="0.25">
      <c r="A86" s="2">
        <v>76</v>
      </c>
      <c r="B86" s="9" t="s">
        <v>30</v>
      </c>
      <c r="C86" s="90"/>
      <c r="D86" s="1227" t="s">
        <v>44</v>
      </c>
      <c r="E86" s="595"/>
      <c r="F86" s="2">
        <v>76</v>
      </c>
      <c r="G86" s="90"/>
      <c r="H86" s="220"/>
      <c r="J86" s="2">
        <v>76</v>
      </c>
      <c r="K86" s="90"/>
      <c r="M86" s="329"/>
    </row>
    <row r="87" spans="1:13" ht="15.75" customHeight="1" x14ac:dyDescent="0.25">
      <c r="A87" s="2">
        <v>77</v>
      </c>
      <c r="B87" s="9" t="s">
        <v>31</v>
      </c>
      <c r="C87" s="90"/>
      <c r="D87" s="1227" t="s">
        <v>44</v>
      </c>
      <c r="E87" s="595"/>
      <c r="F87" s="2">
        <v>77</v>
      </c>
      <c r="G87" s="90"/>
      <c r="H87" s="220"/>
      <c r="J87" s="2">
        <v>77</v>
      </c>
      <c r="K87" s="90"/>
      <c r="M87" s="329"/>
    </row>
    <row r="88" spans="1:13" ht="15.75" customHeight="1" x14ac:dyDescent="0.25">
      <c r="A88" s="2">
        <v>78</v>
      </c>
      <c r="B88" s="9" t="s">
        <v>77</v>
      </c>
      <c r="C88" s="19" t="str">
        <f>G17</f>
        <v>DE0001102317</v>
      </c>
      <c r="D88" s="1227" t="s">
        <v>44</v>
      </c>
      <c r="E88" s="595"/>
      <c r="F88" s="2">
        <v>78</v>
      </c>
      <c r="G88" s="327" t="str">
        <f>C88</f>
        <v>DE0001102317</v>
      </c>
      <c r="H88" s="220"/>
      <c r="J88" s="2">
        <v>78</v>
      </c>
      <c r="K88" s="19" t="str">
        <f>C88</f>
        <v>DE0001102317</v>
      </c>
      <c r="M88" s="329"/>
    </row>
    <row r="89" spans="1:13" ht="15.75" customHeight="1" x14ac:dyDescent="0.25">
      <c r="A89" s="2">
        <v>79</v>
      </c>
      <c r="B89" s="9" t="s">
        <v>76</v>
      </c>
      <c r="C89" s="19" t="s">
        <v>118</v>
      </c>
      <c r="D89" s="1227" t="s">
        <v>44</v>
      </c>
      <c r="E89" s="595"/>
      <c r="F89" s="2">
        <v>79</v>
      </c>
      <c r="G89" s="327" t="s">
        <v>118</v>
      </c>
      <c r="H89" s="220"/>
      <c r="J89" s="2">
        <v>79</v>
      </c>
      <c r="K89" s="19" t="s">
        <v>118</v>
      </c>
      <c r="M89" s="329" t="s">
        <v>573</v>
      </c>
    </row>
    <row r="90" spans="1:13" ht="15.75" customHeight="1" x14ac:dyDescent="0.25">
      <c r="A90" s="2">
        <v>83</v>
      </c>
      <c r="B90" s="9" t="s">
        <v>20</v>
      </c>
      <c r="C90" s="21">
        <f>C19/3</f>
        <v>10000000</v>
      </c>
      <c r="D90" s="1228" t="s">
        <v>44</v>
      </c>
      <c r="E90" s="595"/>
      <c r="F90" s="2">
        <v>83</v>
      </c>
      <c r="G90" s="328">
        <f>C90</f>
        <v>10000000</v>
      </c>
      <c r="H90" s="220"/>
      <c r="J90" s="2">
        <v>83</v>
      </c>
      <c r="K90" s="21">
        <f>C90</f>
        <v>10000000</v>
      </c>
      <c r="M90" s="66"/>
    </row>
    <row r="91" spans="1:13" ht="15.75" customHeight="1" x14ac:dyDescent="0.25">
      <c r="A91" s="2">
        <v>85</v>
      </c>
      <c r="B91" s="3" t="s">
        <v>21</v>
      </c>
      <c r="C91" s="19" t="s">
        <v>99</v>
      </c>
      <c r="D91" s="1227" t="s">
        <v>43</v>
      </c>
      <c r="E91" s="595"/>
      <c r="F91" s="2">
        <v>85</v>
      </c>
      <c r="G91" s="327" t="s">
        <v>99</v>
      </c>
      <c r="H91" s="220"/>
      <c r="J91" s="2">
        <v>85</v>
      </c>
      <c r="K91" s="19" t="s">
        <v>99</v>
      </c>
      <c r="M91" s="329" t="s">
        <v>346</v>
      </c>
    </row>
    <row r="92" spans="1:13" ht="15.75" x14ac:dyDescent="0.25">
      <c r="A92" s="2">
        <v>86</v>
      </c>
      <c r="B92" s="3" t="s">
        <v>22</v>
      </c>
      <c r="C92" s="19" t="s">
        <v>99</v>
      </c>
      <c r="D92" s="1227" t="s">
        <v>44</v>
      </c>
      <c r="E92" s="595"/>
      <c r="F92" s="2">
        <v>86</v>
      </c>
      <c r="G92" s="327" t="s">
        <v>99</v>
      </c>
      <c r="H92" s="220"/>
      <c r="J92" s="2">
        <v>86</v>
      </c>
      <c r="K92" s="19" t="s">
        <v>99</v>
      </c>
      <c r="M92" s="329" t="s">
        <v>44</v>
      </c>
    </row>
    <row r="93" spans="1:13" ht="15.75" x14ac:dyDescent="0.25">
      <c r="A93" s="2">
        <v>87</v>
      </c>
      <c r="B93" s="3" t="s">
        <v>23</v>
      </c>
      <c r="C93" s="187">
        <f>(C20/C19)*100</f>
        <v>102.13826027397259</v>
      </c>
      <c r="D93" s="1233" t="s">
        <v>44</v>
      </c>
      <c r="E93" s="356" t="s">
        <v>309</v>
      </c>
      <c r="F93" s="2">
        <v>87</v>
      </c>
      <c r="G93" s="266">
        <f>C93</f>
        <v>102.13826027397259</v>
      </c>
      <c r="H93" s="226"/>
      <c r="J93" s="2">
        <v>87</v>
      </c>
      <c r="K93" s="266">
        <f>C93</f>
        <v>102.13826027397259</v>
      </c>
      <c r="M93" s="163" t="s">
        <v>271</v>
      </c>
    </row>
    <row r="94" spans="1:13" ht="15.75" customHeight="1" x14ac:dyDescent="0.25">
      <c r="A94" s="2">
        <v>88</v>
      </c>
      <c r="B94" s="3" t="s">
        <v>24</v>
      </c>
      <c r="C94" s="21">
        <f>C20/3</f>
        <v>10213826.027397258</v>
      </c>
      <c r="D94" s="1228" t="s">
        <v>44</v>
      </c>
      <c r="E94" s="356" t="s">
        <v>309</v>
      </c>
      <c r="F94" s="2">
        <v>88</v>
      </c>
      <c r="G94" s="328">
        <f>C94</f>
        <v>10213826.027397258</v>
      </c>
      <c r="H94" s="226"/>
      <c r="J94" s="2">
        <v>88</v>
      </c>
      <c r="K94" s="21">
        <f>C94</f>
        <v>10213826.027397258</v>
      </c>
      <c r="M94" s="66"/>
    </row>
    <row r="95" spans="1:13" ht="15.75" x14ac:dyDescent="0.25">
      <c r="A95" s="2">
        <v>89</v>
      </c>
      <c r="B95" s="3" t="s">
        <v>25</v>
      </c>
      <c r="C95" s="96">
        <v>0.5</v>
      </c>
      <c r="D95" s="67" t="s">
        <v>44</v>
      </c>
      <c r="E95" s="595"/>
      <c r="F95" s="2">
        <v>89</v>
      </c>
      <c r="G95" s="96">
        <v>0.5</v>
      </c>
      <c r="H95" s="220"/>
      <c r="J95" s="2">
        <v>89</v>
      </c>
      <c r="K95" s="96">
        <v>0.5</v>
      </c>
      <c r="M95" s="468">
        <v>18</v>
      </c>
    </row>
    <row r="96" spans="1:13" ht="15.75" x14ac:dyDescent="0.25">
      <c r="A96" s="2">
        <v>90</v>
      </c>
      <c r="B96" s="3" t="s">
        <v>26</v>
      </c>
      <c r="C96" s="19" t="s">
        <v>114</v>
      </c>
      <c r="D96" s="1227" t="s">
        <v>43</v>
      </c>
      <c r="E96" s="595"/>
      <c r="F96" s="2">
        <v>90</v>
      </c>
      <c r="G96" s="327" t="s">
        <v>114</v>
      </c>
      <c r="H96" s="220"/>
      <c r="J96" s="2">
        <v>90</v>
      </c>
      <c r="K96" s="19" t="s">
        <v>114</v>
      </c>
      <c r="M96" s="329" t="s">
        <v>347</v>
      </c>
    </row>
    <row r="97" spans="1:14" ht="15.75" customHeight="1" x14ac:dyDescent="0.25">
      <c r="A97" s="2">
        <v>91</v>
      </c>
      <c r="B97" s="3" t="s">
        <v>27</v>
      </c>
      <c r="C97" s="97" t="s">
        <v>121</v>
      </c>
      <c r="D97" s="1295" t="s">
        <v>130</v>
      </c>
      <c r="E97" s="356" t="s">
        <v>309</v>
      </c>
      <c r="F97" s="2">
        <v>91</v>
      </c>
      <c r="G97" s="97" t="s">
        <v>121</v>
      </c>
      <c r="H97" s="177"/>
      <c r="J97" s="2">
        <v>91</v>
      </c>
      <c r="K97" s="97" t="s">
        <v>121</v>
      </c>
      <c r="M97" s="68"/>
    </row>
    <row r="98" spans="1:14" ht="15.75" customHeight="1" x14ac:dyDescent="0.25">
      <c r="A98" s="2">
        <v>92</v>
      </c>
      <c r="B98" s="3" t="s">
        <v>28</v>
      </c>
      <c r="C98" s="19" t="s">
        <v>115</v>
      </c>
      <c r="D98" s="1227" t="s">
        <v>44</v>
      </c>
      <c r="E98" s="595"/>
      <c r="F98" s="2">
        <v>92</v>
      </c>
      <c r="G98" s="327" t="s">
        <v>115</v>
      </c>
      <c r="H98" s="220"/>
      <c r="J98" s="2">
        <v>92</v>
      </c>
      <c r="K98" s="19" t="s">
        <v>115</v>
      </c>
      <c r="M98" s="329" t="s">
        <v>560</v>
      </c>
    </row>
    <row r="99" spans="1:14" ht="15.75" x14ac:dyDescent="0.25">
      <c r="A99" s="2">
        <v>93</v>
      </c>
      <c r="B99" s="3" t="s">
        <v>75</v>
      </c>
      <c r="C99" s="25" t="s">
        <v>119</v>
      </c>
      <c r="D99" s="1227" t="s">
        <v>44</v>
      </c>
      <c r="E99" s="595"/>
      <c r="F99" s="2">
        <v>93</v>
      </c>
      <c r="G99" s="25" t="s">
        <v>119</v>
      </c>
      <c r="H99" s="220"/>
      <c r="J99" s="2">
        <v>93</v>
      </c>
      <c r="K99" s="25" t="s">
        <v>119</v>
      </c>
      <c r="M99" s="329"/>
    </row>
    <row r="100" spans="1:14" ht="15.75" x14ac:dyDescent="0.25">
      <c r="A100" s="2">
        <v>94</v>
      </c>
      <c r="B100" s="3" t="s">
        <v>74</v>
      </c>
      <c r="C100" s="19" t="s">
        <v>116</v>
      </c>
      <c r="D100" s="1227" t="s">
        <v>44</v>
      </c>
      <c r="E100" s="595"/>
      <c r="F100" s="2">
        <v>94</v>
      </c>
      <c r="G100" s="327" t="s">
        <v>116</v>
      </c>
      <c r="H100" s="220"/>
      <c r="J100" s="2">
        <v>94</v>
      </c>
      <c r="K100" s="19" t="s">
        <v>116</v>
      </c>
      <c r="M100" s="329" t="s">
        <v>550</v>
      </c>
    </row>
    <row r="101" spans="1:14" ht="15.75" customHeight="1" x14ac:dyDescent="0.25">
      <c r="A101" s="2">
        <v>95</v>
      </c>
      <c r="B101" s="9" t="s">
        <v>38</v>
      </c>
      <c r="C101" s="1005" t="b">
        <v>1</v>
      </c>
      <c r="D101" s="1227" t="s">
        <v>44</v>
      </c>
      <c r="E101" s="356" t="s">
        <v>309</v>
      </c>
      <c r="F101" s="2">
        <v>95</v>
      </c>
      <c r="G101" s="327" t="b">
        <v>1</v>
      </c>
      <c r="H101" s="220"/>
      <c r="J101" s="2">
        <v>95</v>
      </c>
      <c r="K101" s="19" t="b">
        <v>1</v>
      </c>
      <c r="M101" s="329" t="s">
        <v>106</v>
      </c>
    </row>
    <row r="102" spans="1:14" ht="15.75" customHeight="1" x14ac:dyDescent="0.25">
      <c r="A102" s="18">
        <v>96</v>
      </c>
      <c r="B102" s="10" t="s">
        <v>36</v>
      </c>
      <c r="C102" s="90"/>
      <c r="D102" s="1227" t="s">
        <v>44</v>
      </c>
      <c r="E102" s="595"/>
      <c r="F102" s="18">
        <v>96</v>
      </c>
      <c r="G102" s="90"/>
      <c r="H102" s="223"/>
      <c r="J102" s="18">
        <v>96</v>
      </c>
      <c r="K102" s="90"/>
      <c r="M102" s="329"/>
    </row>
    <row r="103" spans="1:14" ht="15.75" x14ac:dyDescent="0.25">
      <c r="A103" s="18">
        <v>97</v>
      </c>
      <c r="B103" s="10" t="s">
        <v>32</v>
      </c>
      <c r="C103" s="90"/>
      <c r="D103" s="1227" t="s">
        <v>44</v>
      </c>
      <c r="E103" s="595"/>
      <c r="F103" s="18">
        <v>97</v>
      </c>
      <c r="G103" s="90"/>
      <c r="H103" s="223"/>
      <c r="J103" s="18">
        <v>97</v>
      </c>
      <c r="K103" s="90"/>
      <c r="M103" s="329"/>
    </row>
    <row r="104" spans="1:14" ht="15.75" x14ac:dyDescent="0.25">
      <c r="A104" s="18">
        <v>98</v>
      </c>
      <c r="B104" s="10" t="s">
        <v>39</v>
      </c>
      <c r="C104" s="19" t="s">
        <v>47</v>
      </c>
      <c r="D104" s="1227" t="s">
        <v>130</v>
      </c>
      <c r="E104" s="595"/>
      <c r="F104" s="18">
        <v>98</v>
      </c>
      <c r="G104" s="327" t="s">
        <v>47</v>
      </c>
      <c r="H104" s="223"/>
      <c r="J104" s="18">
        <v>98</v>
      </c>
      <c r="K104" s="19" t="s">
        <v>47</v>
      </c>
      <c r="M104" s="329"/>
    </row>
    <row r="105" spans="1:14" ht="15.75" x14ac:dyDescent="0.25">
      <c r="A105" s="18">
        <v>99</v>
      </c>
      <c r="B105" s="10" t="s">
        <v>29</v>
      </c>
      <c r="C105" s="45" t="s">
        <v>117</v>
      </c>
      <c r="D105" s="1227" t="s">
        <v>130</v>
      </c>
      <c r="E105" s="249"/>
      <c r="F105" s="18">
        <v>99</v>
      </c>
      <c r="G105" s="327" t="s">
        <v>117</v>
      </c>
      <c r="H105" s="226"/>
      <c r="J105" s="18">
        <v>99</v>
      </c>
      <c r="K105" s="19" t="s">
        <v>117</v>
      </c>
      <c r="M105" s="329"/>
    </row>
    <row r="106" spans="1:14" ht="15.75" x14ac:dyDescent="0.25">
      <c r="A106" s="12" t="s">
        <v>122</v>
      </c>
      <c r="C106" s="16">
        <v>53</v>
      </c>
      <c r="D106" s="69"/>
      <c r="E106" s="69"/>
      <c r="F106" s="69"/>
      <c r="G106" s="16">
        <v>53</v>
      </c>
      <c r="H106" s="12"/>
      <c r="K106" s="16">
        <v>53</v>
      </c>
    </row>
    <row r="107" spans="1:14" x14ac:dyDescent="0.25">
      <c r="C107" s="11"/>
      <c r="D107" s="70"/>
    </row>
    <row r="108" spans="1:14" ht="15.75" x14ac:dyDescent="0.25">
      <c r="A108" s="1271">
        <v>1.1000000000000001</v>
      </c>
      <c r="B108" s="1635" t="s">
        <v>162</v>
      </c>
      <c r="C108" s="1635"/>
      <c r="D108" s="1635"/>
      <c r="E108" s="1635"/>
      <c r="F108" s="1635"/>
      <c r="G108" s="1258"/>
    </row>
    <row r="109" spans="1:14" ht="15.75" customHeight="1" x14ac:dyDescent="0.25">
      <c r="A109" s="1639">
        <v>1.2</v>
      </c>
      <c r="B109" s="1645" t="s">
        <v>852</v>
      </c>
      <c r="C109" s="1646"/>
      <c r="D109" s="1646"/>
      <c r="E109" s="1646"/>
      <c r="F109" s="1647"/>
      <c r="G109" s="951"/>
    </row>
    <row r="110" spans="1:14" ht="15.75" x14ac:dyDescent="0.25">
      <c r="A110" s="1640"/>
      <c r="B110" s="1648"/>
      <c r="C110" s="1649"/>
      <c r="D110" s="1649"/>
      <c r="E110" s="1649"/>
      <c r="F110" s="1650"/>
      <c r="G110" s="1064"/>
      <c r="J110" s="150"/>
      <c r="K110" s="1644"/>
      <c r="L110" s="1644"/>
      <c r="M110" s="1644"/>
      <c r="N110" s="1644"/>
    </row>
    <row r="111" spans="1:14" ht="15.75" x14ac:dyDescent="0.25">
      <c r="A111" s="1640"/>
      <c r="B111" s="1648"/>
      <c r="C111" s="1649"/>
      <c r="D111" s="1649"/>
      <c r="E111" s="1649"/>
      <c r="F111" s="1650"/>
      <c r="G111" s="1216"/>
      <c r="J111" s="150"/>
      <c r="K111" s="1215"/>
      <c r="L111" s="1215"/>
      <c r="M111" s="1215"/>
      <c r="N111" s="1215"/>
    </row>
    <row r="112" spans="1:14" ht="15.75" x14ac:dyDescent="0.25">
      <c r="A112" s="1641"/>
      <c r="B112" s="1651"/>
      <c r="C112" s="1652"/>
      <c r="D112" s="1652"/>
      <c r="E112" s="1652"/>
      <c r="F112" s="1653"/>
      <c r="G112" s="1216"/>
      <c r="J112" s="150"/>
      <c r="K112" s="1215"/>
      <c r="L112" s="1215"/>
      <c r="M112" s="1215"/>
      <c r="N112" s="1215"/>
    </row>
    <row r="113" spans="1:14" ht="15.75" x14ac:dyDescent="0.25">
      <c r="A113" s="1280">
        <v>1.3</v>
      </c>
      <c r="B113" s="1636" t="s">
        <v>652</v>
      </c>
      <c r="C113" s="1636"/>
      <c r="D113" s="1636"/>
      <c r="E113" s="1636"/>
      <c r="F113" s="1636"/>
      <c r="G113" s="1064"/>
      <c r="J113" s="1642"/>
      <c r="K113" s="1655"/>
      <c r="L113" s="1655"/>
      <c r="M113" s="1655"/>
      <c r="N113" s="1655"/>
    </row>
    <row r="114" spans="1:14" ht="15.75" x14ac:dyDescent="0.25">
      <c r="A114" s="1271">
        <v>1.7</v>
      </c>
      <c r="B114" s="1564" t="s">
        <v>267</v>
      </c>
      <c r="C114" s="1564"/>
      <c r="D114" s="1564"/>
      <c r="E114" s="1564"/>
      <c r="F114" s="1564"/>
      <c r="G114" s="951"/>
      <c r="J114" s="1642"/>
      <c r="K114" s="1655"/>
      <c r="L114" s="1655"/>
      <c r="M114" s="1655"/>
      <c r="N114" s="1655"/>
    </row>
    <row r="115" spans="1:14" ht="15.75" x14ac:dyDescent="0.25">
      <c r="A115" s="1271">
        <v>1.8</v>
      </c>
      <c r="B115" s="1564" t="s">
        <v>268</v>
      </c>
      <c r="C115" s="1564"/>
      <c r="D115" s="1564"/>
      <c r="E115" s="1564"/>
      <c r="F115" s="1564"/>
      <c r="G115" s="951"/>
      <c r="J115" s="177"/>
      <c r="K115" s="1654"/>
      <c r="L115" s="1654"/>
      <c r="M115" s="1654"/>
      <c r="N115" s="1654"/>
    </row>
    <row r="116" spans="1:14" ht="15.75" x14ac:dyDescent="0.25">
      <c r="A116" s="1286">
        <v>1.1000000000000001</v>
      </c>
      <c r="B116" s="1656" t="s">
        <v>665</v>
      </c>
      <c r="C116" s="1656"/>
      <c r="D116" s="1656"/>
      <c r="E116" s="1656"/>
      <c r="F116" s="1656"/>
      <c r="G116" s="951"/>
      <c r="J116" s="226"/>
      <c r="K116" s="1591"/>
      <c r="L116" s="1591"/>
      <c r="M116" s="1591"/>
      <c r="N116" s="1591"/>
    </row>
    <row r="117" spans="1:14" ht="15.75" x14ac:dyDescent="0.25">
      <c r="A117" s="1271">
        <v>1.1299999999999999</v>
      </c>
      <c r="B117" s="1564" t="s">
        <v>160</v>
      </c>
      <c r="C117" s="1564"/>
      <c r="D117" s="1564"/>
      <c r="E117" s="1564"/>
      <c r="F117" s="1564"/>
      <c r="G117" s="951"/>
      <c r="J117" s="226"/>
      <c r="K117" s="1591"/>
      <c r="L117" s="1591"/>
      <c r="M117" s="1591"/>
      <c r="N117" s="1591"/>
    </row>
    <row r="118" spans="1:14" ht="15.75" x14ac:dyDescent="0.25">
      <c r="A118" s="1271">
        <v>1.17</v>
      </c>
      <c r="B118" s="1556" t="s">
        <v>806</v>
      </c>
      <c r="C118" s="1556"/>
      <c r="D118" s="1556"/>
      <c r="E118" s="1556"/>
      <c r="F118" s="1556"/>
      <c r="G118" s="951"/>
      <c r="J118" s="1079"/>
      <c r="K118" s="1654"/>
      <c r="L118" s="1654"/>
      <c r="M118" s="1654"/>
      <c r="N118" s="1654"/>
    </row>
    <row r="119" spans="1:14" ht="15.75" x14ac:dyDescent="0.25">
      <c r="A119" s="1280">
        <v>1.18</v>
      </c>
      <c r="B119" s="1636" t="s">
        <v>666</v>
      </c>
      <c r="C119" s="1636"/>
      <c r="D119" s="1636"/>
      <c r="E119" s="1636"/>
      <c r="F119" s="1636"/>
      <c r="G119" s="1064"/>
      <c r="J119" s="177"/>
      <c r="K119" s="1654"/>
      <c r="L119" s="1654"/>
      <c r="M119" s="1654"/>
      <c r="N119" s="1654"/>
    </row>
    <row r="120" spans="1:14" ht="15.75" x14ac:dyDescent="0.25">
      <c r="A120" s="1279">
        <v>2.1</v>
      </c>
      <c r="B120" s="1605" t="s">
        <v>659</v>
      </c>
      <c r="C120" s="1605"/>
      <c r="D120" s="1605"/>
      <c r="E120" s="1605"/>
      <c r="F120" s="1605"/>
      <c r="G120" s="1092"/>
      <c r="J120" s="226"/>
      <c r="K120" s="1591"/>
      <c r="L120" s="1591"/>
      <c r="M120" s="1591"/>
      <c r="N120" s="1591"/>
    </row>
    <row r="121" spans="1:14" ht="15.75" x14ac:dyDescent="0.25">
      <c r="A121" s="1279">
        <v>2.8</v>
      </c>
      <c r="B121" s="1605" t="s">
        <v>354</v>
      </c>
      <c r="C121" s="1605"/>
      <c r="D121" s="1605"/>
      <c r="E121" s="1605"/>
      <c r="F121" s="1605"/>
      <c r="G121" s="1092"/>
      <c r="J121" s="177"/>
      <c r="K121" s="1218"/>
      <c r="L121" s="1218"/>
      <c r="M121" s="1218"/>
      <c r="N121" s="1218"/>
    </row>
    <row r="122" spans="1:14" ht="15.75" x14ac:dyDescent="0.25">
      <c r="A122" s="1271">
        <v>2.16</v>
      </c>
      <c r="B122" s="1557" t="s">
        <v>829</v>
      </c>
      <c r="C122" s="1557"/>
      <c r="D122" s="1557"/>
      <c r="E122" s="1557"/>
      <c r="F122" s="1557"/>
      <c r="G122" s="226"/>
      <c r="J122" s="226"/>
      <c r="K122" s="1591"/>
      <c r="L122" s="1591"/>
      <c r="M122" s="1591"/>
      <c r="N122" s="1591"/>
    </row>
    <row r="123" spans="1:14" ht="15.75" x14ac:dyDescent="0.25">
      <c r="A123" s="1267">
        <v>2.17</v>
      </c>
      <c r="B123" s="1557" t="s">
        <v>829</v>
      </c>
      <c r="C123" s="1557"/>
      <c r="D123" s="1557"/>
      <c r="E123" s="1557"/>
      <c r="F123" s="1557"/>
      <c r="G123" s="226"/>
      <c r="J123" s="1237"/>
      <c r="K123" s="1572"/>
      <c r="L123" s="1572"/>
      <c r="M123" s="1572"/>
      <c r="N123" s="1572"/>
    </row>
    <row r="124" spans="1:14" ht="15.75" x14ac:dyDescent="0.25">
      <c r="A124" s="1271">
        <v>2.1800000000000002</v>
      </c>
      <c r="B124" s="1568" t="s">
        <v>784</v>
      </c>
      <c r="C124" s="1569"/>
      <c r="D124" s="1569"/>
      <c r="E124" s="1569"/>
      <c r="F124" s="1570"/>
      <c r="G124" s="1064"/>
      <c r="J124" s="1237"/>
      <c r="K124" s="1579"/>
      <c r="L124" s="1579"/>
      <c r="M124" s="1579"/>
      <c r="N124" s="1579"/>
    </row>
    <row r="125" spans="1:14" ht="15.75" x14ac:dyDescent="0.25">
      <c r="A125" s="1291">
        <v>2.2000000000000002</v>
      </c>
      <c r="B125" s="1636" t="s">
        <v>284</v>
      </c>
      <c r="C125" s="1636"/>
      <c r="D125" s="1636"/>
      <c r="E125" s="1636"/>
      <c r="F125" s="1636"/>
      <c r="G125" s="647"/>
      <c r="J125" s="1237"/>
      <c r="K125" s="1579"/>
      <c r="L125" s="1579"/>
      <c r="M125" s="1579"/>
      <c r="N125" s="1579"/>
    </row>
    <row r="126" spans="1:14" ht="15.75" x14ac:dyDescent="0.25">
      <c r="A126" s="1280">
        <v>2.2200000000000002</v>
      </c>
      <c r="B126" s="1557" t="s">
        <v>830</v>
      </c>
      <c r="C126" s="1557"/>
      <c r="D126" s="1557"/>
      <c r="E126" s="1557"/>
      <c r="F126" s="1557"/>
      <c r="G126" s="647"/>
      <c r="J126" s="1237"/>
      <c r="K126" s="1572"/>
      <c r="L126" s="1572"/>
      <c r="M126" s="1572"/>
      <c r="N126" s="1572"/>
    </row>
    <row r="127" spans="1:14" ht="15.75" x14ac:dyDescent="0.25">
      <c r="A127" s="1271">
        <v>2.87</v>
      </c>
      <c r="B127" s="1564" t="s">
        <v>475</v>
      </c>
      <c r="C127" s="1564"/>
      <c r="D127" s="1564"/>
      <c r="E127" s="1564"/>
      <c r="F127" s="1564"/>
      <c r="G127" s="951"/>
      <c r="J127" s="1247"/>
      <c r="K127" s="1579"/>
      <c r="L127" s="1579"/>
      <c r="M127" s="1579"/>
      <c r="N127" s="1579"/>
    </row>
    <row r="128" spans="1:14" ht="15.75" x14ac:dyDescent="0.25">
      <c r="A128" s="1271">
        <v>2.88</v>
      </c>
      <c r="B128" s="1557" t="s">
        <v>802</v>
      </c>
      <c r="C128" s="1557"/>
      <c r="D128" s="1557"/>
      <c r="E128" s="1557"/>
      <c r="F128" s="1557"/>
      <c r="G128" s="951"/>
      <c r="J128" s="1245"/>
      <c r="K128" s="1579"/>
      <c r="L128" s="1579"/>
      <c r="M128" s="1579"/>
      <c r="N128" s="1579"/>
    </row>
    <row r="129" spans="1:14" ht="15.75" x14ac:dyDescent="0.25">
      <c r="A129" s="1271">
        <v>2.91</v>
      </c>
      <c r="B129" s="1557" t="s">
        <v>755</v>
      </c>
      <c r="C129" s="1557"/>
      <c r="D129" s="1557"/>
      <c r="E129" s="1557"/>
      <c r="F129" s="1557"/>
      <c r="G129" s="1064"/>
      <c r="J129" s="1237"/>
      <c r="K129" s="1572"/>
      <c r="L129" s="1572"/>
      <c r="M129" s="1572"/>
      <c r="N129" s="1572"/>
    </row>
    <row r="130" spans="1:14" ht="15.75" customHeight="1" x14ac:dyDescent="0.25">
      <c r="A130" s="1637">
        <v>2.95</v>
      </c>
      <c r="B130" s="1638" t="s">
        <v>805</v>
      </c>
      <c r="C130" s="1638"/>
      <c r="D130" s="1638"/>
      <c r="E130" s="1638"/>
      <c r="F130" s="1638"/>
      <c r="G130" s="1081"/>
      <c r="J130" s="1237"/>
      <c r="K130" s="1572"/>
      <c r="L130" s="1572"/>
      <c r="M130" s="1572"/>
      <c r="N130" s="1572"/>
    </row>
    <row r="131" spans="1:14" ht="15" customHeight="1" x14ac:dyDescent="0.25">
      <c r="A131" s="1637"/>
      <c r="B131" s="1638"/>
      <c r="C131" s="1638"/>
      <c r="D131" s="1638"/>
      <c r="E131" s="1638"/>
      <c r="F131" s="1638"/>
      <c r="G131" s="7"/>
      <c r="J131" s="1237"/>
      <c r="K131" s="1572"/>
      <c r="L131" s="1572"/>
      <c r="M131" s="1572"/>
      <c r="N131" s="1572"/>
    </row>
    <row r="132" spans="1:14" x14ac:dyDescent="0.25">
      <c r="J132" s="1642"/>
      <c r="K132" s="1643"/>
      <c r="L132" s="1643"/>
      <c r="M132" s="1643"/>
      <c r="N132" s="1643"/>
    </row>
    <row r="133" spans="1:14" x14ac:dyDescent="0.25">
      <c r="J133" s="1642"/>
      <c r="K133" s="1643"/>
      <c r="L133" s="1643"/>
      <c r="M133" s="1643"/>
      <c r="N133" s="1643"/>
    </row>
  </sheetData>
  <mergeCells count="57">
    <mergeCell ref="K110:N110"/>
    <mergeCell ref="B125:F125"/>
    <mergeCell ref="B127:F127"/>
    <mergeCell ref="B124:F124"/>
    <mergeCell ref="B109:F112"/>
    <mergeCell ref="B121:F121"/>
    <mergeCell ref="K117:N117"/>
    <mergeCell ref="K118:N118"/>
    <mergeCell ref="K119:N119"/>
    <mergeCell ref="K120:N120"/>
    <mergeCell ref="K122:N122"/>
    <mergeCell ref="J113:J114"/>
    <mergeCell ref="K113:N114"/>
    <mergeCell ref="K115:N115"/>
    <mergeCell ref="K116:N116"/>
    <mergeCell ref="B116:F116"/>
    <mergeCell ref="K128:N128"/>
    <mergeCell ref="K123:N123"/>
    <mergeCell ref="K124:N124"/>
    <mergeCell ref="K125:N125"/>
    <mergeCell ref="K126:N126"/>
    <mergeCell ref="K127:N127"/>
    <mergeCell ref="K129:N129"/>
    <mergeCell ref="K130:N130"/>
    <mergeCell ref="K131:N131"/>
    <mergeCell ref="J132:J133"/>
    <mergeCell ref="K132:N133"/>
    <mergeCell ref="A17:A18"/>
    <mergeCell ref="F26:G26"/>
    <mergeCell ref="E25:F25"/>
    <mergeCell ref="B17:B18"/>
    <mergeCell ref="C17:C18"/>
    <mergeCell ref="E18:F18"/>
    <mergeCell ref="A26:D26"/>
    <mergeCell ref="B108:F108"/>
    <mergeCell ref="B113:F113"/>
    <mergeCell ref="B114:F114"/>
    <mergeCell ref="B115:F115"/>
    <mergeCell ref="A130:A131"/>
    <mergeCell ref="B130:F131"/>
    <mergeCell ref="B122:F122"/>
    <mergeCell ref="B123:F123"/>
    <mergeCell ref="B129:F129"/>
    <mergeCell ref="B126:F126"/>
    <mergeCell ref="B128:F128"/>
    <mergeCell ref="A109:A112"/>
    <mergeCell ref="B117:F117"/>
    <mergeCell ref="B118:F118"/>
    <mergeCell ref="B119:F119"/>
    <mergeCell ref="B120:F120"/>
    <mergeCell ref="K1:M10"/>
    <mergeCell ref="J26:K26"/>
    <mergeCell ref="I17:J17"/>
    <mergeCell ref="E14:F14"/>
    <mergeCell ref="E17:F17"/>
    <mergeCell ref="E20:F20"/>
    <mergeCell ref="E21:F21"/>
  </mergeCells>
  <pageMargins left="0.23622047244094491" right="0.23622047244094491" top="0.19685039370078741" bottom="0.15748031496062992" header="0.11811023622047245" footer="0.11811023622047245"/>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8</vt:i4>
      </vt:variant>
    </vt:vector>
  </HeadingPairs>
  <TitlesOfParts>
    <vt:vector size="41" baseType="lpstr">
      <vt:lpstr>LIST</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4.1</vt:lpstr>
      <vt:lpstr>4.2</vt:lpstr>
      <vt:lpstr>4.3</vt:lpstr>
      <vt:lpstr>4.4</vt:lpstr>
      <vt:lpstr>5</vt:lpstr>
      <vt:lpstr>6.1</vt:lpstr>
      <vt:lpstr>6.2</vt:lpstr>
      <vt:lpstr>7</vt:lpstr>
      <vt:lpstr>calendar</vt:lpstr>
      <vt:lpstr>'7'!OTC_A</vt:lpstr>
      <vt:lpstr>'7'!purchase_A</vt:lpstr>
      <vt:lpstr>'7'!purchase_B</vt:lpstr>
      <vt:lpstr>'7'!reverse_A</vt:lpstr>
      <vt:lpstr>'7'!SB_A</vt:lpstr>
      <vt:lpstr>'7'!SLcoll_A</vt:lpstr>
      <vt:lpstr>'7'!sub_TT_A</vt:lpstr>
      <vt:lpstr>'7'!VM_A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 meeting with EC LS</dc:creator>
  <cp:lastModifiedBy>Alexander Westphal</cp:lastModifiedBy>
  <cp:lastPrinted>2019-04-07T08:38:52Z</cp:lastPrinted>
  <dcterms:created xsi:type="dcterms:W3CDTF">2016-05-29T14:09:54Z</dcterms:created>
  <dcterms:modified xsi:type="dcterms:W3CDTF">2019-07-30T09:53:01Z</dcterms:modified>
</cp:coreProperties>
</file>