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mc:AlternateContent xmlns:mc="http://schemas.openxmlformats.org/markup-compatibility/2006">
    <mc:Choice Requires="x15">
      <x15ac:absPath xmlns:x15ac="http://schemas.microsoft.com/office/spreadsheetml/2010/11/ac" url="R:\Data ICMA from 010705\COMMITTEES\ERCC - REPO COMMITTEE\3 ERCC Operations Group\5 SFTR\4 Implementation work\4 Sample reports\"/>
    </mc:Choice>
  </mc:AlternateContent>
  <xr:revisionPtr revIDLastSave="0" documentId="13_ncr:1_{BCA5E116-096C-4F1D-B0DE-A5BC60CCB8EF}" xr6:coauthVersionLast="45" xr6:coauthVersionMax="45" xr10:uidLastSave="{00000000-0000-0000-0000-000000000000}"/>
  <bookViews>
    <workbookView xWindow="-120" yWindow="-120" windowWidth="29040" windowHeight="15840" tabRatio="604" xr2:uid="{00000000-000D-0000-FFFF-FFFF00000000}"/>
  </bookViews>
  <sheets>
    <sheet name="LIST" sheetId="77" r:id="rId1"/>
    <sheet name="1.1" sheetId="6" r:id="rId2"/>
    <sheet name="1.2" sheetId="76" r:id="rId3"/>
    <sheet name="2.1" sheetId="2" r:id="rId4"/>
    <sheet name="2.2" sheetId="17" r:id="rId5"/>
    <sheet name="2.3" sheetId="33" r:id="rId6"/>
    <sheet name="2.4" sheetId="16" r:id="rId7"/>
    <sheet name="2.5A" sheetId="34" r:id="rId8"/>
    <sheet name="2.5B" sheetId="81" r:id="rId9"/>
    <sheet name="2.6A" sheetId="37" r:id="rId10"/>
    <sheet name="2.6B" sheetId="82" r:id="rId11"/>
    <sheet name="2.6C" sheetId="88" r:id="rId12"/>
    <sheet name="2.7" sheetId="4" r:id="rId13"/>
    <sheet name="2.8" sheetId="73" r:id="rId14"/>
    <sheet name="2.9A" sheetId="21" r:id="rId15"/>
    <sheet name="2.9B" sheetId="80" r:id="rId16"/>
    <sheet name="2.10" sheetId="35" r:id="rId17"/>
    <sheet name="2.11" sheetId="44" r:id="rId18"/>
    <sheet name="2.12" sheetId="28" r:id="rId19"/>
    <sheet name="2.13" sheetId="40" r:id="rId20"/>
    <sheet name="2.14" sheetId="62" r:id="rId21"/>
    <sheet name="2.15" sheetId="64" r:id="rId22"/>
    <sheet name="2.16" sheetId="65" r:id="rId23"/>
    <sheet name="2.17" sheetId="67" r:id="rId24"/>
    <sheet name="2.18" sheetId="69" r:id="rId25"/>
    <sheet name="2.19" sheetId="84" r:id="rId26"/>
    <sheet name="3.1" sheetId="13" r:id="rId27"/>
    <sheet name="3.2" sheetId="54" r:id="rId28"/>
    <sheet name="3.3" sheetId="79" r:id="rId29"/>
    <sheet name="4.1" sheetId="25" r:id="rId30"/>
    <sheet name="4.2" sheetId="26" r:id="rId31"/>
    <sheet name="4.3" sheetId="27" r:id="rId32"/>
    <sheet name="4.4" sheetId="43" r:id="rId33"/>
    <sheet name="5.1" sheetId="57" r:id="rId34"/>
    <sheet name="5.2" sheetId="83" r:id="rId35"/>
    <sheet name="6.1" sheetId="74" r:id="rId36"/>
    <sheet name="6.2" sheetId="72" r:id="rId37"/>
    <sheet name="7" sheetId="71" r:id="rId38"/>
    <sheet name="8.1" sheetId="87" r:id="rId39"/>
    <sheet name="calendar" sheetId="75" r:id="rId40"/>
  </sheets>
  <definedNames>
    <definedName name="OTC_A" comment="ISIN A received as collateral on OTC derivatives exposures" localSheetId="37">'7'!$E$17</definedName>
    <definedName name="purchase_A" localSheetId="37">'7'!$E$34</definedName>
    <definedName name="purchase_B" localSheetId="37">'7'!$E$34</definedName>
    <definedName name="reverse_A" comment="collateral with ISIN A received through reverse repo" localSheetId="37">'7'!$E$13</definedName>
    <definedName name="SB_A" comment="ISIN A borrowed through SL transaction" localSheetId="37">'7'!$E$15</definedName>
    <definedName name="SLcoll_A" comment="ISIN A received as collateral on securities loan" localSheetId="37">'7'!$E$16</definedName>
    <definedName name="sub_TT_A" comment="ISIN A received as collateral through title transfer" localSheetId="37">'7'!$E$18</definedName>
    <definedName name="VM_A" comment="ISIN A received as VM on repo net exposure" localSheetId="37">'7'!$E$14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9" i="43" l="1"/>
  <c r="H59" i="43"/>
  <c r="M60" i="27"/>
  <c r="H60" i="27"/>
  <c r="G60" i="26"/>
  <c r="G60" i="25"/>
  <c r="H60" i="21"/>
  <c r="K60" i="73"/>
  <c r="M58" i="54"/>
  <c r="R51" i="67"/>
  <c r="J51" i="67"/>
  <c r="I50" i="65"/>
  <c r="M51" i="65" s="1"/>
  <c r="V98" i="69" l="1"/>
  <c r="T98" i="69"/>
  <c r="C97" i="88" l="1"/>
  <c r="K97" i="88" s="1"/>
  <c r="C95" i="88"/>
  <c r="K95" i="88" s="1"/>
  <c r="C89" i="88"/>
  <c r="G89" i="88" s="1"/>
  <c r="K89" i="88" s="1"/>
  <c r="C75" i="88"/>
  <c r="K75" i="88" s="1"/>
  <c r="C60" i="88"/>
  <c r="G60" i="88" s="1"/>
  <c r="C51" i="88"/>
  <c r="G51" i="88" s="1"/>
  <c r="C50" i="88"/>
  <c r="K50" i="88" s="1"/>
  <c r="C44" i="88"/>
  <c r="K44" i="88" s="1"/>
  <c r="C43" i="88"/>
  <c r="K43" i="88" s="1"/>
  <c r="K39" i="88"/>
  <c r="G39" i="88"/>
  <c r="K38" i="88"/>
  <c r="G38" i="88"/>
  <c r="K36" i="88"/>
  <c r="G36" i="88"/>
  <c r="C36" i="88"/>
  <c r="C35" i="88"/>
  <c r="K35" i="88" s="1"/>
  <c r="C27" i="88"/>
  <c r="C100" i="88" s="1"/>
  <c r="C23" i="88"/>
  <c r="P63" i="62"/>
  <c r="C28" i="88" l="1"/>
  <c r="C87" i="88" s="1"/>
  <c r="C101" i="88"/>
  <c r="K101" i="88" s="1"/>
  <c r="K51" i="88"/>
  <c r="G100" i="88"/>
  <c r="K100" i="88"/>
  <c r="K87" i="88"/>
  <c r="G87" i="88"/>
  <c r="G95" i="88"/>
  <c r="C31" i="88"/>
  <c r="C88" i="88" s="1"/>
  <c r="G50" i="88"/>
  <c r="G97" i="88"/>
  <c r="G28" i="88"/>
  <c r="G44" i="88"/>
  <c r="G101" i="88"/>
  <c r="K60" i="88"/>
  <c r="G35" i="88"/>
  <c r="G75" i="88"/>
  <c r="G43" i="88"/>
  <c r="C85" i="87"/>
  <c r="C100" i="87" s="1"/>
  <c r="C101" i="87" s="1"/>
  <c r="C43" i="87"/>
  <c r="C39" i="87"/>
  <c r="C38" i="87"/>
  <c r="C31" i="87"/>
  <c r="C30" i="87"/>
  <c r="C22" i="87"/>
  <c r="C17" i="87"/>
  <c r="G88" i="88" l="1"/>
  <c r="K88" i="88"/>
  <c r="M47" i="84"/>
  <c r="C83" i="87" l="1"/>
  <c r="C21" i="80"/>
  <c r="C22" i="84" l="1"/>
  <c r="M42" i="84" l="1"/>
  <c r="M95" i="84"/>
  <c r="M87" i="84"/>
  <c r="M57" i="84"/>
  <c r="M52" i="84"/>
  <c r="M43" i="84"/>
  <c r="M40" i="84"/>
  <c r="M37" i="84"/>
  <c r="M36" i="84"/>
  <c r="M35" i="84"/>
  <c r="H32" i="84"/>
  <c r="M32" i="84" s="1"/>
  <c r="H53" i="84"/>
  <c r="H65" i="84" s="1"/>
  <c r="H51" i="84"/>
  <c r="C104" i="84"/>
  <c r="M104" i="84" s="1"/>
  <c r="C100" i="84"/>
  <c r="M100" i="84" s="1"/>
  <c r="C95" i="84"/>
  <c r="M53" i="84" l="1"/>
  <c r="C93" i="84"/>
  <c r="M93" i="84" s="1"/>
  <c r="C48" i="84"/>
  <c r="M48" i="84" s="1"/>
  <c r="C42" i="84"/>
  <c r="H42" i="84" s="1"/>
  <c r="C41" i="84"/>
  <c r="M41" i="84" s="1"/>
  <c r="C34" i="84" l="1"/>
  <c r="H34" i="84" s="1"/>
  <c r="M34" i="84" s="1"/>
  <c r="C33" i="84"/>
  <c r="H33" i="84" s="1"/>
  <c r="M33" i="84" s="1"/>
  <c r="C98" i="84" l="1"/>
  <c r="M98" i="84" s="1"/>
  <c r="C99" i="84"/>
  <c r="M99" i="84" s="1"/>
  <c r="C23" i="84"/>
  <c r="C26" i="84" s="1"/>
  <c r="C86" i="84" s="1"/>
  <c r="M86" i="84" s="1"/>
  <c r="C73" i="84"/>
  <c r="M73" i="84" s="1"/>
  <c r="H92" i="28" l="1"/>
  <c r="J96" i="35"/>
  <c r="J95" i="35" s="1"/>
  <c r="I96" i="35"/>
  <c r="I95" i="35" s="1"/>
  <c r="H96" i="35"/>
  <c r="H95" i="35" s="1"/>
  <c r="R122" i="79" l="1"/>
  <c r="R121" i="79" s="1"/>
  <c r="C91" i="26" l="1"/>
  <c r="C31" i="73" l="1"/>
  <c r="C32" i="73"/>
  <c r="C46" i="73" s="1"/>
  <c r="C40" i="73"/>
  <c r="C71" i="73"/>
  <c r="C85" i="73"/>
  <c r="C91" i="73"/>
  <c r="C93" i="73"/>
  <c r="AI121" i="79" l="1"/>
  <c r="AC121" i="79"/>
  <c r="C21" i="83" l="1"/>
  <c r="C22" i="83" s="1"/>
  <c r="C42" i="83" s="1"/>
  <c r="K42" i="83" s="1"/>
  <c r="L21" i="83"/>
  <c r="I41" i="57"/>
  <c r="C17" i="83"/>
  <c r="K37" i="83"/>
  <c r="C25" i="83" l="1"/>
  <c r="K41" i="83" l="1"/>
  <c r="C49" i="81"/>
  <c r="J49" i="81" s="1"/>
  <c r="C50" i="82"/>
  <c r="G50" i="82" s="1"/>
  <c r="K44" i="82"/>
  <c r="G44" i="82"/>
  <c r="K42" i="82"/>
  <c r="G42" i="82"/>
  <c r="C44" i="82"/>
  <c r="C43" i="82"/>
  <c r="K43" i="82" s="1"/>
  <c r="C36" i="82"/>
  <c r="G36" i="82" s="1"/>
  <c r="C35" i="82"/>
  <c r="K35" i="82" s="1"/>
  <c r="C97" i="82"/>
  <c r="G97" i="82" s="1"/>
  <c r="C95" i="82"/>
  <c r="K95" i="82" s="1"/>
  <c r="C89" i="82"/>
  <c r="G89" i="82" s="1"/>
  <c r="K89" i="82" s="1"/>
  <c r="C75" i="82"/>
  <c r="K75" i="82" s="1"/>
  <c r="C60" i="82"/>
  <c r="K60" i="82" s="1"/>
  <c r="C51" i="82"/>
  <c r="K51" i="82" s="1"/>
  <c r="K38" i="82"/>
  <c r="G38" i="82"/>
  <c r="C27" i="82"/>
  <c r="C28" i="82" s="1"/>
  <c r="C23" i="82"/>
  <c r="J41" i="81"/>
  <c r="G41" i="81"/>
  <c r="J43" i="81"/>
  <c r="G43" i="81"/>
  <c r="C43" i="81"/>
  <c r="C34" i="81"/>
  <c r="J34" i="81" s="1"/>
  <c r="J107" i="81"/>
  <c r="G107" i="81"/>
  <c r="C96" i="81"/>
  <c r="J96" i="81" s="1"/>
  <c r="C94" i="81"/>
  <c r="J94" i="81" s="1"/>
  <c r="C88" i="81"/>
  <c r="G88" i="81" s="1"/>
  <c r="J88" i="81" s="1"/>
  <c r="C74" i="81"/>
  <c r="J74" i="81" s="1"/>
  <c r="J59" i="81"/>
  <c r="G59" i="81"/>
  <c r="C50" i="81"/>
  <c r="J50" i="81" s="1"/>
  <c r="J37" i="81"/>
  <c r="G37" i="81"/>
  <c r="C26" i="81"/>
  <c r="C100" i="81" s="1"/>
  <c r="C22" i="81"/>
  <c r="G43" i="82" l="1"/>
  <c r="K36" i="82"/>
  <c r="K97" i="82"/>
  <c r="C100" i="82"/>
  <c r="K100" i="82" s="1"/>
  <c r="C101" i="82"/>
  <c r="K101" i="82" s="1"/>
  <c r="G35" i="82"/>
  <c r="G75" i="82"/>
  <c r="G95" i="82"/>
  <c r="G49" i="81"/>
  <c r="K50" i="82"/>
  <c r="C87" i="82"/>
  <c r="C31" i="82"/>
  <c r="C88" i="82" s="1"/>
  <c r="G28" i="82"/>
  <c r="G60" i="82"/>
  <c r="G101" i="82"/>
  <c r="G51" i="82"/>
  <c r="C35" i="81"/>
  <c r="C42" i="81"/>
  <c r="G34" i="81"/>
  <c r="C99" i="81"/>
  <c r="J99" i="81" s="1"/>
  <c r="G100" i="81"/>
  <c r="J100" i="81"/>
  <c r="G96" i="81"/>
  <c r="G74" i="81"/>
  <c r="G50" i="81"/>
  <c r="C27" i="81"/>
  <c r="G94" i="81"/>
  <c r="C65" i="26"/>
  <c r="G99" i="81" l="1"/>
  <c r="G100" i="82"/>
  <c r="K88" i="82"/>
  <c r="G88" i="82"/>
  <c r="G87" i="82"/>
  <c r="K87" i="82"/>
  <c r="G42" i="81"/>
  <c r="J42" i="81"/>
  <c r="J35" i="81"/>
  <c r="G35" i="81"/>
  <c r="G27" i="81"/>
  <c r="C86" i="81"/>
  <c r="C30" i="81"/>
  <c r="C87" i="81" s="1"/>
  <c r="C21" i="6"/>
  <c r="J87" i="81" l="1"/>
  <c r="G87" i="81"/>
  <c r="J86" i="81"/>
  <c r="G86" i="81"/>
  <c r="F71" i="71"/>
  <c r="G71" i="71"/>
  <c r="H71" i="71"/>
  <c r="I71" i="71"/>
  <c r="E71" i="71"/>
  <c r="E75" i="71" s="1"/>
  <c r="F70" i="71"/>
  <c r="G70" i="71"/>
  <c r="H70" i="71"/>
  <c r="I70" i="71"/>
  <c r="E70" i="71"/>
  <c r="F65" i="71"/>
  <c r="G65" i="71"/>
  <c r="H65" i="71"/>
  <c r="I65" i="71"/>
  <c r="E65" i="71"/>
  <c r="F64" i="71"/>
  <c r="G64" i="71"/>
  <c r="H64" i="71"/>
  <c r="I64" i="71"/>
  <c r="E64" i="71"/>
  <c r="AE50" i="65" l="1"/>
  <c r="Q50" i="65"/>
  <c r="AS50" i="65"/>
  <c r="AM50" i="65"/>
  <c r="AP51" i="65" s="1"/>
  <c r="Y50" i="65"/>
  <c r="AB51" i="65" s="1"/>
  <c r="AE50" i="64"/>
  <c r="X50" i="64"/>
  <c r="AB51" i="64" s="1"/>
  <c r="Q50" i="64"/>
  <c r="I50" i="64"/>
  <c r="M51" i="64" s="1"/>
  <c r="P51" i="62"/>
  <c r="P37" i="74" l="1"/>
  <c r="M37" i="74"/>
  <c r="P31" i="74"/>
  <c r="M31" i="74"/>
  <c r="J31" i="74"/>
  <c r="J33" i="74"/>
  <c r="C39" i="74"/>
  <c r="C33" i="74"/>
  <c r="C31" i="74"/>
  <c r="M65" i="27"/>
  <c r="H65" i="27"/>
  <c r="C65" i="27"/>
  <c r="G71" i="26" l="1"/>
  <c r="G65" i="26"/>
  <c r="C93" i="80" l="1"/>
  <c r="C91" i="80"/>
  <c r="C85" i="80"/>
  <c r="C40" i="80"/>
  <c r="C32" i="80"/>
  <c r="C31" i="80"/>
  <c r="C96" i="80" l="1"/>
  <c r="C22" i="80"/>
  <c r="C83" i="80" s="1"/>
  <c r="C46" i="80"/>
  <c r="C97" i="80"/>
  <c r="AD34" i="79"/>
  <c r="AI118" i="79" s="1"/>
  <c r="AD32" i="79"/>
  <c r="AC118" i="79" s="1"/>
  <c r="AD30" i="79"/>
  <c r="AI116" i="79"/>
  <c r="AC116" i="79"/>
  <c r="AC35" i="79"/>
  <c r="AB35" i="79"/>
  <c r="W122" i="79"/>
  <c r="W121" i="79" s="1"/>
  <c r="J122" i="79"/>
  <c r="J121" i="79" s="1"/>
  <c r="C122" i="79"/>
  <c r="C108" i="79" s="1"/>
  <c r="AC122" i="79" l="1"/>
  <c r="AC36" i="79"/>
  <c r="AI122" i="79"/>
  <c r="G22" i="80"/>
  <c r="AA48" i="79"/>
  <c r="AA49" i="79"/>
  <c r="J108" i="79"/>
  <c r="AA42" i="79" s="1"/>
  <c r="C23" i="79"/>
  <c r="AA39" i="79"/>
  <c r="C109" i="79"/>
  <c r="C26" i="79" s="1"/>
  <c r="J22" i="79"/>
  <c r="C22" i="79"/>
  <c r="AA40" i="79"/>
  <c r="C121" i="79"/>
  <c r="AA43" i="79"/>
  <c r="M24" i="54"/>
  <c r="M82" i="54" s="1"/>
  <c r="AA44" i="79" l="1"/>
  <c r="AA41" i="79"/>
  <c r="AA50" i="79" s="1"/>
  <c r="J23" i="79"/>
  <c r="J109" i="79"/>
  <c r="J26" i="79" s="1"/>
  <c r="AA45" i="79" l="1"/>
  <c r="AA51" i="79"/>
  <c r="Z114" i="79" s="1"/>
  <c r="W99" i="67"/>
  <c r="U99" i="67"/>
  <c r="N25" i="67"/>
  <c r="C25" i="67"/>
  <c r="BJ98" i="65" l="1"/>
  <c r="BI98" i="65"/>
  <c r="BB98" i="65"/>
  <c r="BA98" i="65"/>
  <c r="U25" i="64" l="1"/>
  <c r="P64" i="62" l="1"/>
  <c r="P62" i="62"/>
  <c r="I62" i="62"/>
  <c r="I60" i="62"/>
  <c r="M60" i="62" s="1"/>
  <c r="P60" i="62" s="1"/>
  <c r="Q59" i="65" l="1"/>
  <c r="AB59" i="65" s="1"/>
  <c r="AE59" i="65" s="1"/>
  <c r="AP59" i="65" s="1"/>
  <c r="AS59" i="65" s="1"/>
  <c r="AV59" i="65" s="1"/>
  <c r="BA59" i="65" s="1"/>
  <c r="BE59" i="65" s="1"/>
  <c r="BI59" i="65" s="1"/>
  <c r="Q59" i="64"/>
  <c r="AB59" i="64" s="1"/>
  <c r="AE59" i="64" s="1"/>
  <c r="C17" i="73" l="1"/>
  <c r="C17" i="4"/>
  <c r="C23" i="37"/>
  <c r="C22" i="34" l="1"/>
  <c r="C17" i="16"/>
  <c r="C17" i="33"/>
  <c r="C17" i="17"/>
  <c r="C17" i="76" l="1"/>
  <c r="C17" i="6"/>
  <c r="C92" i="76" l="1"/>
  <c r="C90" i="76"/>
  <c r="C83" i="76"/>
  <c r="C38" i="76"/>
  <c r="C30" i="76"/>
  <c r="C29" i="76"/>
  <c r="C44" i="76" s="1"/>
  <c r="C21" i="76"/>
  <c r="C22" i="76" s="1"/>
  <c r="C25" i="76" l="1"/>
  <c r="C82" i="76" s="1"/>
  <c r="C81" i="76"/>
  <c r="C95" i="76"/>
  <c r="C84" i="76" s="1"/>
  <c r="C96" i="76"/>
  <c r="E74" i="71" l="1"/>
  <c r="I44" i="57" l="1"/>
  <c r="C90" i="57"/>
  <c r="H32" i="72" l="1"/>
  <c r="H36" i="72"/>
  <c r="C31" i="72"/>
  <c r="H35" i="72" s="1"/>
  <c r="C33" i="72"/>
  <c r="P44" i="74" l="1"/>
  <c r="M44" i="74" l="1"/>
  <c r="J44" i="74" l="1"/>
  <c r="C44" i="74"/>
  <c r="C24" i="28" l="1"/>
  <c r="C83" i="28" s="1"/>
  <c r="J107" i="34" l="1"/>
  <c r="G107" i="34"/>
  <c r="C91" i="27" l="1"/>
  <c r="C51" i="44" l="1"/>
  <c r="C43" i="44"/>
  <c r="C35" i="44"/>
  <c r="C51" i="37"/>
  <c r="C43" i="37"/>
  <c r="C35" i="37"/>
  <c r="C50" i="34"/>
  <c r="C42" i="34"/>
  <c r="C37" i="17" l="1"/>
  <c r="K22" i="73" l="1"/>
  <c r="C21" i="73"/>
  <c r="C97" i="73" l="1"/>
  <c r="C96" i="73"/>
  <c r="C22" i="73"/>
  <c r="C83" i="73" s="1"/>
  <c r="C25" i="73" l="1"/>
  <c r="C84" i="73" s="1"/>
  <c r="G22" i="73"/>
  <c r="K83" i="73" s="1"/>
  <c r="K84" i="73" s="1"/>
  <c r="H29" i="72" l="1"/>
  <c r="H37" i="72"/>
  <c r="H31" i="72"/>
  <c r="H42" i="72" l="1"/>
  <c r="C42" i="72"/>
  <c r="V23" i="71"/>
  <c r="E18" i="71" l="1"/>
  <c r="F18" i="71"/>
  <c r="G18" i="71"/>
  <c r="H18" i="71"/>
  <c r="I18" i="71"/>
  <c r="E23" i="71"/>
  <c r="F23" i="71"/>
  <c r="G23" i="71"/>
  <c r="H23" i="71"/>
  <c r="I23" i="71"/>
  <c r="O33" i="71"/>
  <c r="E31" i="71"/>
  <c r="F31" i="71"/>
  <c r="G31" i="71"/>
  <c r="H31" i="71"/>
  <c r="I31" i="71"/>
  <c r="O37" i="71"/>
  <c r="O41" i="71"/>
  <c r="E45" i="71"/>
  <c r="F45" i="71"/>
  <c r="G45" i="71"/>
  <c r="H45" i="71"/>
  <c r="I45" i="71"/>
  <c r="E50" i="71"/>
  <c r="F50" i="71"/>
  <c r="G50" i="71"/>
  <c r="H50" i="71"/>
  <c r="I50" i="71"/>
  <c r="E56" i="71"/>
  <c r="F56" i="71"/>
  <c r="G56" i="71"/>
  <c r="H56" i="71"/>
  <c r="I56" i="71"/>
  <c r="F74" i="71"/>
  <c r="I74" i="71"/>
  <c r="F75" i="71"/>
  <c r="G75" i="71"/>
  <c r="H75" i="71"/>
  <c r="E62" i="71" l="1"/>
  <c r="H66" i="71"/>
  <c r="G62" i="71"/>
  <c r="F66" i="71"/>
  <c r="O34" i="71" s="1"/>
  <c r="G36" i="71"/>
  <c r="E66" i="71"/>
  <c r="O20" i="71" s="1"/>
  <c r="O23" i="71" s="1"/>
  <c r="E76" i="71"/>
  <c r="E36" i="71"/>
  <c r="I36" i="71"/>
  <c r="F36" i="71"/>
  <c r="H62" i="71"/>
  <c r="F62" i="71"/>
  <c r="H36" i="71"/>
  <c r="F72" i="71"/>
  <c r="H72" i="71"/>
  <c r="E72" i="71"/>
  <c r="I62" i="71"/>
  <c r="I66" i="71"/>
  <c r="O42" i="71" s="1"/>
  <c r="G72" i="71"/>
  <c r="I72" i="71"/>
  <c r="G66" i="71"/>
  <c r="O38" i="71" s="1"/>
  <c r="F76" i="71"/>
  <c r="H74" i="71"/>
  <c r="H76" i="71" s="1"/>
  <c r="G74" i="71"/>
  <c r="G76" i="71" s="1"/>
  <c r="I75" i="71"/>
  <c r="I76" i="71" s="1"/>
  <c r="BF98" i="65" l="1"/>
  <c r="BE98" i="65"/>
  <c r="C94" i="34" l="1"/>
  <c r="M24" i="69" l="1"/>
  <c r="AX98" i="65" l="1"/>
  <c r="AV98" i="65"/>
  <c r="C24" i="69" l="1"/>
  <c r="C50" i="44" l="1"/>
  <c r="C92" i="57" l="1"/>
  <c r="I39" i="57" s="1"/>
  <c r="C84" i="57"/>
  <c r="I40" i="57" s="1"/>
  <c r="C70" i="57"/>
  <c r="F51" i="57"/>
  <c r="C39" i="57"/>
  <c r="I37" i="57"/>
  <c r="I35" i="57"/>
  <c r="I34" i="57"/>
  <c r="C31" i="57"/>
  <c r="I31" i="57" s="1"/>
  <c r="C30" i="57"/>
  <c r="I33" i="57" s="1"/>
  <c r="C21" i="57"/>
  <c r="C96" i="57" s="1"/>
  <c r="C17" i="57"/>
  <c r="C45" i="57" l="1"/>
  <c r="C95" i="57"/>
  <c r="C22" i="57"/>
  <c r="C82" i="57" l="1"/>
  <c r="I42" i="57" s="1"/>
  <c r="C25" i="57"/>
  <c r="G22" i="57"/>
  <c r="C83" i="57" l="1"/>
  <c r="C24" i="54"/>
  <c r="C44" i="54"/>
  <c r="C81" i="54"/>
  <c r="C94" i="54"/>
  <c r="C95" i="54"/>
  <c r="C75" i="44" l="1"/>
  <c r="K75" i="44" s="1"/>
  <c r="K51" i="44"/>
  <c r="K50" i="44"/>
  <c r="C44" i="44"/>
  <c r="G44" i="44" s="1"/>
  <c r="K43" i="44"/>
  <c r="N36" i="44"/>
  <c r="N35" i="44"/>
  <c r="K45" i="44"/>
  <c r="G45" i="44"/>
  <c r="G36" i="44"/>
  <c r="C89" i="44"/>
  <c r="G89" i="44" s="1"/>
  <c r="K89" i="44" s="1"/>
  <c r="N44" i="44" l="1"/>
  <c r="R44" i="44" s="1"/>
  <c r="K44" i="44"/>
  <c r="G43" i="44"/>
  <c r="G75" i="44"/>
  <c r="G51" i="44"/>
  <c r="G50" i="44"/>
  <c r="R35" i="44"/>
  <c r="U35" i="44"/>
  <c r="U44" i="44" l="1"/>
  <c r="C21" i="2"/>
  <c r="K36" i="44" l="1"/>
  <c r="K35" i="44"/>
  <c r="G35" i="44" l="1"/>
  <c r="U101" i="44" l="1"/>
  <c r="R101" i="44"/>
  <c r="R95" i="44"/>
  <c r="U95" i="44"/>
  <c r="U97" i="44"/>
  <c r="R97" i="44"/>
  <c r="C87" i="44"/>
  <c r="U100" i="44" l="1"/>
  <c r="R100" i="44"/>
  <c r="G87" i="44"/>
  <c r="K87" i="44"/>
  <c r="C92" i="43"/>
  <c r="C90" i="43"/>
  <c r="C84" i="43"/>
  <c r="C70" i="43"/>
  <c r="C45" i="43"/>
  <c r="C39" i="43"/>
  <c r="C31" i="43"/>
  <c r="C30" i="43"/>
  <c r="C20" i="43"/>
  <c r="C96" i="43" s="1"/>
  <c r="C21" i="43" l="1"/>
  <c r="C82" i="43" s="1"/>
  <c r="C95" i="43"/>
  <c r="H82" i="43" l="1"/>
  <c r="H21" i="43"/>
  <c r="C93" i="40"/>
  <c r="C85" i="40"/>
  <c r="C71" i="40"/>
  <c r="C40" i="40"/>
  <c r="C32" i="40"/>
  <c r="C46" i="40" s="1"/>
  <c r="C31" i="40"/>
  <c r="C22" i="40"/>
  <c r="C23" i="40" s="1"/>
  <c r="M82" i="43" l="1"/>
  <c r="M83" i="43" s="1"/>
  <c r="H83" i="43"/>
  <c r="C26" i="40"/>
  <c r="C84" i="40" s="1"/>
  <c r="C83" i="40"/>
  <c r="C97" i="40"/>
  <c r="C96" i="40"/>
  <c r="C56" i="33"/>
  <c r="C97" i="37" l="1"/>
  <c r="G97" i="37" s="1"/>
  <c r="C95" i="37"/>
  <c r="K95" i="37" s="1"/>
  <c r="C89" i="37"/>
  <c r="G89" i="37" s="1"/>
  <c r="K89" i="37" s="1"/>
  <c r="C75" i="37"/>
  <c r="G75" i="37" s="1"/>
  <c r="C60" i="37"/>
  <c r="K60" i="37" s="1"/>
  <c r="K51" i="37"/>
  <c r="C50" i="37"/>
  <c r="K50" i="37" s="1"/>
  <c r="C44" i="37"/>
  <c r="K44" i="37" s="1"/>
  <c r="K43" i="37"/>
  <c r="K39" i="37"/>
  <c r="G39" i="37"/>
  <c r="K38" i="37"/>
  <c r="G38" i="37"/>
  <c r="K36" i="37"/>
  <c r="G36" i="37"/>
  <c r="C36" i="37"/>
  <c r="C27" i="37"/>
  <c r="C26" i="34"/>
  <c r="C100" i="34" s="1"/>
  <c r="J100" i="34" s="1"/>
  <c r="C96" i="34"/>
  <c r="J96" i="34" s="1"/>
  <c r="J59" i="34"/>
  <c r="G38" i="34"/>
  <c r="J38" i="34"/>
  <c r="J37" i="34"/>
  <c r="G37" i="34"/>
  <c r="J35" i="34"/>
  <c r="G35" i="34"/>
  <c r="C35" i="34"/>
  <c r="J42" i="34"/>
  <c r="C49" i="34"/>
  <c r="J49" i="34" s="1"/>
  <c r="G50" i="34"/>
  <c r="C84" i="35"/>
  <c r="C82" i="35"/>
  <c r="C70" i="35"/>
  <c r="C39" i="35"/>
  <c r="H39" i="35" s="1"/>
  <c r="C31" i="35"/>
  <c r="C30" i="35"/>
  <c r="C45" i="35" l="1"/>
  <c r="H30" i="35"/>
  <c r="K35" i="37"/>
  <c r="G35" i="37"/>
  <c r="G95" i="37"/>
  <c r="G60" i="37"/>
  <c r="J50" i="34"/>
  <c r="G43" i="37"/>
  <c r="G50" i="37"/>
  <c r="C28" i="37"/>
  <c r="G28" i="37" s="1"/>
  <c r="G44" i="37"/>
  <c r="K75" i="37"/>
  <c r="G51" i="37"/>
  <c r="K97" i="37"/>
  <c r="C101" i="37"/>
  <c r="C100" i="37"/>
  <c r="G42" i="34"/>
  <c r="G59" i="34"/>
  <c r="G49" i="34"/>
  <c r="G96" i="34"/>
  <c r="C27" i="34"/>
  <c r="G100" i="34"/>
  <c r="H31" i="35"/>
  <c r="G101" i="37" l="1"/>
  <c r="K101" i="37"/>
  <c r="K100" i="37"/>
  <c r="G100" i="37"/>
  <c r="C87" i="37"/>
  <c r="C31" i="37"/>
  <c r="C88" i="37" s="1"/>
  <c r="K87" i="37" l="1"/>
  <c r="G87" i="37"/>
  <c r="K88" i="37"/>
  <c r="G88" i="37"/>
  <c r="C88" i="34"/>
  <c r="G88" i="34" s="1"/>
  <c r="C74" i="34"/>
  <c r="C43" i="34"/>
  <c r="C34" i="34"/>
  <c r="C30" i="34"/>
  <c r="J88" i="34" l="1"/>
  <c r="G34" i="34"/>
  <c r="J34" i="34"/>
  <c r="J43" i="34"/>
  <c r="G43" i="34"/>
  <c r="J74" i="34"/>
  <c r="G74" i="34"/>
  <c r="J94" i="34"/>
  <c r="G94" i="34"/>
  <c r="C86" i="34"/>
  <c r="C99" i="34"/>
  <c r="C46" i="33"/>
  <c r="C31" i="33"/>
  <c r="C93" i="33"/>
  <c r="C91" i="33"/>
  <c r="C85" i="33"/>
  <c r="C71" i="33"/>
  <c r="C21" i="33"/>
  <c r="C97" i="33" s="1"/>
  <c r="G99" i="34" l="1"/>
  <c r="J99" i="34"/>
  <c r="G27" i="34"/>
  <c r="J86" i="34"/>
  <c r="G86" i="34"/>
  <c r="C22" i="33"/>
  <c r="C25" i="33" s="1"/>
  <c r="C84" i="33" s="1"/>
  <c r="C87" i="34"/>
  <c r="C96" i="33"/>
  <c r="J87" i="34" l="1"/>
  <c r="G87" i="34"/>
  <c r="C83" i="33"/>
  <c r="F22" i="33"/>
  <c r="H95" i="13"/>
  <c r="H91" i="13" s="1"/>
  <c r="C84" i="28" l="1"/>
  <c r="C82" i="28"/>
  <c r="C70" i="28"/>
  <c r="C39" i="28"/>
  <c r="H39" i="28" s="1"/>
  <c r="C31" i="28"/>
  <c r="C30" i="28"/>
  <c r="H31" i="28" l="1"/>
  <c r="C45" i="28"/>
  <c r="H30" i="28"/>
  <c r="C22" i="6"/>
  <c r="C94" i="13"/>
  <c r="C95" i="13"/>
  <c r="C95" i="6"/>
  <c r="C84" i="6" s="1"/>
  <c r="C93" i="27" l="1"/>
  <c r="C85" i="27"/>
  <c r="C71" i="27"/>
  <c r="C46" i="27"/>
  <c r="C40" i="27"/>
  <c r="C32" i="27"/>
  <c r="C31" i="27"/>
  <c r="C21" i="27"/>
  <c r="C93" i="26"/>
  <c r="C85" i="26"/>
  <c r="C71" i="26"/>
  <c r="C46" i="26"/>
  <c r="C40" i="26"/>
  <c r="C32" i="26"/>
  <c r="C31" i="26"/>
  <c r="C21" i="26"/>
  <c r="C93" i="25"/>
  <c r="C91" i="25"/>
  <c r="C85" i="25"/>
  <c r="C71" i="25"/>
  <c r="C46" i="25"/>
  <c r="C40" i="25"/>
  <c r="C32" i="25"/>
  <c r="C31" i="25"/>
  <c r="C21" i="25"/>
  <c r="C97" i="27" l="1"/>
  <c r="C96" i="27"/>
  <c r="C97" i="26"/>
  <c r="C96" i="26"/>
  <c r="C96" i="25"/>
  <c r="C97" i="25"/>
  <c r="C22" i="27"/>
  <c r="C83" i="27" s="1"/>
  <c r="C22" i="26"/>
  <c r="C83" i="26" s="1"/>
  <c r="C22" i="25"/>
  <c r="C83" i="25" s="1"/>
  <c r="G22" i="25" l="1"/>
  <c r="H22" i="27"/>
  <c r="G22" i="26"/>
  <c r="C21" i="21" l="1"/>
  <c r="C21" i="4"/>
  <c r="C21" i="16"/>
  <c r="C21" i="17"/>
  <c r="C24" i="13"/>
  <c r="C94" i="2"/>
  <c r="C96" i="4" l="1"/>
  <c r="C95" i="4"/>
  <c r="C97" i="16"/>
  <c r="C98" i="16"/>
  <c r="C95" i="17"/>
  <c r="C94" i="17"/>
  <c r="C97" i="21"/>
  <c r="C96" i="21"/>
  <c r="H71" i="21" l="1"/>
  <c r="C93" i="21"/>
  <c r="C91" i="21"/>
  <c r="C85" i="21"/>
  <c r="C71" i="21"/>
  <c r="C40" i="21"/>
  <c r="C32" i="21"/>
  <c r="C31" i="21"/>
  <c r="C94" i="16"/>
  <c r="C72" i="16"/>
  <c r="C92" i="16"/>
  <c r="C91" i="17"/>
  <c r="C89" i="17"/>
  <c r="C83" i="17"/>
  <c r="C69" i="17"/>
  <c r="C46" i="21" l="1"/>
  <c r="H31" i="21"/>
  <c r="H32" i="21"/>
  <c r="C22" i="21"/>
  <c r="C83" i="21" s="1"/>
  <c r="H22" i="21" l="1"/>
  <c r="C44" i="17" l="1"/>
  <c r="C38" i="17"/>
  <c r="C30" i="17"/>
  <c r="C29" i="17"/>
  <c r="C22" i="17"/>
  <c r="C81" i="17" s="1"/>
  <c r="C25" i="17" l="1"/>
  <c r="C82" i="17" s="1"/>
  <c r="F22" i="17"/>
  <c r="C41" i="16"/>
  <c r="C33" i="16"/>
  <c r="C47" i="16" s="1"/>
  <c r="C32" i="16"/>
  <c r="C22" i="16"/>
  <c r="C84" i="16" s="1"/>
  <c r="C25" i="16" l="1"/>
  <c r="C85" i="16" s="1"/>
  <c r="F22" i="16"/>
  <c r="C44" i="13" l="1"/>
  <c r="C82" i="13" l="1"/>
  <c r="C81" i="13"/>
  <c r="C92" i="6" l="1"/>
  <c r="C90" i="6"/>
  <c r="C83" i="6"/>
  <c r="C38" i="6"/>
  <c r="C30" i="6"/>
  <c r="C29" i="6"/>
  <c r="C44" i="6" s="1"/>
  <c r="C92" i="4"/>
  <c r="C84" i="4"/>
  <c r="C39" i="4"/>
  <c r="C31" i="4"/>
  <c r="C30" i="4"/>
  <c r="C22" i="4"/>
  <c r="C45" i="4" l="1"/>
  <c r="C96" i="6"/>
  <c r="C82" i="4"/>
  <c r="F22" i="4"/>
  <c r="C83" i="2"/>
  <c r="C91" i="2"/>
  <c r="C89" i="2"/>
  <c r="C69" i="2"/>
  <c r="C38" i="2"/>
  <c r="C30" i="2"/>
  <c r="C44" i="2" s="1"/>
  <c r="C29" i="2"/>
  <c r="C17" i="2"/>
  <c r="C22" i="2"/>
  <c r="C81" i="2" s="1"/>
  <c r="C25" i="2" l="1"/>
  <c r="C82" i="2" s="1"/>
  <c r="C25" i="6"/>
  <c r="C82" i="6" s="1"/>
  <c r="C81" i="6"/>
  <c r="C95" i="2"/>
  <c r="F22" i="2"/>
</calcChain>
</file>

<file path=xl/sharedStrings.xml><?xml version="1.0" encoding="utf-8"?>
<sst xmlns="http://schemas.openxmlformats.org/spreadsheetml/2006/main" count="16573" uniqueCount="1073">
  <si>
    <t>Reporting timestamp</t>
  </si>
  <si>
    <t>Report submitting entity</t>
  </si>
  <si>
    <t>Sector of the reporting counterparty</t>
  </si>
  <si>
    <t>Country of the branch of the reporting counterparty</t>
  </si>
  <si>
    <t>Country of the branch of the other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</si>
  <si>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</si>
  <si>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</si>
  <si>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</si>
  <si>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</si>
  <si>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</si>
  <si>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</si>
  <si>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</si>
  <si>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</si>
  <si>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</si>
  <si>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</si>
  <si>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</si>
  <si>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</si>
  <si>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</si>
  <si>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</si>
  <si>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</si>
  <si>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</si>
  <si>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</si>
  <si>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</si>
  <si>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</si>
  <si>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</si>
  <si>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</si>
  <si>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</si>
  <si>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</si>
  <si>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</si>
  <si>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</si>
  <si>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</si>
  <si>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</si>
  <si>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</si>
  <si>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Investment fund classification</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</si>
  <si>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</si>
  <si>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</si>
  <si>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</si>
  <si>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</si>
  <si>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</si>
  <si>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</si>
  <si>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</si>
  <si>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</si>
  <si>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MODI</t>
  </si>
  <si>
    <t>O</t>
  </si>
  <si>
    <t>C</t>
  </si>
  <si>
    <t>COLU</t>
  </si>
  <si>
    <t>Country of the other counterparty</t>
  </si>
  <si>
    <t>NEWT</t>
  </si>
  <si>
    <t>ETRM</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</si>
  <si>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</si>
  <si>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</si>
  <si>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</si>
  <si>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</si>
  <si>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</si>
  <si>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</si>
  <si>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</si>
  <si>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</si>
  <si>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</si>
  <si>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</si>
  <si>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</si>
  <si>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</si>
  <si>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</si>
  <si>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</si>
  <si>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</si>
  <si>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</si>
  <si>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</si>
  <si>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</si>
  <si>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</si>
  <si>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</si>
  <si>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</si>
  <si>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</si>
  <si>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</si>
  <si>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</si>
  <si>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</si>
  <si>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</si>
  <si>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</si>
  <si>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</si>
  <si>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</si>
  <si>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</si>
  <si>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</si>
  <si>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Termination optionality  EGRN/ETSB</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</si>
  <si>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</si>
  <si>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</si>
  <si>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</si>
  <si>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</si>
  <si>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</si>
  <si>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</si>
  <si>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</si>
  <si>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</si>
  <si>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</si>
  <si>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</si>
  <si>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</si>
  <si>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</si>
  <si>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</si>
  <si>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</si>
  <si>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</si>
  <si>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</si>
  <si>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</si>
  <si>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</si>
  <si>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</si>
  <si>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</si>
  <si>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</si>
  <si>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</si>
  <si>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</si>
  <si>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</si>
  <si>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</si>
  <si>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</si>
  <si>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</si>
  <si>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</si>
  <si>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</si>
  <si>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</si>
  <si>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</si>
  <si>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</si>
  <si>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</si>
  <si>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</si>
  <si>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</si>
  <si>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</si>
  <si>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</si>
  <si>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</si>
  <si>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</si>
  <si>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</si>
  <si>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</si>
  <si>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</si>
  <si>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</si>
  <si>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</si>
  <si>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</si>
  <si>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additional input</t>
  </si>
  <si>
    <t>transaction type</t>
  </si>
  <si>
    <t>repurchase transaction</t>
  </si>
  <si>
    <t>General collateral indicator</t>
  </si>
  <si>
    <t>M</t>
  </si>
  <si>
    <t>minimum transaction parameters currently required by counterparties</t>
  </si>
  <si>
    <t>extra data required for SFTR reporting that cannot be implied from static data</t>
  </si>
  <si>
    <t>counterparty data required for SFTR reports</t>
  </si>
  <si>
    <t>SFTR loan &amp; collateral data required for SFTR reports</t>
  </si>
  <si>
    <t>can be implied from market value &amp; purchase price</t>
  </si>
  <si>
    <t>open</t>
  </si>
  <si>
    <t>GENE</t>
  </si>
  <si>
    <t>buy/sell-back</t>
  </si>
  <si>
    <t>fixed</t>
  </si>
  <si>
    <t>term</t>
  </si>
  <si>
    <t>type</t>
  </si>
  <si>
    <t>SBSC</t>
  </si>
  <si>
    <t>term.opt.</t>
  </si>
  <si>
    <t>EGRN</t>
  </si>
  <si>
    <t>00005</t>
  </si>
  <si>
    <t>forward</t>
  </si>
  <si>
    <t>initial margin</t>
  </si>
  <si>
    <t>LCH Ltd</t>
  </si>
  <si>
    <t>OTHR</t>
  </si>
  <si>
    <t>Broketec Europe Ltd</t>
  </si>
  <si>
    <t>549300OZ46BRLZ8Y6F65</t>
  </si>
  <si>
    <t>549300WZRVQERM819Z90</t>
  </si>
  <si>
    <t>Swiss Reinsurance Company Ltd</t>
  </si>
  <si>
    <t>Agent lender</t>
  </si>
  <si>
    <t>DE0001141786</t>
  </si>
  <si>
    <t>2023-10-13</t>
  </si>
  <si>
    <t>213800M734VLSVB6HL35</t>
  </si>
  <si>
    <t>DAYS</t>
  </si>
  <si>
    <t>T+1</t>
  </si>
  <si>
    <t>99E953MJ2</t>
  </si>
  <si>
    <t>USD</t>
  </si>
  <si>
    <t>GBP</t>
  </si>
  <si>
    <t>US</t>
  </si>
  <si>
    <t>ECTRVYYCEF89VWYS6K36</t>
  </si>
  <si>
    <t>NFID</t>
  </si>
  <si>
    <t>custodian</t>
  </si>
  <si>
    <t>re-ratable</t>
  </si>
  <si>
    <t>new</t>
  </si>
  <si>
    <t>voice-broker</t>
  </si>
  <si>
    <t>XXXX</t>
  </si>
  <si>
    <t>FR</t>
  </si>
  <si>
    <t>branch</t>
  </si>
  <si>
    <t>venue</t>
  </si>
  <si>
    <t>ATS</t>
  </si>
  <si>
    <t>floating</t>
  </si>
  <si>
    <t>CCP post-trade</t>
  </si>
  <si>
    <t>start</t>
  </si>
  <si>
    <t>CSD direct participant</t>
  </si>
  <si>
    <t>ICSD</t>
  </si>
  <si>
    <t>549300BMVW85YF9FGN67</t>
  </si>
  <si>
    <t>ISIN</t>
  </si>
  <si>
    <t>issuer LEI</t>
  </si>
  <si>
    <t>US88160RAD35</t>
  </si>
  <si>
    <t>US88160RAB78</t>
  </si>
  <si>
    <t>US88160RAC51</t>
  </si>
  <si>
    <t>DCFNFR</t>
  </si>
  <si>
    <t>DBFUFR</t>
  </si>
  <si>
    <t>NIVG</t>
  </si>
  <si>
    <t>54930043XZGB27CTOV49</t>
  </si>
  <si>
    <t>Tullet Prebon Securities</t>
  </si>
  <si>
    <t>2018-04-20T11:00:00Z</t>
  </si>
  <si>
    <t>2018-04-19</t>
  </si>
  <si>
    <t>2018-04-20</t>
  </si>
  <si>
    <t>2018-04-23</t>
  </si>
  <si>
    <t>2018-04-19T10:58:32Z</t>
  </si>
  <si>
    <t>evergreen</t>
  </si>
  <si>
    <t>NOAP</t>
  </si>
  <si>
    <t>new+termination</t>
  </si>
  <si>
    <t>extendible</t>
  </si>
  <si>
    <t>DBV</t>
  </si>
  <si>
    <t>DBV repurchase transaction</t>
  </si>
  <si>
    <t>delegated to system</t>
  </si>
  <si>
    <t>A005</t>
  </si>
  <si>
    <t>DYFTFR</t>
  </si>
  <si>
    <t>549300WCGB70D06XZS54</t>
  </si>
  <si>
    <t>BNPP Securities Services</t>
  </si>
  <si>
    <t>BTEE</t>
  </si>
  <si>
    <t>TAKE</t>
  </si>
  <si>
    <t>immediate</t>
  </si>
  <si>
    <t>no</t>
  </si>
  <si>
    <t>triparty agent</t>
  </si>
  <si>
    <t>specific</t>
  </si>
  <si>
    <t>basket ISIN only</t>
  </si>
  <si>
    <t>new+rerating</t>
  </si>
  <si>
    <t>RFQ</t>
  </si>
  <si>
    <t>event(s)</t>
  </si>
  <si>
    <t>new+substitution</t>
  </si>
  <si>
    <t>new+early termination</t>
  </si>
  <si>
    <t>small NFC</t>
  </si>
  <si>
    <t>EM774SWRESA3UXBPIF77</t>
  </si>
  <si>
    <t>new+advance+termination</t>
  </si>
  <si>
    <t>MIC</t>
  </si>
  <si>
    <t>TREU</t>
  </si>
  <si>
    <t>agent</t>
  </si>
  <si>
    <t>delegated to triparty agent</t>
  </si>
  <si>
    <t>Dealer Bank Europe Ltd</t>
  </si>
  <si>
    <t>549300RM34L56MA11M54</t>
  </si>
  <si>
    <t>AL61GG34LM12CV28I911</t>
  </si>
  <si>
    <t>capacity</t>
  </si>
  <si>
    <t>principal</t>
  </si>
  <si>
    <t>client 1</t>
  </si>
  <si>
    <t>client 2</t>
  </si>
  <si>
    <t>client 3</t>
  </si>
  <si>
    <t>E02MP6I5ZYZBEU3UXPYFY54DM23L45DME01235</t>
  </si>
  <si>
    <t>E02MP6I5ZYZBEU3UXPYFY54DM23L45DME01236</t>
  </si>
  <si>
    <t>549300KM1L458YNTN211</t>
  </si>
  <si>
    <t>549300091MND56LQ2L89</t>
  </si>
  <si>
    <t>549300077NBE657MLP47</t>
  </si>
  <si>
    <t>UCITS</t>
  </si>
  <si>
    <t>MMFT</t>
  </si>
  <si>
    <t>European Fixed Income Fund</t>
  </si>
  <si>
    <t>European Government Bond Fund</t>
  </si>
  <si>
    <t>Global Government Fixed Income Fund</t>
  </si>
  <si>
    <t>any special parties</t>
  </si>
  <si>
    <t>traditional tri-party</t>
  </si>
  <si>
    <t>traditional OTC</t>
  </si>
  <si>
    <t>traditional brokered</t>
  </si>
  <si>
    <t>anonymous electronic</t>
  </si>
  <si>
    <t>OTC open</t>
  </si>
  <si>
    <t>OTC floating-rate</t>
  </si>
  <si>
    <t>GV247845.EK5678_000273FHK_KEL45PM34I67UP_0003HN2EEYO</t>
  </si>
  <si>
    <t>post-trade infrastructure</t>
  </si>
  <si>
    <t>in this example, the Reporting Counterparty is not a branch</t>
  </si>
  <si>
    <t>in this example, the Other Counterparty is not a branch</t>
  </si>
  <si>
    <t>subject to early termination</t>
  </si>
  <si>
    <t>2138002GI1GKI3V4UG48</t>
  </si>
  <si>
    <t>D</t>
  </si>
  <si>
    <t xml:space="preserve">N </t>
  </si>
  <si>
    <t>10,161,551.48 subject to extension</t>
  </si>
  <si>
    <t>ETSB</t>
  </si>
  <si>
    <t>subject to extension</t>
  </si>
  <si>
    <t>Euroclear Bank</t>
  </si>
  <si>
    <t>Euroclear UKI (CREST)</t>
  </si>
  <si>
    <t>assume no haircut for undocumented buy/sell-backs &amp; perhaps also documented buy/sell-backs</t>
  </si>
  <si>
    <t>if Master Agreement Type = GMRA, this field is  TTCA</t>
  </si>
  <si>
    <t>market name</t>
  </si>
  <si>
    <t>549300298FD7AS4PPU70</t>
  </si>
  <si>
    <t>DE</t>
  </si>
  <si>
    <t>NTAV</t>
  </si>
  <si>
    <t>new but collateral unknown on T</t>
  </si>
  <si>
    <t>new (no prior repo)</t>
  </si>
  <si>
    <t>new (from prior repo)</t>
  </si>
  <si>
    <t>clearing member</t>
  </si>
  <si>
    <t>new+extension (one-off &amp; into new extendible)</t>
  </si>
  <si>
    <t>Eurex Repo EGCP</t>
  </si>
  <si>
    <t>529900LN3S50JPU47S06</t>
  </si>
  <si>
    <t>XERE</t>
  </si>
  <si>
    <t>Clearstream Banking AG</t>
  </si>
  <si>
    <t>Eurex Clearing AG</t>
  </si>
  <si>
    <t>DE000A0AE077</t>
  </si>
  <si>
    <t>GC Pooling ECB Basket</t>
  </si>
  <si>
    <t>Note: highlighted cells indicate addition of new features to sample.</t>
  </si>
  <si>
    <t>see FN</t>
  </si>
  <si>
    <t>Deutsche Bank AG</t>
  </si>
  <si>
    <t>7LTWFZYICNSX8D621K86</t>
  </si>
  <si>
    <t xml:space="preserve">Deutsche Bundesbank </t>
  </si>
  <si>
    <t>529900SEOICVR2VM6Y05</t>
  </si>
  <si>
    <t>Clearstream Banking Frankfurt</t>
  </si>
  <si>
    <t>SFTR field</t>
  </si>
  <si>
    <t>Report Status</t>
  </si>
  <si>
    <t>Transaction Reference Number</t>
  </si>
  <si>
    <t>Executing Entity Identification Code</t>
  </si>
  <si>
    <t>Investment Firm Covered by Directive 2004/39/EC or 2014/65/EU]</t>
  </si>
  <si>
    <t>Submitting Entity Identification Code</t>
  </si>
  <si>
    <t>Transmission of Order Indicator</t>
  </si>
  <si>
    <t>Trading Date Time</t>
  </si>
  <si>
    <t>Trading Capacity</t>
  </si>
  <si>
    <t>DEAL</t>
  </si>
  <si>
    <t>Quantity</t>
  </si>
  <si>
    <t>Quantity Currency</t>
  </si>
  <si>
    <t>Price</t>
  </si>
  <si>
    <t>Net Amount</t>
  </si>
  <si>
    <t>Venue</t>
  </si>
  <si>
    <t>Instrument Identification Code</t>
  </si>
  <si>
    <t>Investment Decision within Firm</t>
  </si>
  <si>
    <t>[national ID]</t>
  </si>
  <si>
    <t>Country of the Branch Responsible for the Person Making the Investment Decision</t>
  </si>
  <si>
    <t>Execution within Firm</t>
  </si>
  <si>
    <t>Country of the Branch Responsible for the Person Making the Execution</t>
  </si>
  <si>
    <t>Securities Financing Transaction Indicator</t>
  </si>
  <si>
    <t>in this example, it is assumed that seller generates UTI by agreement</t>
  </si>
  <si>
    <t>except in case of repos with small EU NFCs or  UCITS or AIFM, this field is Reporting Counterparty</t>
  </si>
  <si>
    <t>in this example, it has been assumed Reporting Counterparty reports directly</t>
  </si>
  <si>
    <t>B</t>
  </si>
  <si>
    <t>Clearstream Bank Frankfurt</t>
  </si>
  <si>
    <t>settlement agent/venue</t>
  </si>
  <si>
    <t>XYZ Bank Plc Paris branch</t>
  </si>
  <si>
    <t>XOFF</t>
  </si>
  <si>
    <t>this is the MIC of the Trading Venue</t>
  </si>
  <si>
    <t>D is NACE code for manufacturers</t>
  </si>
  <si>
    <r>
      <t xml:space="preserve">Dealer Bank v </t>
    </r>
    <r>
      <rPr>
        <b/>
        <sz val="12"/>
        <color rgb="FFFF0000"/>
        <rFont val="Arial"/>
        <family val="2"/>
      </rPr>
      <t>client 2</t>
    </r>
  </si>
  <si>
    <r>
      <t xml:space="preserve">Dealer Bank v </t>
    </r>
    <r>
      <rPr>
        <b/>
        <sz val="12"/>
        <color rgb="FFFF0000"/>
        <rFont val="Arial"/>
        <family val="2"/>
      </rPr>
      <t>client 3</t>
    </r>
  </si>
  <si>
    <t>for open repos, this is usually standard settlement period (assumed T+1 here)</t>
  </si>
  <si>
    <t>triparty repos are always GC</t>
  </si>
  <si>
    <t>Event Date for COLU reports is the settlement date</t>
  </si>
  <si>
    <r>
      <t xml:space="preserve">counterparty data required for SFTR reports --- </t>
    </r>
    <r>
      <rPr>
        <b/>
        <sz val="12"/>
        <rFont val="Arial"/>
        <family val="2"/>
      </rPr>
      <t xml:space="preserve">Dealer Bank v </t>
    </r>
    <r>
      <rPr>
        <b/>
        <sz val="12"/>
        <color rgb="FFFF0000"/>
        <rFont val="Arial"/>
        <family val="2"/>
      </rPr>
      <t>client 1</t>
    </r>
  </si>
  <si>
    <r>
      <t xml:space="preserve">Dealer Bank v- </t>
    </r>
    <r>
      <rPr>
        <b/>
        <sz val="12"/>
        <color rgb="FFFF0000"/>
        <rFont val="Arial"/>
        <family val="2"/>
      </rPr>
      <t>client 3</t>
    </r>
  </si>
  <si>
    <r>
      <t xml:space="preserve">Dealer Bank v </t>
    </r>
    <r>
      <rPr>
        <b/>
        <sz val="12"/>
        <color rgb="FFFF0000"/>
        <rFont val="Arial"/>
        <family val="2"/>
      </rPr>
      <t>client 1</t>
    </r>
  </si>
  <si>
    <t>1</t>
  </si>
  <si>
    <t xml:space="preserve">1 </t>
  </si>
  <si>
    <t>central bank</t>
  </si>
  <si>
    <t>new MiFIR reporting</t>
  </si>
  <si>
    <t>OPTION 1:                                                                                            IF EXTENDED, RE-RATED &amp; ACCRUED INTEREST PAID</t>
  </si>
  <si>
    <t>OPTION 2:                                                                                                       IF EXTENDED INTO NEW IDENTICAL EXTENDIBLE, RE-RATED               &amp; ACCRUED INTEREST PAID</t>
  </si>
  <si>
    <t>Security or Commodity Price</t>
  </si>
  <si>
    <t>this field would be REIT or OTHR if 1.5 = K or L</t>
  </si>
  <si>
    <r>
      <rPr>
        <b/>
        <sz val="12"/>
        <color rgb="FFFF0000"/>
        <rFont val="Arial"/>
        <family val="2"/>
      </rPr>
      <t>reverse repo</t>
    </r>
    <r>
      <rPr>
        <b/>
        <sz val="12"/>
        <color theme="1"/>
        <rFont val="Arial"/>
        <family val="2"/>
      </rPr>
      <t xml:space="preserve"> ---- minimum transaction parameters currently required by counterparties</t>
    </r>
  </si>
  <si>
    <t xml:space="preserve">extra data required for SFTR reporting </t>
  </si>
  <si>
    <t>2018-04-19T11:26:43Z</t>
  </si>
  <si>
    <t>loan &amp; collateral data required for SFTR reports</t>
  </si>
  <si>
    <t>CCPS</t>
  </si>
  <si>
    <t>R1IO4YJ0O79SMWVCHB58</t>
  </si>
  <si>
    <t>LCH SA</t>
  </si>
  <si>
    <t>GB00BC7H8L40</t>
  </si>
  <si>
    <t>F226TOH6YD6XJB17KS62</t>
  </si>
  <si>
    <t>E02MP6I5ZYZBEU3UXPYFY54FMQI910NRM675GM</t>
  </si>
  <si>
    <t>ISIN of LCH £GC collateral basket</t>
  </si>
  <si>
    <r>
      <rPr>
        <b/>
        <sz val="14"/>
        <color rgb="FFFF0000"/>
        <rFont val="Arial"/>
        <family val="2"/>
      </rPr>
      <t xml:space="preserve"> </t>
    </r>
    <r>
      <rPr>
        <b/>
        <sz val="12"/>
        <color theme="1"/>
        <rFont val="Arial"/>
        <family val="2"/>
      </rPr>
      <t>counterparty data required for SFTR report</t>
    </r>
  </si>
  <si>
    <t>counterparty data required for SFTR report</t>
  </si>
  <si>
    <t>counterparty data required for SFTR rep</t>
  </si>
  <si>
    <t xml:space="preserve">counterparty data required for SFTR reports                                                           </t>
  </si>
  <si>
    <t>event 2: report of cleared repo 1 by CCP</t>
  </si>
  <si>
    <t>event 4: report of cleared repo 2 by CCP</t>
  </si>
  <si>
    <t>event 1: report of prior repo 1 by Reporting Counterparty</t>
  </si>
  <si>
    <t>CCP generates UTI for clearing members.</t>
  </si>
  <si>
    <t xml:space="preserve">event 8: report of cleared repo 2 by CCP </t>
  </si>
  <si>
    <t>event 8: report of cleared repo 2 by CCP</t>
  </si>
  <si>
    <t>GC financing (£GC/TDBV)</t>
  </si>
  <si>
    <t>automatic GC financing (EGCP)</t>
  </si>
  <si>
    <t>triparty</t>
  </si>
  <si>
    <t>CCP+triparty agent net collateralisation</t>
  </si>
  <si>
    <t>CCP+DBV net collateralisation</t>
  </si>
  <si>
    <t>CCP never has to report an RTN</t>
  </si>
  <si>
    <t>event 2: termination of prior repo 1 by Reporting Counterparty</t>
  </si>
  <si>
    <t>event 3: report of cleared repo 1 by Reporting Counterparty</t>
  </si>
  <si>
    <t xml:space="preserve">event 4: report of cleared repo 1 by CCP </t>
  </si>
  <si>
    <t>event 5: report of prior repo 2 by Reporting Counterparty</t>
  </si>
  <si>
    <t>event 6: termination of prior repo 2 by Reporting Counterparty</t>
  </si>
  <si>
    <t>event 7: report of cleared repo 2 by Reporting Counterparty</t>
  </si>
  <si>
    <t>event 4: report of cleared repo 1 by CCP</t>
  </si>
  <si>
    <t>Eurex EGCP repurchase transaction</t>
  </si>
  <si>
    <t xml:space="preserve">event 1: report of cleared repo 1 by Reporting Counterparty </t>
  </si>
  <si>
    <t>event 3: report of cleared repo 2 by Reporting Counterparty</t>
  </si>
  <si>
    <t>GNH19MIE039AMEOP0009MYT238N7N7M8102918NAH38W5J3NFLL</t>
  </si>
  <si>
    <t>automatic GC financing (LCH euroGC+)</t>
  </si>
  <si>
    <t>XS0708254817</t>
  </si>
  <si>
    <t>UTI is generated by the CCP</t>
  </si>
  <si>
    <t>as a prior repo is the transaction before clearing, a CCP is not yet involved &amp; so cannot be reported: this field is also conditional on 2.5 = cleared</t>
  </si>
  <si>
    <t>in this example, it has been assumed the Reporting Counterparty is a member of &amp; settles directly at the ICSD, so is a direct participant</t>
  </si>
  <si>
    <t>LEI of custodian bank with which XYZ has direct settlement link</t>
  </si>
  <si>
    <t xml:space="preserve">own report by Reporting Counterparty </t>
  </si>
  <si>
    <t>report by Reporting Counterparty on behalf of small EU NFC</t>
  </si>
  <si>
    <t>Hochreutiner Cuckoo Clocks AG</t>
  </si>
  <si>
    <t>WEEK</t>
  </si>
  <si>
    <t>ISIN of Eurex EGCP ECB collateral basket</t>
  </si>
  <si>
    <t>as 2.96 = NTAV in NEWT report, this field is blank in COLU report</t>
  </si>
  <si>
    <r>
      <rPr>
        <b/>
        <sz val="14"/>
        <color rgb="FFFF0000"/>
        <rFont val="Arial"/>
        <family val="2"/>
      </rPr>
      <t>Context</t>
    </r>
    <r>
      <rPr>
        <sz val="14"/>
        <color rgb="FFFF0000"/>
        <rFont val="Arial"/>
        <family val="2"/>
      </rPr>
      <t>: HSBC executes a repo (event 1) &amp; then a reverse repo (event 3) anonymously on Brokertec. These are automatically cleared by LCH SA (events 2 &amp; 4, respectively). Because this repo is traded on a trading venue &amp; cleared same-day, HSBC does not have to report a prior repo, only the cleared repo with LCH SA but there is still a requirement for an RTN to be reported by the Counterparties (but never by the CCP). LCH SA reports its side of the repo &amp; reverse repo. Clearing by LCH SA does not lead to the merging of the two transactions into one net position. Subsequent COLU reports will be transaction-specific.</t>
    </r>
  </si>
  <si>
    <r>
      <rPr>
        <b/>
        <sz val="14"/>
        <color rgb="FFFF0000"/>
        <rFont val="Arial"/>
        <family val="2"/>
      </rPr>
      <t>Context</t>
    </r>
    <r>
      <rPr>
        <sz val="14"/>
        <color rgb="FFFF0000"/>
        <rFont val="Arial"/>
        <family val="2"/>
      </rPr>
      <t>: HSBC &amp; Credit Suisse execute a repo (event 1) &amp; then a reverse repo (event 5) in the OTC market. These transactions are registered with &amp; cleared by LCH SA. Because these transactions are not traded on a trading venue, HSBC &amp; CS have to report prior repos with RTNs agreed between them. Once the repos are registered by the CCP, HSBC&amp; CS  report the termination of the prior repos (events 2 &amp; 6, respectively) &amp; the creation of new cleared transactions with LCH SA (events 3 &amp; 7, respectively) with UTIs created by the CCP. LCH SA reports its side of the cleared repo &amp; reverse repo (events 4 &amp; 8, respectively). Clearing by LCH SA does not lead to the merging of the two transactions into one net position. Subsequent COLU reports will be transaction-specific.</t>
    </r>
  </si>
  <si>
    <t>£GC (TermDBV) repurchase transaction</t>
  </si>
  <si>
    <t>LCH £GC (TermDBV) collateral basket</t>
  </si>
  <si>
    <t>GB00BD0PCK97</t>
  </si>
  <si>
    <t>DBFTFR</t>
  </si>
  <si>
    <t>2022-07-22</t>
  </si>
  <si>
    <t>GB00BYZW3G56</t>
  </si>
  <si>
    <t>2026-07-22</t>
  </si>
  <si>
    <r>
      <t xml:space="preserve">LCH </t>
    </r>
    <r>
      <rPr>
        <b/>
        <sz val="12"/>
        <color rgb="FFFF0000"/>
        <rFont val="Calibri"/>
        <family val="2"/>
      </rPr>
      <t>€</t>
    </r>
    <r>
      <rPr>
        <b/>
        <sz val="12"/>
        <color rgb="FFFF0000"/>
        <rFont val="Arial"/>
        <family val="2"/>
      </rPr>
      <t>GCPlus repurchase transaction</t>
    </r>
  </si>
  <si>
    <t>LCH €GCPlus ECB Eligible Restricted collateral basket</t>
  </si>
  <si>
    <r>
      <t xml:space="preserve">LCH </t>
    </r>
    <r>
      <rPr>
        <sz val="12"/>
        <color theme="1"/>
        <rFont val="Calibri"/>
        <family val="2"/>
      </rPr>
      <t>€</t>
    </r>
    <r>
      <rPr>
        <sz val="12"/>
        <color theme="1"/>
        <rFont val="Arial"/>
        <family val="2"/>
      </rPr>
      <t>GCPlus repurchase transaction</t>
    </r>
  </si>
  <si>
    <t>depends on allocation by triparty agent</t>
  </si>
  <si>
    <t>in this example, Reporting Counterparty is not branch</t>
  </si>
  <si>
    <t>in this example, Other Counterparty is not branch</t>
  </si>
  <si>
    <t>except in case of repos with small EU NFCs or  UCITS or AIFM, this field is same as 1.3 Reporting Counterparty</t>
  </si>
  <si>
    <t>in this example, it has been assumed Reporting Counterparty is member of &amp; settles directly at ICSD, so is Direct Participant</t>
  </si>
  <si>
    <t>in this example, it is assumed that seller generates UTI by agreement with buyer</t>
  </si>
  <si>
    <t>recommend dirty price</t>
  </si>
  <si>
    <t>recommend SPEC if repo not executed on GC financing facility</t>
  </si>
  <si>
    <t>for fixed-term repos, recommend reporting Maturity Date</t>
  </si>
  <si>
    <t>prior repo is uncleared so this field does not apply</t>
  </si>
  <si>
    <r>
      <t xml:space="preserve">ISIN of LCH </t>
    </r>
    <r>
      <rPr>
        <sz val="12"/>
        <color rgb="FFFF0000"/>
        <rFont val="Calibri"/>
        <family val="2"/>
      </rPr>
      <t>€</t>
    </r>
    <r>
      <rPr>
        <i/>
        <sz val="12"/>
        <color rgb="FFFF0000"/>
        <rFont val="Arial"/>
        <family val="2"/>
      </rPr>
      <t>GCPlus ECB Eligible Restricted collateral basket</t>
    </r>
  </si>
  <si>
    <t>this is MIC of Trading Venue</t>
  </si>
  <si>
    <t>in this example, it has been assumed that Reporting Counterparty is clearing member of CCP</t>
  </si>
  <si>
    <t>Collateral Market Value of bond being substituted which gives nominal amount to nearest 1000</t>
  </si>
  <si>
    <t>Event Date of a COLU report is settlement date, in this example, day 3 = 24 April</t>
  </si>
  <si>
    <t>repo can next be terminated on following business day</t>
  </si>
  <si>
    <t>event on day 3 will be reported on day 4 = 25 April</t>
  </si>
  <si>
    <t>event will be reported business day after extension = 22 May</t>
  </si>
  <si>
    <t>upon extension, this extendible becomes a fixed-term repo, so this field no longer applies</t>
  </si>
  <si>
    <t>upon extension, this extendible becomes a new extendible, so this field is unchanged.</t>
  </si>
  <si>
    <t>event 9: report of prior repo 3 by Reporting Counterparty</t>
  </si>
  <si>
    <t>event 10: termination of prior repo 3 by Reporting Counterparty</t>
  </si>
  <si>
    <t>event 11: report of cleared repo 3 by Reporting Counterparty</t>
  </si>
  <si>
    <t>event 12: report of cleared repo 3 by CCP</t>
  </si>
  <si>
    <t>GV247845.EK5678_000273FHK_KEL45PM34I67UP_0006YT3NBBV</t>
  </si>
  <si>
    <t>initial COLU report by HSBC                                                                                         assuming no other €GCPlus repos outstanding &amp; allocation of 2 securities</t>
  </si>
  <si>
    <t>initial COLU report by HSBC                                                                                           assuming no other EGCP repos outstanding &amp; allocation of 2 securities</t>
  </si>
  <si>
    <r>
      <rPr>
        <b/>
        <sz val="15"/>
        <color rgb="FFFF0000"/>
        <rFont val="Arial"/>
        <family val="2"/>
      </rPr>
      <t>Context:</t>
    </r>
    <r>
      <rPr>
        <sz val="15"/>
        <color rgb="FFFF0000"/>
        <rFont val="Arial"/>
        <family val="2"/>
      </rPr>
      <t xml:space="preserve"> Credit Suisse executes a repo (event 1), then a reverse repo (event 5) and finally another repo (event 9) with HSBC in the OTC market. These transactions are registered as £GC (TermDBV) transactions with LCH Ltd &amp; are therefore against the £GC collateral basket from which allocation will be made by Euroclear as tri-party agent. Because execution is not on a trading venue, Credit Suisse &amp; HSBC have to report prior repos with RTNs agreed between themselves. Once the transactions  are registered by the CCP, Credit Suisse &amp; HSBC report the termination of the prior repos (events 2, 6 &amp; 10, respectively) &amp;  the creation of cleared repos with LCH Ltd (events 3, 7 &amp; 11, respectively) with  UTIs created by the CCP. LCH Ltd reports its side of the cleared transactions (events 4, 8 &amp; 12, respectively). The tri-party agent will allocate collateral against the net exposure of the cleared transactions. NOTE THAT, IN £GC, NETTING FOR THE PURPOSE OF COLLATERALIZATION IS ONLY BETWEEN TRANSACTIONS WITH THE SAME MATURITY DATE. This means that, in this example, there are two net exposures to be collateralized: the net of transactions 1 and 2 (which have the same maturity date); and transaction 3 (which has a different maturity date). Both counterparties to the CCP  would report the collateral allocation in COLU reports. IT IS ASSUMED THAT PARTIES INDICATE WHETHER THEY ARE GIVERS OR TAKERS OF NET COLLATERAL BY USING FIELD 1.9 COUNTERPARTY SIDE. The CCP makes no COLU reports for the underlying collateral as it always passes this from the giver to the taker. Given that collateralization is net, it is not possible to report the collateral in the NEWT reports for the individual transactions. If there are other cleared £GC repos still outstanding, the COLU report would reflect them as well. The counterparties will also have to report initial &amp; variation margins to the CCP using MARU reports (not shown here). Note that clearing by LCH Ltd does not lead to the merging of multiple transactions into one net position.</t>
    </r>
  </si>
  <si>
    <t>Brokertec Europe Ltd</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</si>
  <si>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</si>
  <si>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</si>
  <si>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</si>
  <si>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</si>
  <si>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</si>
  <si>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</si>
  <si>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</si>
  <si>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</si>
  <si>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</si>
  <si>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</si>
  <si>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</si>
  <si>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</si>
  <si>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</si>
  <si>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GV247845.EK5678_000273FHK_KEL45PM34I67UP_0003HSE_HSB</t>
  </si>
  <si>
    <t>This is settlement date for margin.</t>
  </si>
  <si>
    <t>It is assumed that the choice made in this example is to report on T+1 rather than S+1.</t>
  </si>
  <si>
    <t>It is assumed that the Reporting Counterparty, HSBC, is also the Reporting Submitting Entity &amp; Entity Responsible for Report</t>
  </si>
  <si>
    <t>Additional sector classification</t>
  </si>
  <si>
    <t>Branch of the reporting counterparty</t>
  </si>
  <si>
    <t>Branch of the other counterparty</t>
  </si>
  <si>
    <t>parties to repos to be cleared post trade often make the transaction contingent upon registration by the CCP, in which case, no contract will exist unless &amp; until it is cleared, and there is never any contract between the parties and  any master agreement between the parties never applies and, when reporting the prior repo, this field should be left blank: it should only be filled in if parties agree to continue with the contract should it be rejected for clearing by the CCP</t>
  </si>
  <si>
    <t>re-use</t>
  </si>
  <si>
    <t>collateral posted</t>
  </si>
  <si>
    <t>collateral received &amp; re-usable</t>
  </si>
  <si>
    <t>SFTR 2/FSB1</t>
  </si>
  <si>
    <t>SFTR 1</t>
  </si>
  <si>
    <t>The following methods of estimating re-use have been proposed but superceded by the method above (see the SFTR-TF discussion paper for the history)</t>
  </si>
  <si>
    <t>memo</t>
  </si>
  <si>
    <t>method to be used</t>
  </si>
  <si>
    <t>FSB2/RTS</t>
  </si>
  <si>
    <t>grand total of securities used</t>
  </si>
  <si>
    <t>excluded from re-use under SFTR1 &amp; FSB2/RTS</t>
  </si>
  <si>
    <r>
      <t xml:space="preserve">sold outright </t>
    </r>
    <r>
      <rPr>
        <sz val="11"/>
        <color theme="1"/>
        <rFont val="Arial"/>
        <family val="2"/>
      </rPr>
      <t>(excluding liquidations)</t>
    </r>
  </si>
  <si>
    <t>Z</t>
  </si>
  <si>
    <t>included in received collateral under FSB/RTS</t>
  </si>
  <si>
    <t>non-cash collateral for securities borrowing from exempt entities (eg ESCB members)</t>
  </si>
  <si>
    <t>of which:</t>
  </si>
  <si>
    <t>total</t>
  </si>
  <si>
    <t>excluded from re-use under FSB2/RTS</t>
  </si>
  <si>
    <t>OTC derivatives collateral</t>
  </si>
  <si>
    <t>non-cash collateral for securities borrowing</t>
  </si>
  <si>
    <t>pledged repo initial margin</t>
  </si>
  <si>
    <t>security interest (eg pledge)</t>
  </si>
  <si>
    <t>Y</t>
  </si>
  <si>
    <t>sub-total</t>
  </si>
  <si>
    <t>NB Corporate bond not reported as re-use is zero.</t>
  </si>
  <si>
    <t>Reused collateral currency</t>
  </si>
  <si>
    <t xml:space="preserve">Estimated reuse of collateral </t>
  </si>
  <si>
    <t>OTC derivatives non-cash collateral (IM)</t>
  </si>
  <si>
    <t>Value of reused collateral</t>
  </si>
  <si>
    <t>included in re-use under FSB2/RTS</t>
  </si>
  <si>
    <t>securities loaned</t>
  </si>
  <si>
    <t>non-cash variation margin on bilateral repo net exposures</t>
  </si>
  <si>
    <t>non-cash initial margin to CCP</t>
  </si>
  <si>
    <t>repo &amp; sell/buy-backs</t>
  </si>
  <si>
    <t>title transfer</t>
  </si>
  <si>
    <t>X</t>
  </si>
  <si>
    <t>used</t>
  </si>
  <si>
    <t>grand total of securities received</t>
  </si>
  <si>
    <t>purchased outright &amp; still held</t>
  </si>
  <si>
    <t>own assets</t>
  </si>
  <si>
    <t>not included in received collateral under FSB2/RTS</t>
  </si>
  <si>
    <t>excluded as not re-usable</t>
  </si>
  <si>
    <t>securities in PB accounts not enabled for rehypothecation</t>
  </si>
  <si>
    <t>securities in PB accounts enabled for rehypothecation</t>
  </si>
  <si>
    <t xml:space="preserve">non-cash collateral from securities lending </t>
  </si>
  <si>
    <t>This is S.</t>
  </si>
  <si>
    <t>This is S+1.</t>
  </si>
  <si>
    <t>securities borrowed from exempt entities (eg ESCB members)</t>
  </si>
  <si>
    <t>included in received collateral under FSB1 &amp; FSB2/RTS</t>
  </si>
  <si>
    <t>securities borrowed</t>
  </si>
  <si>
    <t>non-cash variation margin against bilateral repo net exposures</t>
  </si>
  <si>
    <t>reverse repo &amp; buy/sell-backs</t>
  </si>
  <si>
    <t>A</t>
  </si>
  <si>
    <t>received</t>
  </si>
  <si>
    <t>LU0368266499</t>
  </si>
  <si>
    <t>BE6286271893</t>
  </si>
  <si>
    <t>equity</t>
  </si>
  <si>
    <t>corporate</t>
  </si>
  <si>
    <t>BBB govi</t>
  </si>
  <si>
    <t>AA govi</t>
  </si>
  <si>
    <t>AAA govi</t>
  </si>
  <si>
    <t>Reuse reports</t>
  </si>
  <si>
    <t>First reuse report to TR by this Reporting Counterparty (LEI = MP6I5ZYZBEU3UXPYFY54)</t>
  </si>
  <si>
    <t>RTS tables 1-2 fields</t>
  </si>
  <si>
    <t xml:space="preserve">Validation Rules say "The first report received for given reporting counterparty shall only contain value "NEWT" in this field. …  Only one report with the action type "NEWT" for a given reporting counterparty shall be accepted." </t>
  </si>
  <si>
    <t>This field is being used rather than 1.8 because the security is in an omnibus account &amp; it is not possible to distinguish own assets &amp; collateral, so re-use has been estimated using the formula provided.</t>
  </si>
  <si>
    <t>US0378331005</t>
  </si>
  <si>
    <t>XS0340495216</t>
  </si>
  <si>
    <t>Subsequent reuse report to TR by this Reporting Counterparty (LEI = MP6I5ZYZBEU3UXPYFY54) --- not shown in estimation table</t>
  </si>
  <si>
    <t>It is assumed that a change in the value of re-use due to a change in collateral market value must be reported.</t>
  </si>
  <si>
    <t>2018-04-23T11:05:10Z</t>
  </si>
  <si>
    <t>REUU</t>
  </si>
  <si>
    <t>IT0005001547</t>
  </si>
  <si>
    <t>CH0226976816</t>
  </si>
  <si>
    <t>Subsequent margin report to TR by HSBC</t>
  </si>
  <si>
    <t>MARU</t>
  </si>
  <si>
    <t>It is assumed from the Validation Rules that, when re-use stops, the change in the balance to zero must be reported.</t>
  </si>
  <si>
    <t>clearing member's counterparty</t>
  </si>
  <si>
    <t>event on day 3 wil be reported on day 4 = 24 April</t>
  </si>
  <si>
    <t>upon termination, an evergreen becomes a fixed-term repo, so the alternative codes ERGN &amp; ETSB are no longer applicable (NOAP)</t>
  </si>
  <si>
    <t>voice-brokers authorized as OTFs will be reported as Trading Venues</t>
  </si>
  <si>
    <t>Action Type = ETRM because termination takes effect today</t>
  </si>
  <si>
    <t>7  Re-use report using FSB/RTS estimated re-use formula</t>
  </si>
  <si>
    <t>Estimation of re-use using FSB/RTS estimated re-use formula</t>
  </si>
  <si>
    <t>First margin report to TR by ABC</t>
  </si>
  <si>
    <t>213800M734VLSVB6HL36</t>
  </si>
  <si>
    <t>213800M734VLSVB6HL37</t>
  </si>
  <si>
    <t>It is assumed that the Reporting Counterparty, ABC, is also the Reporting Submitting Entity &amp; Entity Responsible for Report</t>
  </si>
  <si>
    <t xml:space="preserve">new </t>
  </si>
  <si>
    <t>2.8</t>
  </si>
  <si>
    <t>in this example, Reporting Counterparty is not a branch</t>
  </si>
  <si>
    <t>in this example, Other Counterparty is not a branch</t>
  </si>
  <si>
    <t>it is assumed that repos are not financial instruments under MiFID &amp; so cannot be admitted to trading or trade on trading venue, so this field is XXXX</t>
  </si>
  <si>
    <t>BG661XYBNEU6ASPGLA12</t>
  </si>
  <si>
    <t>549300RM34X92OB23P19</t>
  </si>
  <si>
    <t>UCITS is Reporting Counterparty as it is the principal to the transaction</t>
  </si>
  <si>
    <t>LEI of custodian bank with which seller has direct settlement link</t>
  </si>
  <si>
    <t>in this example, it has been assumed Reporting Counterparty reports directly &amp; does not delegate to a third-party service-provider</t>
  </si>
  <si>
    <t>XYZ uses its French branch</t>
  </si>
  <si>
    <t>in this example, it has been assumed Reporting Counterparty reports directly &amp; does not delegate to third-party service-provider</t>
  </si>
  <si>
    <t>in this example, it is assumed that UTI is generated by Trading Venue</t>
  </si>
  <si>
    <t>Tradeweb Europe</t>
  </si>
  <si>
    <r>
      <rPr>
        <b/>
        <sz val="12"/>
        <color rgb="FFFF0000"/>
        <rFont val="Arial"/>
        <family val="2"/>
      </rPr>
      <t>Context:</t>
    </r>
    <r>
      <rPr>
        <sz val="12"/>
        <color rgb="FFFF0000"/>
        <rFont val="Arial"/>
        <family val="2"/>
      </rPr>
      <t xml:space="preserve"> GAM Ltd is a "fund management company". It is assumed in this example to have delegated management of funds to GFM Ltd, which is an "investment/asset manager" (but one entity can perform both roles). As the fund management company, GAM is the Entity Responsible for Reporting on behalf of its funds (field 1.10). On the other hand, as management has been delegated to the investment/asset manager, GFM is the entity which actually submits reports (field 1.2), although it could delegate this operation to a third-party service-provider. GFM is also the agent for the funds (field 1.18). The funds themselves are the Reporting Counterparties (fields 1.3 and 1.11) and the Beneficiaries (field 1.13).</t>
    </r>
  </si>
  <si>
    <t>Global Fund Management Ltd (investment/asset manager)</t>
  </si>
  <si>
    <t>GAM Ltd (fund manager)</t>
  </si>
  <si>
    <t>fund management company</t>
  </si>
  <si>
    <t>fund management company is responsible for reports of UCITS &amp; AIFM for reports of AIF: in this example, the management company is GAM Ltd</t>
  </si>
  <si>
    <t>GFM Ltd is agent for the funds as it signs the GMRA &amp; deals on their behalf</t>
  </si>
  <si>
    <t>LEI of custodian bank with which fund has direct settlement link (although settlement instructions will come from investment/asset manager)</t>
  </si>
  <si>
    <t>T+1 LOAN REPORTS BY GFM</t>
  </si>
  <si>
    <t>fixed when terminated</t>
  </si>
  <si>
    <t>adjmt. date</t>
  </si>
  <si>
    <t>purchase price + haircut</t>
  </si>
  <si>
    <t>fund manager</t>
  </si>
  <si>
    <t>this example assumes delay in COLU report until S+1 (which in this example is 23 April as S is on 20 April) but would be as early at T+1 if collateral is known</t>
  </si>
  <si>
    <t>HSBC Bank Plc (LEI MP6I5ZYZBEU3UXPYFY54)</t>
  </si>
  <si>
    <t>LCH Ltd (213800M734VLSVB6HL35)</t>
  </si>
  <si>
    <t>Portfolio Code</t>
  </si>
  <si>
    <t>GBN1777_HSE_HSB_ASH_M561HN?I00CV_O//7819HNNN_8915_ION</t>
  </si>
  <si>
    <t>2020-04-15</t>
  </si>
  <si>
    <t>2020-04-14</t>
  </si>
  <si>
    <t>2020-04-16</t>
  </si>
  <si>
    <t>2020-04-17</t>
  </si>
  <si>
    <t>All margin reports after the first for the same Portfolio Code have Action Type = MARU.</t>
  </si>
  <si>
    <t>2020-04-15T12:30:15Z</t>
  </si>
  <si>
    <t>2020-04-16T12:30:10Z</t>
  </si>
  <si>
    <t>2020-04-17T12:31:23Z</t>
  </si>
  <si>
    <t>2020-04-20T12:30:33Z</t>
  </si>
  <si>
    <t>Clearing members only ever pay IM to CCPs, so this field &amp; next will always be blank in a clearing member's reports</t>
  </si>
  <si>
    <t>CCPs are highly unlikely to leave excess collateral with clearing members, so this field &amp; next will probably always be blank.</t>
  </si>
  <si>
    <t xml:space="preserve">total VM paid in GBP to CCP during the day </t>
  </si>
  <si>
    <t xml:space="preserve">total VM paid in USD to CCP during the day </t>
  </si>
  <si>
    <t xml:space="preserve">total VM received in GBP from CCP during the day </t>
  </si>
  <si>
    <t xml:space="preserve">total VM received in USD from CCP during the day </t>
  </si>
  <si>
    <t>First margin report to TR by HSBC for specified Portfolio Code for reporting start date of 14-Apr</t>
  </si>
  <si>
    <t>HSBC pays further VM on GBP &amp; USD repos</t>
  </si>
  <si>
    <t>HSBC receives VM on GBP repos but continues to pay VM on USD repos</t>
  </si>
  <si>
    <t>HSBC receives VM on both GBP &amp; USD repos</t>
  </si>
  <si>
    <t>The Validation Rules define a portfolio for the purposes of a Portfolio Code in terms of those cleared repos for which a common margin is calculated. No distinction is made between IM &amp; VM. It is recommended that a Portfolio Code should be defined in terms of IM &amp; not VM. This is because one IM is calculated for each account held by a clearing member with a CCP but clearing members trading repos in different currencies will pay or receive separate VMs for each currency. See Recommendation T.</t>
  </si>
  <si>
    <t>currency in which IM is called</t>
  </si>
  <si>
    <t>total outstanding IM paid to CCP in terms of above currency by end of the day</t>
  </si>
  <si>
    <t xml:space="preserve">This amount includes only VM paid during the reporting day. VM called at the end of the reporting day and paid next day will be reported for the next business day. </t>
  </si>
  <si>
    <t>HSBC has IM outstanding with LCH Ltd which it has given in GBP &amp; EUR assets &amp; also pays VM on GBP &amp; USD repos</t>
  </si>
  <si>
    <t>Validation Rules say "The first report received for given reporting counterparty shall only contain value "NEWT" in this field. …  Only one report with the action type "NEWT" for a given reporting counterparty shall be accepted."  For most clearing members, this is likely to be their reporting start date.</t>
  </si>
  <si>
    <t>The Portfolio Codes of the CCP &amp; clearing members may differ as they may generate their own codes &amp; these are not matchable by the TR.</t>
  </si>
  <si>
    <t>This is settlement date for margin. See the footnote for 3.10.</t>
  </si>
  <si>
    <t>HBN165AWM092UIT12L45</t>
  </si>
  <si>
    <t>ABC Bank Ltd (HBN165AWM092UIT12L45)</t>
  </si>
  <si>
    <t>LCH SA (R1IO4YJ0O79SMWVCHB58)</t>
  </si>
  <si>
    <t>HSBC Bank Plc (MP6I5ZYZBEU3UXPYFY54)</t>
  </si>
  <si>
    <t>clearing date</t>
  </si>
  <si>
    <t>total outstanding IM paid to clearing member in terms of above currency by end of the day</t>
  </si>
  <si>
    <r>
      <rPr>
        <b/>
        <sz val="12"/>
        <color rgb="FFFF0000"/>
        <rFont val="Arial"/>
        <family val="2"/>
      </rPr>
      <t>Context:</t>
    </r>
    <r>
      <rPr>
        <sz val="12"/>
        <color rgb="FFFF0000"/>
        <rFont val="Arial"/>
        <family val="2"/>
      </rPr>
      <t xml:space="preserve"> ABC Bank executes a EUR repo in the OTC market with another bank. They then submit the repo to LCH SA for clearing. ABC clears the repo through HSBC, which is a clearing member of LCH SA. </t>
    </r>
  </si>
  <si>
    <r>
      <rPr>
        <b/>
        <sz val="12"/>
        <color rgb="FFFF0000"/>
        <rFont val="Arial"/>
        <family val="2"/>
      </rPr>
      <t>Context:</t>
    </r>
    <r>
      <rPr>
        <sz val="12"/>
        <color rgb="FFFF0000"/>
        <rFont val="Arial"/>
        <family val="2"/>
      </rPr>
      <t xml:space="preserve"> HSBC has traded a number of CCP-cleared repos in GBP &amp; USD for its own account (ie not for clients). </t>
    </r>
  </si>
  <si>
    <t xml:space="preserve">total VM paid in EUR to CCP during the day </t>
  </si>
  <si>
    <t xml:space="preserve">total VM received in EUR from CCP during the day </t>
  </si>
  <si>
    <t>HSBC has received IM from ABC but has paid VM</t>
  </si>
  <si>
    <t>It is unlikely that clearing members will ever post excess collateral to clients, so this field &amp; the next are likely to stay blank.</t>
  </si>
  <si>
    <t>Clearing members only ever take IM from clearing clients, so this field &amp; the next will never be filled in.</t>
  </si>
  <si>
    <t>SFTR RTS/ITS fields</t>
  </si>
  <si>
    <t>ABC has given IM to HSBC but received VM</t>
  </si>
  <si>
    <t>First margin report to TR by HSBC of repo with ABC Bank (HSBC will also report repo with LCH SA)</t>
  </si>
  <si>
    <t>Note that the identity of the CCP is not reported &amp; there is no link to the clearing member's repo with its client.</t>
  </si>
  <si>
    <t>2020-08-12</t>
  </si>
  <si>
    <t>2020-08-11T04:05:32Z</t>
  </si>
  <si>
    <t>2020-08-11T09:46:32Z</t>
  </si>
  <si>
    <t>2020-08-10</t>
  </si>
  <si>
    <t>this field is not filled in if field 2.96 is filled in</t>
  </si>
  <si>
    <t xml:space="preserve">Margin report --- proprietary cleared repo between a clearing member &amp; a CCP --- series </t>
  </si>
  <si>
    <t>Margin report --- bilaterally-negotiated repo being cleared post trade for one of the counterparties by a CCP clearing member</t>
  </si>
  <si>
    <t>This is the currency in which the security is denominated.</t>
  </si>
  <si>
    <t>CHF</t>
  </si>
  <si>
    <t>not applicable to buy/sell-backs</t>
  </si>
  <si>
    <t>not applicable to MODI reports</t>
  </si>
  <si>
    <t>not applicable to COLU reports</t>
  </si>
  <si>
    <t>not applicable to ETRM reports</t>
  </si>
  <si>
    <t>REPORT NEXT DAY, IF TERMINATION OPTION NOT EXERCISED</t>
  </si>
  <si>
    <t>CCP Clearing Conditions</t>
  </si>
  <si>
    <t>reverse repo from ESCB members</t>
  </si>
  <si>
    <t>variation margin from repo net exposures with ESCB members</t>
  </si>
  <si>
    <t>not included in received collateral under FSB/RTS</t>
  </si>
  <si>
    <t>repo to ESCB members</t>
  </si>
  <si>
    <t>securities loaned to ESCB members</t>
  </si>
  <si>
    <t>non-cash collateral for securities borrowing from ESCB members</t>
  </si>
  <si>
    <t>not included in used collateral under FSB/RTS</t>
  </si>
  <si>
    <t>= [A1+A2+A3+A4]+[B2+B3]-[A6+A7+A8]</t>
  </si>
  <si>
    <t>= [X1+X2+X3+X4+X5]+[Y1+Y2]-[X7+X8+X9]</t>
  </si>
  <si>
    <t>= [A1+A2+A4+A5]+[B2+B3+B5]-[A6+A7+A8]</t>
  </si>
  <si>
    <t>= [X1+X2+X3+X5+X6]+[Y1+Y2+Y3]-[X7+X8+X9]</t>
  </si>
  <si>
    <t>= [X1+X2+X3+X5+X6]+[Y1+Y2+Y3]+[Z]-[X7+X8+X9]</t>
  </si>
  <si>
    <t>OTHER</t>
  </si>
  <si>
    <t>UNDOCUMENTED</t>
  </si>
  <si>
    <t>new documented</t>
  </si>
  <si>
    <t>new undocumented</t>
  </si>
  <si>
    <t>2020-04-21T12:10:11Z</t>
  </si>
  <si>
    <t>2020-04-20T10:55:30Z</t>
  </si>
  <si>
    <t>2020-04-20</t>
  </si>
  <si>
    <t>2020-04-21</t>
  </si>
  <si>
    <t>2020-04-28</t>
  </si>
  <si>
    <t>except in case of repos with small EU NFCs or UCITS or AIFM, this field is same as 1.3 Reporting Counterparty</t>
  </si>
  <si>
    <t>in this example, it has been assumed Reporting Counterparty is member of &amp; settles directly at ICSD, so is Direct Participant &amp; reports its own LEI</t>
  </si>
  <si>
    <t>recommend SPEC if repo not executed on GC financing facility, ATS GC facility or managed by a tri-party agent</t>
  </si>
  <si>
    <t>Termination optionality (EGRN/ETSB)</t>
  </si>
  <si>
    <t>May</t>
  </si>
  <si>
    <t>April</t>
  </si>
  <si>
    <t>June</t>
  </si>
  <si>
    <t>Monday</t>
  </si>
  <si>
    <t>Tuesday</t>
  </si>
  <si>
    <t>Wednesday</t>
  </si>
  <si>
    <t>Thursday</t>
  </si>
  <si>
    <t>Friday</t>
  </si>
  <si>
    <t>Saturday</t>
  </si>
  <si>
    <t>Sunday</t>
  </si>
  <si>
    <t>UK</t>
  </si>
  <si>
    <t>Termination optionality  (EGRN/ETSB)</t>
  </si>
  <si>
    <t>this is the segment MIC of the Trading Venue</t>
  </si>
  <si>
    <t>in this example, it is assumed Reporting Counterparty is member of &amp; settles directly at ICSD, so is Direct Participant &amp; reports its own LEI</t>
  </si>
  <si>
    <t>2020-05-21</t>
  </si>
  <si>
    <t>2020-06-22</t>
  </si>
  <si>
    <t>2020-04-17T10:55:30Z</t>
  </si>
  <si>
    <t>2020-04-21T11:00:09Z</t>
  </si>
  <si>
    <t>2020-04-21T15:35:05Z</t>
  </si>
  <si>
    <t>2020-04-21T11:00:00Z</t>
  </si>
  <si>
    <t>2020-04-20T11:00:00Z</t>
  </si>
  <si>
    <t>SUBSEQUENT MODIFICATION REPORT FOR RE-RATING AGREED ON DAY 3 FOR DAY 4 (24 April)</t>
  </si>
  <si>
    <t>2020-04-23</t>
  </si>
  <si>
    <t>2020-04-24T11:00:00Z</t>
  </si>
  <si>
    <t>SFTR defines buy/sell-backs as undocumented but Level 2 asks for master agreement. ESMA Guidelines follow Level 2 &amp; requries master agreement to be reported: for undocumented SBSC 2.9 = OTHR &amp; 2.10 = UNDOCUMENTED.</t>
  </si>
  <si>
    <t>this field is only required if 2.21 = TRUE or 2.23 = [blank], which means not for open or floating-rate repos.</t>
  </si>
  <si>
    <t>COLLATERAL UPDATE REPORT BY HSBC ON DAY 2 = S+1 (21 April)</t>
  </si>
  <si>
    <t>this example assumes delay in COLU report until S+1 (which in this example is 21 April as S is on 20 April) but would be as early at T+1 if collateral is known</t>
  </si>
  <si>
    <t>alternatively, this could be ISIN of basket, if one exists</t>
  </si>
  <si>
    <t>COLLATERAL UPDATE REPORT BY HSBC ON DAY 2 = S+1 (22 April)</t>
  </si>
  <si>
    <t>2020-04-22T11:00:00Z</t>
  </si>
  <si>
    <t>2020-04-22</t>
  </si>
  <si>
    <t xml:space="preserve">T+1 </t>
  </si>
  <si>
    <t>COLLATERAL UPDATE REPORTS BY GFM ON DAY 2 = S+1 (21 April)</t>
  </si>
  <si>
    <t>22-Apr-20</t>
  </si>
  <si>
    <t>ATS GC facility</t>
  </si>
  <si>
    <t>bilateral electronic GC</t>
  </si>
  <si>
    <t>CCP Repo Clearing Conditions</t>
  </si>
  <si>
    <t>2020-04-20T10:58:32Z</t>
  </si>
  <si>
    <t>2020-04-21T01:25:15Z</t>
  </si>
  <si>
    <t>2020-04-21T03:45:325Z</t>
  </si>
  <si>
    <t>For the CCP, the Execution Timestamp should be the same as the Clearing Timestamp (as the CCP's contract is formed by the act of clearing) but ESMA's draft Guidelines say the Clearing Timestamp should be later.</t>
  </si>
  <si>
    <t>2020-04-21T09:22:11Z</t>
  </si>
  <si>
    <t>2020-04-20T11:28:31Z</t>
  </si>
  <si>
    <t>2020-04-20T10:57:30Z</t>
  </si>
  <si>
    <t>2020-04-20T11:27:43Z</t>
  </si>
  <si>
    <t>2020-04-21T04:30:35Z</t>
  </si>
  <si>
    <t>2020-04-20T11:25:160Z</t>
  </si>
  <si>
    <t>2020-05-19</t>
  </si>
  <si>
    <t>2020-04-20T11:26:43Z</t>
  </si>
  <si>
    <t>2020-04-15T04:05:32Z</t>
  </si>
  <si>
    <t>2020-04-14T09:45:21Z</t>
  </si>
  <si>
    <t>2020-04-29</t>
  </si>
  <si>
    <t>2020-04-14T10:57:55Z</t>
  </si>
  <si>
    <t>2020-04-15T03:05:05Z</t>
  </si>
  <si>
    <t>2020-04-22T03:45:15Z</t>
  </si>
  <si>
    <t>2020-04-21T10:55:30Z</t>
  </si>
  <si>
    <t>2020-04-22T03:05:05Z</t>
  </si>
  <si>
    <t>2020-04-21T10:07:12Z</t>
  </si>
  <si>
    <t>2020-04-21T10:07:01Z</t>
  </si>
  <si>
    <t>2020-04-219T10:07:12Z</t>
  </si>
  <si>
    <t>2020-04-27</t>
  </si>
  <si>
    <t>2020-04-27T08:45:33Z</t>
  </si>
  <si>
    <t>2020-05-05</t>
  </si>
  <si>
    <t>2020-04-28T13:32:00Z</t>
  </si>
  <si>
    <t>2020-04-27T08:50:03Z</t>
  </si>
  <si>
    <t>2020-04-28T12:23:11Z</t>
  </si>
  <si>
    <t>2018-04-28</t>
  </si>
  <si>
    <t>parties to repos to be cleared post trade often make the transaction contingent upon registration by the CCP, in which case, no contract will exist unless &amp; until it is cleared, and there is never any contract between the parties and no master agreement applies: when reporting the prior repo, it is recommended to report an undocumented transaction: it should only be filled in if parties agree to continue with the contract should it be rejected for clearing by the CCP</t>
  </si>
  <si>
    <t>2020-04-21T02:16:51Z</t>
  </si>
  <si>
    <t>2020-04-21T11:28:32Z</t>
  </si>
  <si>
    <t>20208-04-209T11:26:03Z</t>
  </si>
  <si>
    <t xml:space="preserve">21-04-2020  </t>
  </si>
  <si>
    <t xml:space="preserve">19-05-2020 </t>
  </si>
  <si>
    <t>2020-04-24</t>
  </si>
  <si>
    <t>2020-04-20T11:28:32Z</t>
  </si>
  <si>
    <t>2020-04-20T02:16:51Z</t>
  </si>
  <si>
    <t>SUBSTITUTION BY MUTUAL AGREEMENT ON DAY 2 FOR SETTLEMENT ON DAY 3 (23 Apr)</t>
  </si>
  <si>
    <t>EARLY TERMINATION BY MUTUAL AGREEMENT ON DAY 2 FOR SAME DAY (22 Apr)</t>
  </si>
  <si>
    <t>2020-04-23T11:00:00Z</t>
  </si>
  <si>
    <t>ALTERNATIVE: EARLY TERMINATION BY MUTUAL AGREEMENT ON DAY 2 FOR DAY 3 (23 Apr)</t>
  </si>
  <si>
    <t>event on day 2 will be reported on day 3 = 23 April</t>
  </si>
  <si>
    <t>Event Date of an ETRM report is settlement date, in this example, day 2 = 22 April</t>
  </si>
  <si>
    <t>Action Type = MODI (not ETRM) because termination takes effect after today</t>
  </si>
  <si>
    <t>2020-04-21T23:00:00Z</t>
  </si>
  <si>
    <t>IF TERMINATION IS NOTIFIED ON DAY 3 (23 Apr)</t>
  </si>
  <si>
    <t>2020-04-24T23:00:00Z</t>
  </si>
  <si>
    <t>2020-05-25</t>
  </si>
  <si>
    <t>open subject to 31 day's notice of termination</t>
  </si>
  <si>
    <t>21-May-20 subject to one days' notice of a 30-day termination period</t>
  </si>
  <si>
    <t>10,157,590.83 subject to earlier termination</t>
  </si>
  <si>
    <t>2020-04-21T00:00:00Z</t>
  </si>
  <si>
    <t xml:space="preserve">report of  new repo 2 </t>
  </si>
  <si>
    <t>report of new repo 1</t>
  </si>
  <si>
    <t>0% BOBL 13-Oct-2023</t>
  </si>
  <si>
    <t>variation margin</t>
  </si>
  <si>
    <t>repo 1</t>
  </si>
  <si>
    <t>collateral market value</t>
  </si>
  <si>
    <t>transaction exposure</t>
  </si>
  <si>
    <t>VM held by Reporting Counterparty</t>
  </si>
  <si>
    <t>repo 2</t>
  </si>
  <si>
    <t>date to which calculation applies</t>
  </si>
  <si>
    <t>VARIATION MARGIN REPORT ON DAY 2 FOR DAY 1 (21-Apr)</t>
  </si>
  <si>
    <t>CASH</t>
  </si>
  <si>
    <t>VM given to Other Counterparty</t>
  </si>
  <si>
    <r>
      <rPr>
        <b/>
        <sz val="12"/>
        <color rgb="FFFF0000"/>
        <rFont val="Arial"/>
        <family val="2"/>
      </rPr>
      <t>reverse repo</t>
    </r>
    <r>
      <rPr>
        <b/>
        <sz val="12"/>
        <color theme="1"/>
        <rFont val="Arial"/>
        <family val="2"/>
      </rPr>
      <t xml:space="preserve"> --- minimum transaction parameters currently required by counterparties</t>
    </r>
  </si>
  <si>
    <t>as VM is applied against the net exposure of all non-triparty repos under the same master agreement, this report is for net collateralization</t>
  </si>
  <si>
    <t>cash currency</t>
  </si>
  <si>
    <t>security 1</t>
  </si>
  <si>
    <t>security 2</t>
  </si>
  <si>
    <t>1.75% BUND 04-Jul-2022</t>
  </si>
  <si>
    <t>2% BUND 04-Jan-2022</t>
  </si>
  <si>
    <t>DE0001135473</t>
  </si>
  <si>
    <t>DE0001108645</t>
  </si>
  <si>
    <t>cash amount</t>
  </si>
  <si>
    <t>held by HSBC</t>
  </si>
  <si>
    <t>held by CS</t>
  </si>
  <si>
    <t>-</t>
  </si>
  <si>
    <t>gross VM</t>
  </si>
  <si>
    <t>net VM</t>
  </si>
  <si>
    <t>unpaid manufactured payment due to Reporting Counterparty</t>
  </si>
  <si>
    <t>unpaid manufactured payment due to Other Counterparty</t>
  </si>
  <si>
    <t>VARIATION MARGIN HOLDINGS AT CLOSE ON DAY 1 (21-Apr)</t>
  </si>
  <si>
    <t>2022-07-04</t>
  </si>
  <si>
    <t>2022-01-04</t>
  </si>
  <si>
    <t>net held by HSBC</t>
  </si>
  <si>
    <t>day 1</t>
  </si>
  <si>
    <t>day 2</t>
  </si>
  <si>
    <r>
      <t>VM call</t>
    </r>
    <r>
      <rPr>
        <sz val="12"/>
        <color theme="1"/>
        <rFont val="Arial"/>
        <family val="2"/>
      </rPr>
      <t xml:space="preserve"> [positive means call by Reporting Counterparty]</t>
    </r>
  </si>
  <si>
    <r>
      <t xml:space="preserve">Net Exposure = VM </t>
    </r>
    <r>
      <rPr>
        <sz val="12"/>
        <color theme="1"/>
        <rFont val="Arial"/>
        <family val="2"/>
      </rPr>
      <t>[positive means VM due to Reporting Counterparty]</t>
    </r>
  </si>
  <si>
    <t>aggregate transaction exposure to Reporting Counterparty</t>
  </si>
  <si>
    <t>this is the net amount of this ISIN</t>
  </si>
  <si>
    <t>VARIATION MARGIN CALCULATIONS &amp; ACTIONS ON DAY 2 FOR DAY 1 (21-Apr)</t>
  </si>
  <si>
    <t>1.3/1.11</t>
  </si>
  <si>
    <t>optional field: do not report if 1.13 = 1.3 Reporting Counterparty</t>
  </si>
  <si>
    <t>2.9A</t>
  </si>
  <si>
    <t>2.9B</t>
  </si>
  <si>
    <t>open &amp; floating-rate</t>
  </si>
  <si>
    <t>EONIA+5</t>
  </si>
  <si>
    <t>MONTH</t>
  </si>
  <si>
    <t>10,161,551.48 (subject to change in day count as dates move)</t>
  </si>
  <si>
    <t>NB: ALL UNMODIFIED FIELDS ARE REPEATED --- SEE RECOMMENDATION AC</t>
  </si>
  <si>
    <t>2020-05-21T11:00:00Z</t>
  </si>
  <si>
    <t>Event Date for a MODI report is the date on which the modification takes effect, except in the case of a change in the repurchase date: in this example, the change takes effect on day 4 = 24 April</t>
  </si>
  <si>
    <t>Action Type = MODI (not ETRM) because termination is not same day</t>
  </si>
  <si>
    <t>21-Jul-20 extendible by notice on 21-May-20 to 21-Aug-20</t>
  </si>
  <si>
    <t>2020-07-21</t>
  </si>
  <si>
    <t>2020-08-21</t>
  </si>
  <si>
    <t>21-Apr-2020 moving to next day unless terminated</t>
  </si>
  <si>
    <t>21-May-2020 moving to next day unless terminated</t>
  </si>
  <si>
    <t>2020-05-22</t>
  </si>
  <si>
    <t>IF TERMINATION IS EXERCISED ON DAY 3 FOR DAY 4 (24 April)</t>
  </si>
  <si>
    <t>2020-05-24</t>
  </si>
  <si>
    <t>2020-04-22T23:10:00Z</t>
  </si>
  <si>
    <t>2020-04-24T07:10:00Z</t>
  </si>
  <si>
    <t>2020-05-22T23:00:00Z</t>
  </si>
  <si>
    <t>if this extendible is extended into an identical extendible, there will be a new extension option one month after the original</t>
  </si>
  <si>
    <t>excess collateral posted to clearing member</t>
  </si>
  <si>
    <t>It is assumed that, in line with CCPs, clearing members report a single amount in one currency for variation margin &amp; that this amount will be generated &amp; shared by the CCP.</t>
  </si>
  <si>
    <t>VM must be paid in cash in the currency of the underlying repos. Where VM is given in several currencies, it is assumed that, in line with CCPs, clearing members will report a single amount in one currency for VM &amp; that this amount will be generated &amp; shared by the CCP.</t>
  </si>
  <si>
    <t>It is assumed that the clearing member has not joined LCH's auto-repay facility. The excess collateral in this example represents securities which will have to be pro-actively reclaimed by a clearing member. This is assumed to happen next day in this example.</t>
  </si>
  <si>
    <t>IM is billed in one currency but can be given as cash and/or securities in another currency or a combination of currencies, which do not have to be the currencies of the underlying repos. Where IM is given in several currencies, it is assumed that, in line with CCPs, clearing members will report a single amount in one currency for IM &amp; that this amount will be generated &amp; shared by the CCP.</t>
  </si>
  <si>
    <t>non-cash collateral from securities lending with right of re-hypothecation</t>
  </si>
  <si>
    <t>UCIT</t>
  </si>
  <si>
    <t>this field is only required if 2.21 = TRUE or 2.23 = [blank], which means not for open or floating-rate repos</t>
  </si>
  <si>
    <r>
      <t xml:space="preserve">counterparty data required for SFTR reports ---report for </t>
    </r>
    <r>
      <rPr>
        <b/>
        <sz val="12"/>
        <color rgb="FFFF0000"/>
        <rFont val="Arial"/>
        <family val="2"/>
      </rPr>
      <t>client 1</t>
    </r>
  </si>
  <si>
    <r>
      <t xml:space="preserve">report for </t>
    </r>
    <r>
      <rPr>
        <b/>
        <sz val="12"/>
        <color rgb="FFFF0000"/>
        <rFont val="Arial"/>
        <family val="2"/>
      </rPr>
      <t>client 2</t>
    </r>
  </si>
  <si>
    <r>
      <t xml:space="preserve">report for </t>
    </r>
    <r>
      <rPr>
        <b/>
        <sz val="12"/>
        <color rgb="FFFF0000"/>
        <rFont val="Arial"/>
        <family val="2"/>
      </rPr>
      <t>client 3</t>
    </r>
  </si>
  <si>
    <r>
      <t xml:space="preserve">counterparty data required for SFTR reports --- report by Dealer Bank v </t>
    </r>
    <r>
      <rPr>
        <b/>
        <sz val="12"/>
        <color rgb="FFFF0000"/>
        <rFont val="Arial"/>
        <family val="2"/>
      </rPr>
      <t>client 1</t>
    </r>
  </si>
  <si>
    <r>
      <t xml:space="preserve">report by Dealer Bank v </t>
    </r>
    <r>
      <rPr>
        <b/>
        <sz val="12"/>
        <color rgb="FFFF0000"/>
        <rFont val="Arial"/>
        <family val="2"/>
      </rPr>
      <t>client 2</t>
    </r>
  </si>
  <si>
    <r>
      <t xml:space="preserve">report by Dealer Bank v </t>
    </r>
    <r>
      <rPr>
        <b/>
        <sz val="12"/>
        <color rgb="FFFF0000"/>
        <rFont val="Arial"/>
        <family val="2"/>
      </rPr>
      <t>client 3</t>
    </r>
  </si>
  <si>
    <t>2.5A</t>
  </si>
  <si>
    <t>2.5B</t>
  </si>
  <si>
    <t>2.6A</t>
  </si>
  <si>
    <t>2.6B</t>
  </si>
  <si>
    <t>agency reported by principal</t>
  </si>
  <si>
    <t>agency reported by agent</t>
  </si>
  <si>
    <t>this is a code generated by the Reporting Counterparty for the account containing all repos which will be netted for calculation of the same IM, VM &amp; excess collateral; if the portfolio includes derivatives, the party will already have a Portfolio Code under EMIR and must use this, although the EMIR Portfolio Code does not have to have 52 characters but the SFTR Portfolio Code does</t>
  </si>
  <si>
    <t>2020-04-28T15:22:00Z</t>
  </si>
  <si>
    <t>Complex Trade Component ID</t>
  </si>
  <si>
    <t>TRN is different for each component of the purchase leg; can be up to 52 character</t>
  </si>
  <si>
    <t>4KDM45HG78</t>
  </si>
  <si>
    <t>4KDM45IOG8</t>
  </si>
  <si>
    <t>345PNMOL31</t>
  </si>
  <si>
    <t>0% BUND 13-Oct-2023</t>
  </si>
  <si>
    <t>new MiFIR reporting --- multiple securities</t>
  </si>
  <si>
    <t>XOFF would be used for MiFIR reporting of OTC repos against TOTV securities because this field applies to the securities, whereas XXXX would be used for SFTR reporting of OTC repo because the equivalent field applies to the repo</t>
  </si>
  <si>
    <t>this field is only applicable for collateral in the form of debt &amp; is calculated at the dirty price</t>
  </si>
  <si>
    <t>mandatory if the security is listed by ESMA --- so if this field is filled in, field 36 must be XOFF; for baskets of collateral with an ISIN, this would be the basket ISIN but for baskets of collateral without an ISIN, there is a problem.</t>
  </si>
  <si>
    <t>mandatory if the security is listed by ESMA --- so if this field is filled in, field 36 must be XOFF</t>
  </si>
  <si>
    <t>can be up to 35 characters; for the same ID, the price &amp; time must be the same</t>
  </si>
  <si>
    <t>SELL</t>
  </si>
  <si>
    <t>Short Sell Indicator</t>
  </si>
  <si>
    <t>2020-04-22T01:25:15Z</t>
  </si>
  <si>
    <r>
      <t xml:space="preserve">data required for MiFIR report of </t>
    </r>
    <r>
      <rPr>
        <b/>
        <sz val="12"/>
        <color rgb="FFFF0000"/>
        <rFont val="Arial"/>
        <family val="2"/>
      </rPr>
      <t>purchase leg</t>
    </r>
  </si>
  <si>
    <t>Buyer Identification Code</t>
  </si>
  <si>
    <t>Seller Identification Code</t>
  </si>
  <si>
    <t>this field is only required if 2.21 = TRUE or 2.23 = [blank], which means only for open or floating-rate repos: if the floating-rate index is OI or TN, payment  will typically be at termination</t>
  </si>
  <si>
    <t>clean price required for MiFIR: no account has been taken of the haircut</t>
  </si>
  <si>
    <r>
      <t xml:space="preserve">SELL indicates this field is </t>
    </r>
    <r>
      <rPr>
        <i/>
        <u/>
        <sz val="12"/>
        <color rgb="FFFF0000"/>
        <rFont val="Arial"/>
        <family val="2"/>
      </rPr>
      <t>not</t>
    </r>
    <r>
      <rPr>
        <i/>
        <sz val="12"/>
        <color rgb="FFFF0000"/>
        <rFont val="Arial"/>
        <family val="2"/>
      </rPr>
      <t xml:space="preserve"> a short sale &amp; is required only for EU government securities &amp; equities subject to the Short Selling Regulation</t>
    </r>
  </si>
  <si>
    <t>SELL indicates this field is not a short sale &amp; is required only for EU government securities &amp; equities subject to the Short Selling Regulation</t>
  </si>
  <si>
    <t>4KDM45IOG8ND00</t>
  </si>
  <si>
    <t>this field is only applicable for collateral in the form of debt; it is calculated at the dirty price; it is for the whole basket of collateral; &amp; it must be the same for all reports that are part of a complex trade</t>
  </si>
  <si>
    <t>this is for the total amount paid rather than the value of each component</t>
  </si>
  <si>
    <t>NB: ALL UNMODIFIED FIELDS ARE REPEATED --- SEE RECOMMENDATION 9.5</t>
  </si>
  <si>
    <t>Validation Rules require this field to be EGRN, ETSB or NOAP. This repo is an evergreen, so this field = EGRN</t>
  </si>
  <si>
    <t>ICMA recommendation</t>
  </si>
  <si>
    <t>it has been assumed in the example that VM has been given in cash which was called and paid on day 1 for the same day</t>
  </si>
  <si>
    <t>not applicable to new repurchase transactions</t>
  </si>
  <si>
    <t>4.4, 4.5</t>
  </si>
  <si>
    <t>4.1,1.2</t>
  </si>
  <si>
    <t>4.1, 1.2</t>
  </si>
  <si>
    <t>7.3, 9.2</t>
  </si>
  <si>
    <t>this field is for buy/sell-back only: as it is the collateral spot price, it is assumed to be same as 2.87 Price Per Unit</t>
  </si>
  <si>
    <t>investment/asset manager (GFM) is assumed to be Report Submitting Entity under its mandate from the fund management company (GAM); it could delegate reporting to a third-party service-provider but, in this example, it has not.</t>
  </si>
  <si>
    <t>reporting by small NFC is automatically delegated to its EU financial counterparty</t>
  </si>
  <si>
    <t>investment/asset manager (GFM) is assumed to be the Report Submitting Entity under its mandate from the fund management company (GAM); it could delegate reporting to a third-party service-provider but, in this example, it has not.</t>
  </si>
  <si>
    <t>this field is not required for open repos</t>
  </si>
  <si>
    <t>for overnight indexes, for which payment is conventionally at maturity, this period will be the original term of the repo but, for open floating-rate repos, either parties agree a payment frequency or it is recommended that they agree to assume a monthly payment frequency</t>
  </si>
  <si>
    <t>this field will have to be updated at every re-rating</t>
  </si>
  <si>
    <t>DBV basket in this example has no ISIN</t>
  </si>
  <si>
    <t>in this example, it has been assumed that Reporting Counterparty is Clearing Member of CCP</t>
  </si>
  <si>
    <t>RTN of prior repo is generated by Trading Venue &amp; reported by Counterparties even though, in this scenario --- repo traded on trading venue &amp; cleared same-day</t>
  </si>
  <si>
    <t>there may be a diferent CCP rule book for each product cleared</t>
  </si>
  <si>
    <t>for the CCP, the Execution Timestamp should be the same as the Clearing Timestamp (as the CCP's contract is formed by the act of clearing) but ESMA's draft Guidelines say the Clearing Timestamp should be later.</t>
  </si>
  <si>
    <t>in this example, it is assumed that seller generates the UTI of the prior repo by agreement with buyer &amp; the CCP generates the UTI of the cleared repos in line with the options are set out in ESMA's decision tree</t>
  </si>
  <si>
    <t>RTN of prior repo is generated by Trading Venue &amp; reported by Counterparties even though, in this scenario --- repo traded on Trading Venue &amp; cleared same-day</t>
  </si>
  <si>
    <t>ERCC SFTR Task Force - Sample Reports</t>
  </si>
  <si>
    <t>Overview table</t>
  </si>
  <si>
    <r>
      <t xml:space="preserve">                  1.1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documented</t>
    </r>
    <r>
      <rPr>
        <b/>
        <sz val="14"/>
        <rFont val="Arial"/>
        <family val="2"/>
      </rPr>
      <t xml:space="preserve"> --- settled at </t>
    </r>
    <r>
      <rPr>
        <b/>
        <sz val="14"/>
        <color rgb="FFFF0000"/>
        <rFont val="Arial"/>
        <family val="2"/>
      </rPr>
      <t>ICSD</t>
    </r>
  </si>
  <si>
    <r>
      <t xml:space="preserve">                  1.2   New </t>
    </r>
    <r>
      <rPr>
        <b/>
        <sz val="14"/>
        <color rgb="FFFF0000"/>
        <rFont val="Arial"/>
        <family val="2"/>
      </rPr>
      <t xml:space="preserve">buy/sell-back </t>
    </r>
    <r>
      <rPr>
        <b/>
        <sz val="14"/>
        <rFont val="Arial"/>
        <family val="2"/>
      </rPr>
      <t xml:space="preserve">(OTC non-forward fixed-term fixed-rate) --- </t>
    </r>
    <r>
      <rPr>
        <b/>
        <sz val="14"/>
        <color rgb="FFFF0000"/>
        <rFont val="Arial"/>
        <family val="2"/>
      </rPr>
      <t>undocumented</t>
    </r>
    <r>
      <rPr>
        <b/>
        <sz val="14"/>
        <rFont val="Arial"/>
        <family val="2"/>
      </rPr>
      <t xml:space="preserve"> --- settled at </t>
    </r>
    <r>
      <rPr>
        <b/>
        <sz val="14"/>
        <color rgb="FFFF0000"/>
        <rFont val="Arial"/>
        <family val="2"/>
      </rPr>
      <t>ICSD</t>
    </r>
  </si>
  <si>
    <r>
      <t xml:space="preserve">                  2.1   New </t>
    </r>
    <r>
      <rPr>
        <b/>
        <sz val="14"/>
        <color rgb="FFFF0000"/>
        <rFont val="Arial"/>
        <family val="2"/>
      </rPr>
      <t>repurchase transaction</t>
    </r>
    <r>
      <rPr>
        <b/>
        <sz val="14"/>
        <color theme="1"/>
        <rFont val="Arial"/>
        <family val="2"/>
      </rPr>
      <t xml:space="preserve"> --- </t>
    </r>
    <r>
      <rPr>
        <b/>
        <sz val="14"/>
        <color rgb="FFFF0000"/>
        <rFont val="Arial"/>
        <family val="2"/>
      </rPr>
      <t>OTC non-forward fixed-term fixed-rate</t>
    </r>
    <r>
      <rPr>
        <b/>
        <sz val="14"/>
        <color theme="1"/>
        <rFont val="Arial"/>
        <family val="2"/>
      </rPr>
      <t xml:space="preserve"> --- settled directly </t>
    </r>
    <r>
      <rPr>
        <b/>
        <sz val="14"/>
        <color rgb="FFFF0000"/>
        <rFont val="Arial"/>
        <family val="2"/>
      </rPr>
      <t>at CSD</t>
    </r>
  </si>
  <si>
    <r>
      <t xml:space="preserve">                  2.2   New repurchase transaction --- OTC non-forward fixed-term fixed-rate --- by </t>
    </r>
    <r>
      <rPr>
        <b/>
        <sz val="14"/>
        <color rgb="FFFF0000"/>
        <rFont val="Arial"/>
        <family val="2"/>
      </rPr>
      <t>branch</t>
    </r>
    <r>
      <rPr>
        <b/>
        <sz val="14"/>
        <color theme="1"/>
        <rFont val="Arial"/>
        <family val="2"/>
      </rPr>
      <t xml:space="preserve"> &amp; settled through </t>
    </r>
    <r>
      <rPr>
        <b/>
        <sz val="14"/>
        <color rgb="FFFF0000"/>
        <rFont val="Arial"/>
        <family val="2"/>
      </rPr>
      <t>custodian bank</t>
    </r>
  </si>
  <si>
    <r>
      <t xml:space="preserve">                  2.3   New repurchase transaction --- non-forward fixed-term fixed-rate --- involving </t>
    </r>
    <r>
      <rPr>
        <b/>
        <sz val="14"/>
        <color rgb="FFFF0000"/>
        <rFont val="Arial"/>
        <family val="2"/>
      </rPr>
      <t>small EU NFC</t>
    </r>
    <r>
      <rPr>
        <b/>
        <sz val="14"/>
        <color theme="1"/>
        <rFont val="Arial"/>
        <family val="2"/>
      </rPr>
      <t xml:space="preserve"> over </t>
    </r>
    <r>
      <rPr>
        <b/>
        <sz val="14"/>
        <color rgb="FFFF0000"/>
        <rFont val="Arial"/>
        <family val="2"/>
      </rPr>
      <t xml:space="preserve">RFQ trading venue </t>
    </r>
  </si>
  <si>
    <r>
      <t xml:space="preserve">                  2.4   New repurchase transaction --- OTC non-forward fixed-term fixed-rate --- using </t>
    </r>
    <r>
      <rPr>
        <b/>
        <sz val="14"/>
        <color rgb="FFFF0000"/>
        <rFont val="Arial"/>
        <family val="2"/>
      </rPr>
      <t>voice-broker</t>
    </r>
  </si>
  <si>
    <r>
      <t xml:space="preserve">                  2.5A   New repurchase transaction --- OTC non-forward fixed-term fixed-rate --- with an </t>
    </r>
    <r>
      <rPr>
        <b/>
        <sz val="14"/>
        <color rgb="FFFF0000"/>
        <rFont val="Arial"/>
        <family val="2"/>
      </rPr>
      <t>agent</t>
    </r>
    <r>
      <rPr>
        <b/>
        <sz val="14"/>
        <color theme="1"/>
        <rFont val="Arial"/>
        <family val="2"/>
      </rPr>
      <t xml:space="preserve"> (collateral allocation known on T)</t>
    </r>
  </si>
  <si>
    <r>
      <t xml:space="preserve">                  2.5B   New repurchase transaction --- OTC non-forward fixed-term fixed-rate --- with an </t>
    </r>
    <r>
      <rPr>
        <b/>
        <sz val="14"/>
        <color rgb="FFFF0000"/>
        <rFont val="Arial"/>
        <family val="2"/>
      </rPr>
      <t>agent</t>
    </r>
    <r>
      <rPr>
        <b/>
        <sz val="14"/>
        <color theme="1"/>
        <rFont val="Arial"/>
        <family val="2"/>
      </rPr>
      <t xml:space="preserve"> (collateral allocation known on T)</t>
    </r>
  </si>
  <si>
    <r>
      <t xml:space="preserve">                  2.7   New  repurchase transaction --- OTC non-forward fixed-term </t>
    </r>
    <r>
      <rPr>
        <b/>
        <sz val="14"/>
        <color rgb="FFFF0000"/>
        <rFont val="Arial"/>
        <family val="2"/>
      </rPr>
      <t>floating-rate</t>
    </r>
  </si>
  <si>
    <r>
      <t xml:space="preserve">                  2.8   New repurchase transaction --- OTC </t>
    </r>
    <r>
      <rPr>
        <b/>
        <sz val="14"/>
        <color rgb="FFFF0000"/>
        <rFont val="Arial"/>
        <family val="2"/>
      </rPr>
      <t>forward</t>
    </r>
    <r>
      <rPr>
        <b/>
        <sz val="14"/>
        <color theme="1"/>
        <rFont val="Arial"/>
        <family val="2"/>
      </rPr>
      <t xml:space="preserve"> fixed-term fixed-rate --- and adjustment event</t>
    </r>
  </si>
  <si>
    <r>
      <t xml:space="preserve">                  2.9A   New repurchase transaction --- OTC non-forward </t>
    </r>
    <r>
      <rPr>
        <b/>
        <sz val="14"/>
        <color rgb="FFFF0000"/>
        <rFont val="Arial"/>
        <family val="2"/>
      </rPr>
      <t>open</t>
    </r>
    <r>
      <rPr>
        <b/>
        <sz val="14"/>
        <color theme="1"/>
        <rFont val="Arial"/>
        <family val="2"/>
      </rPr>
      <t xml:space="preserve"> non-floating rate (re-ratable) --- and </t>
    </r>
    <r>
      <rPr>
        <b/>
        <sz val="14"/>
        <color rgb="FFFF0000"/>
        <rFont val="Arial"/>
        <family val="2"/>
      </rPr>
      <t>re-rating</t>
    </r>
    <r>
      <rPr>
        <b/>
        <sz val="14"/>
        <color theme="1"/>
        <rFont val="Arial"/>
        <family val="2"/>
      </rPr>
      <t xml:space="preserve"> event</t>
    </r>
  </si>
  <si>
    <r>
      <t xml:space="preserve">                  2.9B   New repurchase transaction --- OTC non-forward </t>
    </r>
    <r>
      <rPr>
        <b/>
        <sz val="14"/>
        <color rgb="FFFF0000"/>
        <rFont val="Arial"/>
        <family val="2"/>
      </rPr>
      <t>open floating-rate</t>
    </r>
    <r>
      <rPr>
        <b/>
        <sz val="14"/>
        <color theme="1"/>
        <rFont val="Arial"/>
        <family val="2"/>
      </rPr>
      <t xml:space="preserve"> </t>
    </r>
  </si>
  <si>
    <r>
      <t xml:space="preserve">                  2.10   New repurchase transaction --- OTC non-forward </t>
    </r>
    <r>
      <rPr>
        <b/>
        <sz val="14"/>
        <color rgb="FFFF0000"/>
        <rFont val="Arial"/>
        <family val="2"/>
      </rPr>
      <t>open</t>
    </r>
    <r>
      <rPr>
        <b/>
        <sz val="14"/>
        <color theme="1"/>
        <rFont val="Arial"/>
        <family val="2"/>
      </rPr>
      <t xml:space="preserve"> fixed-rate (re-ratable) ---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t>
    </r>
  </si>
  <si>
    <r>
      <t xml:space="preserve">                  2.11   New repurchase transaction --- OTC non-forward </t>
    </r>
    <r>
      <rPr>
        <b/>
        <sz val="14"/>
        <color rgb="FFFF0000"/>
        <rFont val="Arial"/>
        <family val="2"/>
      </rPr>
      <t>open</t>
    </r>
    <r>
      <rPr>
        <b/>
        <sz val="14"/>
        <color theme="1"/>
        <rFont val="Arial"/>
        <family val="2"/>
      </rPr>
      <t xml:space="preserve"> fixed-rate (re-ratable) ---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t>
    </r>
  </si>
  <si>
    <r>
      <t xml:space="preserve">                  2.12   New repurchase transaction --- OTC non-forward fixed-term (overnight) fixed-rate (re-ratable) --- </t>
    </r>
    <r>
      <rPr>
        <b/>
        <sz val="14"/>
        <color rgb="FFFF0000"/>
        <rFont val="Arial"/>
        <family val="2"/>
      </rPr>
      <t>DBV</t>
    </r>
  </si>
  <si>
    <r>
      <t xml:space="preserve">                  2.14   New repurchase transactions --- non-forward fixed-term fixed-rate transactions executed on </t>
    </r>
    <r>
      <rPr>
        <b/>
        <sz val="14"/>
        <color rgb="FFFF0000"/>
        <rFont val="Arial"/>
        <family val="2"/>
      </rPr>
      <t>trading venue</t>
    </r>
    <r>
      <rPr>
        <b/>
        <sz val="14"/>
        <color theme="1"/>
        <rFont val="Arial"/>
        <family val="2"/>
      </rPr>
      <t xml:space="preserve"> &amp; </t>
    </r>
    <r>
      <rPr>
        <b/>
        <sz val="14"/>
        <color rgb="FFFF0000"/>
        <rFont val="Arial"/>
        <family val="2"/>
      </rPr>
      <t>cleared</t>
    </r>
    <r>
      <rPr>
        <b/>
        <sz val="14"/>
        <color theme="1"/>
        <rFont val="Arial"/>
        <family val="2"/>
      </rPr>
      <t xml:space="preserve"> same day</t>
    </r>
  </si>
  <si>
    <r>
      <t xml:space="preserve">                  2.15   New repurchase transactions --- non-forward fixed-term fixed-rate transactions executed </t>
    </r>
    <r>
      <rPr>
        <b/>
        <sz val="14"/>
        <color rgb="FFFF0000"/>
        <rFont val="Arial"/>
        <family val="2"/>
      </rPr>
      <t>OTC</t>
    </r>
    <r>
      <rPr>
        <b/>
        <sz val="14"/>
        <color theme="1"/>
        <rFont val="Arial"/>
        <family val="2"/>
      </rPr>
      <t xml:space="preserve"> &amp; </t>
    </r>
    <r>
      <rPr>
        <b/>
        <sz val="14"/>
        <color rgb="FFFF0000"/>
        <rFont val="Arial"/>
        <family val="2"/>
      </rPr>
      <t>cleared post trade</t>
    </r>
  </si>
  <si>
    <r>
      <t xml:space="preserve">                  2.16   New repurchase transactions --- non-forward fixed-term fixed-rate transactions executed</t>
    </r>
    <r>
      <rPr>
        <b/>
        <sz val="14"/>
        <color rgb="FFFF0000"/>
        <rFont val="Arial"/>
        <family val="2"/>
      </rPr>
      <t xml:space="preserve"> OTC, cleared</t>
    </r>
    <r>
      <rPr>
        <b/>
        <sz val="14"/>
        <color theme="1"/>
        <rFont val="Arial"/>
        <family val="2"/>
      </rPr>
      <t xml:space="preserve"> same day &amp; </t>
    </r>
    <r>
      <rPr>
        <b/>
        <sz val="14"/>
        <color rgb="FFFF0000"/>
        <rFont val="Arial"/>
        <family val="2"/>
      </rPr>
      <t>collateralized net</t>
    </r>
  </si>
  <si>
    <r>
      <t xml:space="preserve">                  2.17   New repurchase transactions --- non-forward fixed-term fixed-rate transactions executed on </t>
    </r>
    <r>
      <rPr>
        <b/>
        <sz val="14"/>
        <color rgb="FFFF0000"/>
        <rFont val="Arial"/>
        <family val="2"/>
      </rPr>
      <t>trading venue, cleared</t>
    </r>
    <r>
      <rPr>
        <b/>
        <sz val="14"/>
        <color theme="1"/>
        <rFont val="Arial"/>
        <family val="2"/>
      </rPr>
      <t xml:space="preserve"> same day &amp; </t>
    </r>
    <r>
      <rPr>
        <b/>
        <sz val="14"/>
        <color rgb="FFFF0000"/>
        <rFont val="Arial"/>
        <family val="2"/>
      </rPr>
      <t>collateralized net</t>
    </r>
  </si>
  <si>
    <r>
      <t xml:space="preserve">                  2.18   New repurchase transactions --- non-forward fixed-term fixed-rate transactions executed on</t>
    </r>
    <r>
      <rPr>
        <b/>
        <sz val="14"/>
        <color rgb="FFFF0000"/>
        <rFont val="Arial"/>
        <family val="2"/>
      </rPr>
      <t xml:space="preserve"> trading venue, cleared by open offer</t>
    </r>
    <r>
      <rPr>
        <b/>
        <sz val="14"/>
        <color theme="1"/>
        <rFont val="Arial"/>
        <family val="2"/>
      </rPr>
      <t xml:space="preserve"> &amp; </t>
    </r>
    <r>
      <rPr>
        <b/>
        <sz val="14"/>
        <color rgb="FFFF0000"/>
        <rFont val="Arial"/>
        <family val="2"/>
      </rPr>
      <t>collateralized net</t>
    </r>
  </si>
  <si>
    <r>
      <t xml:space="preserve">                  3.1   New repurchase transaction --- OTC non-forward fixed-term fixed-rate --- and </t>
    </r>
    <r>
      <rPr>
        <b/>
        <sz val="14"/>
        <color rgb="FFFF0000"/>
        <rFont val="Arial"/>
        <family val="2"/>
      </rPr>
      <t>substitution</t>
    </r>
    <r>
      <rPr>
        <b/>
        <sz val="14"/>
        <color theme="1"/>
        <rFont val="Arial"/>
        <family val="2"/>
      </rPr>
      <t xml:space="preserve"> event</t>
    </r>
  </si>
  <si>
    <r>
      <t xml:space="preserve">                  3.2   New repurchase transaction --- OTC non-forward fixed-term fixed-rate --- and </t>
    </r>
    <r>
      <rPr>
        <b/>
        <sz val="14"/>
        <color rgb="FFFF0000"/>
        <rFont val="Arial"/>
        <family val="2"/>
      </rPr>
      <t>early termination</t>
    </r>
    <r>
      <rPr>
        <b/>
        <sz val="14"/>
        <color theme="1"/>
        <rFont val="Arial"/>
        <family val="2"/>
      </rPr>
      <t xml:space="preserve"> event</t>
    </r>
  </si>
  <si>
    <r>
      <t xml:space="preserve">                 3.3   </t>
    </r>
    <r>
      <rPr>
        <b/>
        <sz val="14"/>
        <color rgb="FFFF0000"/>
        <rFont val="Arial"/>
        <family val="2"/>
      </rPr>
      <t>Variation margins</t>
    </r>
    <r>
      <rPr>
        <b/>
        <sz val="14"/>
        <color theme="1"/>
        <rFont val="Arial"/>
        <family val="2"/>
      </rPr>
      <t xml:space="preserve"> on repurchase transactions --- non-forward fixed-term fixed-rate transactions executed on trading venue</t>
    </r>
  </si>
  <si>
    <r>
      <t xml:space="preserve">                 4.1   New repurchase transaction --- OTC non-forward </t>
    </r>
    <r>
      <rPr>
        <b/>
        <sz val="14"/>
        <color rgb="FFFF0000"/>
        <rFont val="Arial"/>
        <family val="2"/>
      </rPr>
      <t>open 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</si>
  <si>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4.2   New repurchase transaction --- OTC non-forward </t>
    </r>
    <r>
      <rPr>
        <b/>
        <sz val="14"/>
        <color rgb="FFFF0000"/>
        <rFont val="Arial"/>
        <family val="2"/>
      </rPr>
      <t>fixed-term evergreen</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</si>
  <si>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4.3   New repurchase transaction --- OTC non-forward fixed-term evergreen with </t>
    </r>
    <r>
      <rPr>
        <b/>
        <sz val="14"/>
        <color rgb="FFFF0000"/>
        <rFont val="Arial"/>
        <family val="2"/>
      </rPr>
      <t>crawling maturity date</t>
    </r>
    <r>
      <rPr>
        <b/>
        <sz val="14"/>
        <color theme="1"/>
        <rFont val="Arial"/>
        <family val="2"/>
      </rPr>
      <t xml:space="preserve"> (re-ratable) --- and </t>
    </r>
    <r>
      <rPr>
        <b/>
        <sz val="14"/>
        <color rgb="FFFF0000"/>
        <rFont val="Arial"/>
        <family val="2"/>
      </rPr>
      <t>termination</t>
    </r>
    <r>
      <rPr>
        <b/>
        <sz val="14"/>
        <color theme="1"/>
        <rFont val="Arial"/>
        <family val="2"/>
      </rPr>
      <t xml:space="preserve"> event</t>
    </r>
  </si>
  <si>
    <r>
      <t xml:space="preserve">                 4.4   New repurchase transaction --- OTC non-forward</t>
    </r>
    <r>
      <rPr>
        <b/>
        <sz val="14"/>
        <color rgb="FFFF0000"/>
        <rFont val="Arial"/>
        <family val="2"/>
      </rPr>
      <t xml:space="preserve"> fixed-term extendible</t>
    </r>
    <r>
      <rPr>
        <b/>
        <sz val="14"/>
        <color theme="1"/>
        <rFont val="Arial"/>
        <family val="2"/>
      </rPr>
      <t xml:space="preserve"> (re-ratable) --- and </t>
    </r>
    <r>
      <rPr>
        <b/>
        <sz val="14"/>
        <color rgb="FFFF0000"/>
        <rFont val="Arial"/>
        <family val="2"/>
      </rPr>
      <t>extension</t>
    </r>
    <r>
      <rPr>
        <b/>
        <sz val="14"/>
        <color theme="1"/>
        <rFont val="Arial"/>
        <family val="2"/>
      </rPr>
      <t xml:space="preserve"> (once or into a new extendible)</t>
    </r>
  </si>
  <si>
    <r>
      <t xml:space="preserve">                 5.1   New repurchase transaction --- OTC non-forward fixed-term fixed-rate --- </t>
    </r>
    <r>
      <rPr>
        <b/>
        <sz val="14"/>
        <color rgb="FFFF0000"/>
        <rFont val="Arial"/>
        <family val="2"/>
      </rPr>
      <t>MiFIR reporting</t>
    </r>
    <r>
      <rPr>
        <b/>
        <sz val="14"/>
        <color theme="1"/>
        <rFont val="Arial"/>
        <family val="2"/>
      </rPr>
      <t xml:space="preserve"> --- following </t>
    </r>
    <r>
      <rPr>
        <b/>
        <sz val="14"/>
        <color rgb="FFFF0000"/>
        <rFont val="Arial"/>
        <family val="2"/>
      </rPr>
      <t>ESMA example 87</t>
    </r>
  </si>
  <si>
    <r>
      <t xml:space="preserve">                 5.2   New repurchase transaction --- OTC non-forward fixed-term fixed-rate --- </t>
    </r>
    <r>
      <rPr>
        <b/>
        <sz val="14"/>
        <color rgb="FFFF0000"/>
        <rFont val="Arial"/>
        <family val="2"/>
      </rPr>
      <t>MiFIR reporting</t>
    </r>
    <r>
      <rPr>
        <b/>
        <sz val="14"/>
        <color theme="1"/>
        <rFont val="Arial"/>
        <family val="2"/>
      </rPr>
      <t xml:space="preserve"> --- using </t>
    </r>
    <r>
      <rPr>
        <b/>
        <sz val="14"/>
        <color rgb="FFFF0000"/>
        <rFont val="Arial"/>
        <family val="2"/>
      </rPr>
      <t>Complex Trade Component ID</t>
    </r>
    <r>
      <rPr>
        <b/>
        <sz val="14"/>
        <color theme="1"/>
        <rFont val="Arial"/>
        <family val="2"/>
      </rPr>
      <t xml:space="preserve"> to report </t>
    </r>
    <r>
      <rPr>
        <b/>
        <sz val="14"/>
        <color rgb="FFFF0000"/>
        <rFont val="Arial"/>
        <family val="2"/>
      </rPr>
      <t xml:space="preserve">multiple collateral securities </t>
    </r>
  </si>
  <si>
    <r>
      <t xml:space="preserve">                 6.1   Margin report --- </t>
    </r>
    <r>
      <rPr>
        <b/>
        <sz val="14"/>
        <color rgb="FFFF0000"/>
        <rFont val="Arial"/>
        <family val="2"/>
      </rPr>
      <t>proprietary</t>
    </r>
    <r>
      <rPr>
        <b/>
        <sz val="14"/>
        <color theme="1"/>
        <rFont val="Arial"/>
        <family val="2"/>
      </rPr>
      <t xml:space="preserve"> cleared repo between a clearing member &amp; a CCP --- series of reports</t>
    </r>
  </si>
  <si>
    <r>
      <t xml:space="preserve">                 6.2   Margin report --- </t>
    </r>
    <r>
      <rPr>
        <b/>
        <sz val="14"/>
        <color rgb="FFFF0000"/>
        <rFont val="Arial"/>
        <family val="2"/>
      </rPr>
      <t>bilaterally-negotiated repo being cleared post trade</t>
    </r>
    <r>
      <rPr>
        <b/>
        <sz val="14"/>
        <color theme="1"/>
        <rFont val="Arial"/>
        <family val="2"/>
      </rPr>
      <t xml:space="preserve"> for one of the counterparties by a CCP clearing member</t>
    </r>
  </si>
  <si>
    <t xml:space="preserve">                 7   Re-use report using FSB/RTS estimated re-use formula</t>
  </si>
  <si>
    <t>this field is allowed to be negative where collateral has been given but it is recommended not to apply negative values to this field, only to either 2.76 or 2.83 --- see recommendation 9.10</t>
  </si>
  <si>
    <t>FICC Sponsored Repo</t>
  </si>
  <si>
    <t xml:space="preserve">FICC  </t>
  </si>
  <si>
    <t>Bank of New York Mellon</t>
  </si>
  <si>
    <t>4.5% US Treasury 15-May-2038</t>
  </si>
  <si>
    <t>US912810PX00</t>
  </si>
  <si>
    <t>MRAA</t>
  </si>
  <si>
    <t xml:space="preserve">event 1: report of prior repo by Reporting Counterparty </t>
  </si>
  <si>
    <t>management company</t>
  </si>
  <si>
    <t>HPFHU0OQ28E4N0NFVK49</t>
  </si>
  <si>
    <t>549300KP56LL8NKKFL47</t>
  </si>
  <si>
    <t xml:space="preserve">US </t>
  </si>
  <si>
    <t>seller &amp; Sponsoring Member</t>
  </si>
  <si>
    <t>2038-05-15</t>
  </si>
  <si>
    <t>254900HROIFWPRGM1V77</t>
  </si>
  <si>
    <t xml:space="preserve">event 2: termination of prior repo by Reporting Counterparty </t>
  </si>
  <si>
    <t>event 3: report of cleared repo by Reporting Counterparty</t>
  </si>
  <si>
    <t>2020-04-20T11:00:55Z</t>
  </si>
  <si>
    <t>2020-04-20T11:01:15Z</t>
  </si>
  <si>
    <t>BNY Mellon Capital Markets LLC</t>
  </si>
  <si>
    <t>VJW2DOOHGDT6PR0ZRO63</t>
  </si>
  <si>
    <r>
      <t xml:space="preserve">                  2.19   New repurchase transaction --- non-forward fixed-term fixed-rate </t>
    </r>
    <r>
      <rPr>
        <b/>
        <sz val="14"/>
        <color rgb="FFFF0000"/>
        <rFont val="Arial"/>
        <family val="2"/>
      </rPr>
      <t>FICC Sponsored Repo</t>
    </r>
    <r>
      <rPr>
        <b/>
        <sz val="14"/>
        <color theme="1"/>
        <rFont val="Arial"/>
        <family val="2"/>
      </rPr>
      <t xml:space="preserve"> (executed OTC, cleared post trade, collateralized on a net basis)</t>
    </r>
  </si>
  <si>
    <t>reporting for UCITS is mandatorily delegated to the UCITS management company, which is Whitesands Inc</t>
  </si>
  <si>
    <t>E02MPHJN29NEY7UGMH2220N45MNN34LOAQP123</t>
  </si>
  <si>
    <t>because the purchase leg of the repo is settled directly between the original parties and is not cleared, it is not part of this report of the cleared repo</t>
  </si>
  <si>
    <t xml:space="preserve">WhiteSands US Treasury Fund </t>
  </si>
  <si>
    <t>WhiteSands Asset Management Co Ltd</t>
  </si>
  <si>
    <t>4138114CCP90NM2127HG2</t>
  </si>
  <si>
    <t>41381141RZZXVWV7NB132</t>
  </si>
  <si>
    <r>
      <rPr>
        <b/>
        <sz val="12"/>
        <color rgb="FFFF0000"/>
        <rFont val="Arial"/>
        <family val="2"/>
      </rPr>
      <t>Context</t>
    </r>
    <r>
      <rPr>
        <sz val="12"/>
        <color rgb="FFFF0000"/>
        <rFont val="Arial"/>
        <family val="2"/>
      </rPr>
      <t xml:space="preserve">: A UCITS transacts a repo through its EU management company on the Sponsored Repo facility offered in the US by FICC. This involves the UCITS &amp; a Sponsoring Member of FICC (in this example, BoNY Mellon) transacting the repo &amp; then passing the </t>
    </r>
    <r>
      <rPr>
        <u/>
        <sz val="12"/>
        <color rgb="FFFF0000"/>
        <rFont val="Arial"/>
        <family val="2"/>
      </rPr>
      <t>repurchase</t>
    </r>
    <r>
      <rPr>
        <sz val="12"/>
        <color rgb="FFFF0000"/>
        <rFont val="Arial"/>
        <family val="2"/>
      </rPr>
      <t xml:space="preserve"> leg to FICC for clearing. The UCITS &amp; Sponsoring Member settle the purchase leg between themselves. To report this repo, it is recommended that the original bilateral repo is reported as a "prior repo" by the UCITS management company (to which reporting responsibility is delegated by SFTR). This is then terminated same day and a cleared repo with FICC reported. As FICC is clearing only the repurchase leg of the prior repo, the report of the cleared repo has a zero purchase price but the original repurchase price.</t>
    </r>
  </si>
  <si>
    <r>
      <t>clean price</t>
    </r>
    <r>
      <rPr>
        <sz val="12"/>
        <color theme="1"/>
        <rFont val="Arial"/>
        <family val="2"/>
      </rPr>
      <t xml:space="preserve"> (decimal)</t>
    </r>
  </si>
  <si>
    <t>UTI has to be generated by the Entity Responsible for the Report as the US counterparty is not obliged to do so &amp; is assumed not to do so</t>
  </si>
  <si>
    <t>reporting for UCITS is mandatorily delegated to the UCITS management company, which is Whitesands Inc, which is also assumed to be the Report Submitting Entity in this example (this task but not the responsibility could be delegated to a third-party service-provider)</t>
  </si>
  <si>
    <t>UTI has to be generated by the Entity Responsible for the Report as the US CCP is not obliged to do so &amp; is assumed not to do so</t>
  </si>
  <si>
    <t>this is a code generated by the Reporting Counterparty for the account containing all repos which will be netted for calculation of the same IM, VM &amp; excess collateral</t>
  </si>
  <si>
    <t>BNN238459EK5678_000273FHK_KEL45PM34I67UP_0003HNMM378A</t>
  </si>
  <si>
    <t>Sponsored Repo is currently only overnight.</t>
  </si>
  <si>
    <t>this field should always be true for a repurchase transaction (ESMA assumes it is alwasy true for a buy/sell-back), otherwise there will have been no transfer of title to collateral &amp; this would not be repo, except in case of a regulatory prohibition on re-use (as on UCITS), in which case, both parties have to report this field as FALSE, as it is a matching field, even though the restriction is irrelevant to the seller</t>
  </si>
  <si>
    <t>this field is left blank for fixed-income securities as they are quoted as percentages</t>
  </si>
  <si>
    <t>this field is for buy/sell-back only: as it is the collateral spot price, it is assumed to be same as 2.87 Price Per Unit in the initial report</t>
  </si>
  <si>
    <t>TSRE</t>
  </si>
  <si>
    <t>4.3, 4.4</t>
  </si>
  <si>
    <t>dirty price</t>
  </si>
  <si>
    <r>
      <t xml:space="preserve">amount </t>
    </r>
    <r>
      <rPr>
        <i/>
        <u/>
        <sz val="12"/>
        <color rgb="FFFF0000"/>
        <rFont val="Arial"/>
        <family val="2"/>
      </rPr>
      <t>before</t>
    </r>
    <r>
      <rPr>
        <i/>
        <sz val="12"/>
        <color rgb="FFFF0000"/>
        <rFont val="Arial"/>
        <family val="2"/>
      </rPr>
      <t xml:space="preserve"> deduction of haircut</t>
    </r>
  </si>
  <si>
    <t>XXXX for repos not executed or registered post trade on a Trading Venue &amp; XOFF if executed off-venue but then registered</t>
  </si>
  <si>
    <r>
      <t xml:space="preserve">amount </t>
    </r>
    <r>
      <rPr>
        <i/>
        <u/>
        <sz val="12"/>
        <rFont val="Arial"/>
        <family val="2"/>
      </rPr>
      <t>before</t>
    </r>
    <r>
      <rPr>
        <i/>
        <sz val="12"/>
        <rFont val="Arial"/>
        <family val="2"/>
      </rPr>
      <t xml:space="preserve"> deduction of haircut</t>
    </r>
  </si>
  <si>
    <t>this field should always be true for 2.4 = SBSC &amp; also for 2.4 = REPO if 2.9 = GMRA or if 2.20 = TTCA but ESMA allow secured loans called repo to be reported as repos, so the master agreement has to be analysed to determine whether it is title transfer or, in the case of a security interest, whether 2.20 = SIUR</t>
  </si>
  <si>
    <t>this field should always be true for 2.4 = SBSC</t>
  </si>
  <si>
    <t>recommend SPEC if repo not executed on GC financing facility or managed by a tri-party agent</t>
  </si>
  <si>
    <t>amount before deduction of haircut</t>
  </si>
  <si>
    <t>1.2, 4.1</t>
  </si>
  <si>
    <t>UTI is generated by Trading Venue</t>
  </si>
  <si>
    <t>segment MIC of the Trading Venue</t>
  </si>
  <si>
    <r>
      <t xml:space="preserve">                  2.6A   New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report by UCIT manager</t>
    </r>
  </si>
  <si>
    <r>
      <t xml:space="preserve">counterparty data required for SFTR reports --- report for </t>
    </r>
    <r>
      <rPr>
        <b/>
        <sz val="12"/>
        <color rgb="FFFF0000"/>
        <rFont val="Arial"/>
        <family val="2"/>
      </rPr>
      <t xml:space="preserve">client 1 </t>
    </r>
    <r>
      <rPr>
        <b/>
        <sz val="12"/>
        <color theme="1"/>
        <rFont val="Arial"/>
        <family val="2"/>
      </rPr>
      <t>by UCIT manager</t>
    </r>
  </si>
  <si>
    <r>
      <t xml:space="preserve">report for </t>
    </r>
    <r>
      <rPr>
        <b/>
        <sz val="12"/>
        <color rgb="FFFF0000"/>
        <rFont val="Arial"/>
        <family val="2"/>
      </rPr>
      <t xml:space="preserve">client 2 </t>
    </r>
    <r>
      <rPr>
        <b/>
        <sz val="12"/>
        <color theme="1"/>
        <rFont val="Arial"/>
        <family val="2"/>
      </rPr>
      <t>by UCIT manager</t>
    </r>
  </si>
  <si>
    <r>
      <t xml:space="preserve">report for </t>
    </r>
    <r>
      <rPr>
        <b/>
        <sz val="12"/>
        <color rgb="FFFF0000"/>
        <rFont val="Arial"/>
        <family val="2"/>
      </rPr>
      <t xml:space="preserve">client 3 </t>
    </r>
    <r>
      <rPr>
        <b/>
        <sz val="12"/>
        <color theme="1"/>
        <rFont val="Arial"/>
        <family val="2"/>
      </rPr>
      <t>by UCIT manager</t>
    </r>
  </si>
  <si>
    <r>
      <t xml:space="preserve">counterparty data required for SFTR reports --- report by Dealer Bank v </t>
    </r>
    <r>
      <rPr>
        <b/>
        <sz val="12"/>
        <color rgb="FFFF0000"/>
        <rFont val="Arial"/>
        <family val="2"/>
      </rPr>
      <t xml:space="preserve">client 1 </t>
    </r>
  </si>
  <si>
    <r>
      <t xml:space="preserve">                  2.6B   New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report by counterparty</t>
    </r>
  </si>
  <si>
    <t>ESTR + 5bp</t>
  </si>
  <si>
    <t>ESTR</t>
  </si>
  <si>
    <t xml:space="preserve">this field should not be filled in except for a change in the floating repo rate which the parties have agreed at the time that the repo was transacted </t>
  </si>
  <si>
    <t>this field is conditional on field 2.35 being filled in</t>
  </si>
  <si>
    <t>Annex III</t>
  </si>
  <si>
    <t>this is the ISO Code</t>
  </si>
  <si>
    <t>1.13, 7.1</t>
  </si>
  <si>
    <t xml:space="preserve">ADJUSTMENT OF PURCHASE PRICE (INSTEAD OF MARGIN) ON FORWARD PURCHASE DATE minus 1 (20 May)                    (assumes T+1 delivery) (GMRA Annex I(c)(iii)) </t>
  </si>
  <si>
    <t>not required for open repos</t>
  </si>
  <si>
    <t>this field has to be updated at every re-rating</t>
  </si>
  <si>
    <t>this field is not required for open terms.</t>
  </si>
  <si>
    <t>do not fill in this field if 1:16 = TRUE, even though DBV is a ri-party service: ESMA Guidelines examples do not fill in both fields</t>
  </si>
  <si>
    <t>recommend SPEC if repo not executed on GC financing facility or managed by a tri-party agent: this transaction was on the BrokerTec GC facility, which means the seller selected the collateral post trade from a basket published by Brokertec, so this is a GC transaction: note that, if this transaction was collateralized by multiple securities and cleared by a CCP, it would be split by the CCP into multiple individual repos for which this field would be reported as SPEC</t>
  </si>
  <si>
    <t>BIAG</t>
  </si>
  <si>
    <t>Base product</t>
  </si>
  <si>
    <t>COMM</t>
  </si>
  <si>
    <t>Bank SV</t>
  </si>
  <si>
    <t>copper</t>
  </si>
  <si>
    <t>cleared commodity repo</t>
  </si>
  <si>
    <t>Copper Corp.</t>
  </si>
  <si>
    <t>amount</t>
  </si>
  <si>
    <t>unit</t>
  </si>
  <si>
    <t>tonnes</t>
  </si>
  <si>
    <t>exchange</t>
  </si>
  <si>
    <t>broker</t>
  </si>
  <si>
    <t>LME</t>
  </si>
  <si>
    <t>Broker Plc</t>
  </si>
  <si>
    <t>BN234OLS34M390P2LZNN</t>
  </si>
  <si>
    <t>XLME</t>
  </si>
  <si>
    <t>NL</t>
  </si>
  <si>
    <t>2020-06-19</t>
  </si>
  <si>
    <t>METL</t>
  </si>
  <si>
    <t>NPRM</t>
  </si>
  <si>
    <t>COPR</t>
  </si>
  <si>
    <t>Further sub-product</t>
  </si>
  <si>
    <t>Sub-product</t>
  </si>
  <si>
    <t>Collateral unit of measure</t>
  </si>
  <si>
    <t>TONE</t>
  </si>
  <si>
    <t>not applicable to new buy/sell-backs</t>
  </si>
  <si>
    <t>EARLY TERMINATION BY MUTUAL AGREEMENT ON DAY 1 FOR SAME DAY (20 Apr)</t>
  </si>
  <si>
    <r>
      <t xml:space="preserve">                  8.1   New transaction --- </t>
    </r>
    <r>
      <rPr>
        <b/>
        <sz val="14"/>
        <color rgb="FFFF0000"/>
        <rFont val="Arial"/>
        <family val="2"/>
      </rPr>
      <t>cleared</t>
    </r>
    <r>
      <rPr>
        <b/>
        <sz val="14"/>
        <color theme="1"/>
        <rFont val="Arial"/>
        <family val="2"/>
      </rPr>
      <t xml:space="preserve"> </t>
    </r>
    <r>
      <rPr>
        <b/>
        <sz val="14"/>
        <color rgb="FFFF0000"/>
        <rFont val="Arial"/>
        <family val="2"/>
      </rPr>
      <t>commodity repo</t>
    </r>
  </si>
  <si>
    <t>LCHCRDHSB84930286174859381289BTEE20190420SW</t>
  </si>
  <si>
    <t>BTEEXJUGU9IKEA3FX20200418X025X120XO00X0000073746</t>
  </si>
  <si>
    <t xml:space="preserve">Validation Rules require this field must to be left blank if 2.21 = FALSE or 2.22 ≠ EGRN/ETSB (ie not open, evergreen or extendible). </t>
  </si>
  <si>
    <t>CCP LEI</t>
  </si>
  <si>
    <t>for the CCP, the Execution Timestamp should be the same as the Clearing Timestamp (as the CCP's contract is formed by the act of clearing) but ESMA's Guidelines say the Clearing Timestamp should be later.</t>
  </si>
  <si>
    <t>not applicable to new transactions</t>
  </si>
  <si>
    <t>LCHCRDHSB84930001284752039467487BTEE20190420B</t>
  </si>
  <si>
    <r>
      <t xml:space="preserve">                  2.6C   New </t>
    </r>
    <r>
      <rPr>
        <b/>
        <sz val="14"/>
        <color rgb="FFFF0000"/>
        <rFont val="Arial"/>
        <family val="2"/>
      </rPr>
      <t>reverse</t>
    </r>
    <r>
      <rPr>
        <b/>
        <sz val="14"/>
        <color theme="1"/>
        <rFont val="Arial"/>
        <family val="2"/>
      </rPr>
      <t xml:space="preserve"> repurchase transaction --- non-forward fixed-term fixed-rate --- with an </t>
    </r>
    <r>
      <rPr>
        <b/>
        <sz val="14"/>
        <color rgb="FFFF0000"/>
        <rFont val="Arial"/>
        <family val="2"/>
      </rPr>
      <t>agent</t>
    </r>
    <r>
      <rPr>
        <b/>
        <sz val="14"/>
        <color theme="1"/>
        <rFont val="Arial"/>
        <family val="2"/>
      </rPr>
      <t xml:space="preserve"> over </t>
    </r>
    <r>
      <rPr>
        <b/>
        <sz val="14"/>
        <color rgb="FFFF0000"/>
        <rFont val="Arial"/>
        <family val="2"/>
      </rPr>
      <t>RFQ trading venue</t>
    </r>
    <r>
      <rPr>
        <b/>
        <sz val="14"/>
        <color theme="1"/>
        <rFont val="Arial"/>
        <family val="2"/>
      </rPr>
      <t xml:space="preserve"> (collateral allocation known on T) --- report by UCIT manager</t>
    </r>
  </si>
  <si>
    <t>2.6C</t>
  </si>
  <si>
    <t>new, lending securities</t>
  </si>
  <si>
    <t>new, lending cash</t>
  </si>
  <si>
    <t>GFM Ltd is agent for the funds as it signs the GMRA &amp; deals on their behalf: it is an Agent Lender despite lending cash on behalf of its client funds</t>
  </si>
  <si>
    <t>Event Date for a COLU report that is retrospectively reporting the collateral allocation of a NEWT report should the transaction date of the repo</t>
  </si>
  <si>
    <t>LCHCRDHSB66729376946234782901XXXX20200419XCB</t>
  </si>
  <si>
    <t>2020-04-19</t>
  </si>
  <si>
    <t>2020-04-23T08:50:03Z</t>
  </si>
  <si>
    <r>
      <t xml:space="preserve">                  2.13   New repurchase transaction --- ATS non-forward fixed-term (overnight) fixed-rate on ATS GC facility </t>
    </r>
    <r>
      <rPr>
        <b/>
        <sz val="14"/>
        <color rgb="FFFF0000"/>
        <rFont val="Arial"/>
        <family val="2"/>
      </rPr>
      <t>(seller selects from ATS basket post trade)</t>
    </r>
  </si>
  <si>
    <r>
      <rPr>
        <b/>
        <sz val="12"/>
        <color rgb="FFFF0000"/>
        <rFont val="Arial"/>
        <family val="2"/>
      </rPr>
      <t>Context</t>
    </r>
    <r>
      <rPr>
        <sz val="12"/>
        <color rgb="FFFF0000"/>
        <rFont val="Arial"/>
        <family val="2"/>
      </rPr>
      <t>: HSBC executes a repo (event 1) &amp; then a reverse repo (event 3) anonymously on the Eurex Repo EGCP market. These are automatically cleared by Eurex Clearing AG. Because clearing is by open offer, HSBC should not have to report a prior repo or an RTN, only the cleared repo with Eurex Clearing, which will have a UTI generated by Eurex Clearing. However, the Validation Rules require an RTN for all cleared repos, so Eurex Repo will generate an RTN, which the parties should report. Eurex Clearing reports its side of the repo &amp; reverse repo (events 2 &amp; 4, respectively). The tri-party agent will subsequently allocate collateral from the Eurex EGCP basket to collateralize the net exposure of the cleared transactions. Both counterparties to the CCP  would report the collateral allocation in COLU reports. In this example, HSBC is a net taker &amp; its COLU report is shown. The CCP makes no COLU reports for the underlying collateral as it always passes this from the giver to the taker. Because HSBC is a net taker of collateral in EGCP repos, it will make a COLU report by S+1 showing the net collateralization of the two repos. Given that collateralization is net, it is not possible to report the collateral in the NEWT reports for the individual transactions. If HSBC has other EGCP repos still outstanding, the COLU report would reflect them as well. HSBC will also have to report initial &amp; variation margins to the CCP using MARU reports (not shown here). Note that clearing by Eurex Clearing does not lead to the merging of multiple transactions into one net position.</t>
    </r>
  </si>
  <si>
    <t>assumes T+1 COLU reporting</t>
  </si>
  <si>
    <t>this is the latest of the value dates of the outstanding EGCP repos</t>
  </si>
  <si>
    <t>EU89DNHEE8912LMAN6RB47CN78MANYZZ991T</t>
  </si>
  <si>
    <t>ESMA guidance says there is no prior repo where clearing is by open offer so no RTN is reported but the Validation Rules require an RTN for all cleared repos, so Eurex Repo will generate an RTN, which the parties should report</t>
  </si>
  <si>
    <t>this field is only filled in if the repo has a termination or extension option</t>
  </si>
  <si>
    <t>for equity &amp; perpetual bonds, maturity date is 9999-12-31</t>
  </si>
  <si>
    <t>CCPs do not have to report RTNs</t>
  </si>
  <si>
    <t>Event Date of a COLU report which is retrospectively reporting the details of the collateral allocated to a new repo is the transaction date of the repo, in this example, 20 April</t>
  </si>
  <si>
    <r>
      <rPr>
        <b/>
        <sz val="12"/>
        <color rgb="FFFF0000"/>
        <rFont val="Arial"/>
        <family val="2"/>
      </rPr>
      <t>Context</t>
    </r>
    <r>
      <rPr>
        <sz val="12"/>
        <color rgb="FFFF0000"/>
        <rFont val="Arial"/>
        <family val="2"/>
      </rPr>
      <t>: HSBC executes a repo (event 1) &amp; then a reverse repo (event 3) anonymously on Brokertec on the LCH €GCPlus financing facility. These are automatically cleared by LCH SA. Because this repo is traded on a trading venue &amp; cleared same-day, HSBC does not have to report a prior repo, only the cleared repo with LCH SA but, because LCH SA does not clear by open offer, the counterparties (but not the CCP) must report an RTN. This is provided by the Trading Venue. LCH SA reports its side of the repo &amp; reverse repo (events 2 &amp; 4, respectively). The tri-party agent will allocate collateral from the LCH €GCPlus basket to collateralize the net exposure of the cleared transactions. Both counterparties to the CCP  would report the collateral allocation in COLU reports. In this example, HSBC is a net giver &amp; its COLU report is shown. The CCP makes no COLU reports for the underlying collateral as it always passes this from the giver to the taker. Given that collateralization is net, it is not possible to report the collateral in the NEWT reports for the individual transactions. If there are other €GCPlus repos still outstanding, the COLU reports would reflect them as well. Parties will also have to report initial &amp; variation margins to the CCP using MARU reports (not shown here). Note that clearing by LCH SA does not lead to the merging of multiple transactions into one net position.</t>
    </r>
  </si>
  <si>
    <t>Event Date of a COLU report which is retrospectively reporting the details of the collateral allocated to a new repo is the transaction date of the repo, in this example, 19 April</t>
  </si>
  <si>
    <t>BTEEXJUGU9IKEA3FX20200418X025X120X902C0000012391</t>
  </si>
  <si>
    <t>LCHCARDHSB992344409637251167583XXXX2020048DU</t>
  </si>
  <si>
    <t>E02MP6I5ZYZBEU3UXPYFY54DM11X33CNWE99219</t>
  </si>
  <si>
    <t>XLCHPRDCSE84930286174859381289XXXX20190414S</t>
  </si>
  <si>
    <t>LCHCPRDHSB99123973562374566334XXXX20190420S</t>
  </si>
  <si>
    <t>LCHCPRDHSB34562875361286478555XXXX20190420B</t>
  </si>
  <si>
    <t>XLCHHRDCSE89128055444091647382XXXX20190421B</t>
  </si>
  <si>
    <t>XLCHPRDCSE56049387123983864571XXXX20190427S</t>
  </si>
  <si>
    <t>LCHCPRDHSB99123973562374566331XXZX56709231V</t>
  </si>
  <si>
    <t>this is the UTI of the prior repo and is generated by the Trading Venue</t>
  </si>
  <si>
    <t>for equity &amp; perpetual bonds, maturity date is 9999-12-31-31</t>
  </si>
  <si>
    <t>if the voice-broker is an OTF or MTF, it will be reported as the Trading Venue (2.8) --- see below --- but if the voice-broker is not an OTF or MTF, it should be reported as a Broker (1.15)</t>
  </si>
  <si>
    <t xml:space="preserve">this field must to be left blank if 2.21 = FALSE or 2.22 ≠ EGRN/ETSB (ie not open, evergreen or extendible). </t>
  </si>
  <si>
    <t>this field must be EGRN, ETSB or NOAP --- as this repo is not an EGRN or ETSB, the field = NOAP</t>
  </si>
  <si>
    <t>assumes T+1 COLU update</t>
  </si>
  <si>
    <t>Event Date of a COLU report which is retrospectively reporting the details of the collateral allocated to a new repo is the transaction date of the repo, in this example, 14 April</t>
  </si>
  <si>
    <t>this field indicates whether collateral has been given or taken: it is recommended to use a negative sign for given &amp; a positive sign for taken --- see Recommendation 8.2</t>
  </si>
  <si>
    <t>in a COLU report, negative sign indicates this collateral has been given</t>
  </si>
  <si>
    <t>in a COLU report, a negative sign means collateral has been given</t>
  </si>
  <si>
    <r>
      <t xml:space="preserve">amount </t>
    </r>
    <r>
      <rPr>
        <i/>
        <u/>
        <sz val="12"/>
        <color theme="1"/>
        <rFont val="Arial"/>
        <family val="2"/>
      </rPr>
      <t>before</t>
    </r>
    <r>
      <rPr>
        <i/>
        <sz val="12"/>
        <color theme="1"/>
        <rFont val="Arial"/>
        <family val="2"/>
      </rPr>
      <t xml:space="preserve"> deduction of haircut</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</si>
  <si>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2 = 22 April</t>
  </si>
  <si>
    <t xml:space="preserve">Event Date for a MODI report is the date on which the modification takes effect, except in the case of a change in the repurchase date to another date in the future, in which case, it is the date on which the change is agreed  </t>
  </si>
  <si>
    <r>
      <t xml:space="preserve">END-OF-DAY COLU REPORT FOR </t>
    </r>
    <r>
      <rPr>
        <b/>
        <u/>
        <sz val="12"/>
        <color rgb="FFFF0000"/>
        <rFont val="Arial"/>
        <family val="2"/>
      </rPr>
      <t>REPO 1</t>
    </r>
    <r>
      <rPr>
        <b/>
        <sz val="12"/>
        <color rgb="FFFF0000"/>
        <rFont val="Arial"/>
        <family val="2"/>
      </rPr>
      <t xml:space="preserve"> ON DAY 2 FOR DAY 1 (21-Apr)</t>
    </r>
  </si>
  <si>
    <r>
      <t>END-OF-DAY COLU REPORT FOR</t>
    </r>
    <r>
      <rPr>
        <b/>
        <u/>
        <sz val="12"/>
        <color rgb="FFFF0000"/>
        <rFont val="Arial"/>
        <family val="2"/>
      </rPr>
      <t xml:space="preserve"> REPO 2</t>
    </r>
    <r>
      <rPr>
        <b/>
        <sz val="12"/>
        <color rgb="FFFF0000"/>
        <rFont val="Arial"/>
        <family val="2"/>
      </rPr>
      <t xml:space="preserve"> ON DAY 2 FOR DAY 1 (21-Apr)</t>
    </r>
  </si>
  <si>
    <t>Earliest Call-Back Date in the initial report is the transaction date and will change every business day but it is recommended instead that the number of business days in the initial report should be reported and that number should not be updated</t>
  </si>
  <si>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3 = 23 April</t>
  </si>
  <si>
    <t>this evergreen has a contractual notice period of 31 calendar days but this field has to be reported in business days: it is assumed the first day on which notice can be given is the transaction date (20-Apr): from that date, 31 calendar days cover 21 business days allowing for UK &amp; EUR public holidays in 2020: although the number of business days in the next 31-day period will change every business day, the number of business days in the initial report should not be updated in subsequent reports</t>
  </si>
  <si>
    <t>this field should be EGRN, ETSB or NOAP --- as this repo is an evergreen, the field = EGRN</t>
  </si>
  <si>
    <t>this extendible has a contractual notice period of three calendar months but this field has to be reported in business days: it is assumed the first day on which notice can be given is the transaction date (20-Apr): from that date, three calendar months cover 65 business days allowing for UK &amp; EUR public holidays in 2020: although the number of business days in the next 31-day period will change every business day, the number of business days in the initial report should not be updated in subsequent reports</t>
  </si>
  <si>
    <t>this field should be EGRN, ETSB or NOAP --- as this repo is an evergreen, the field = ETSB</t>
  </si>
  <si>
    <t>Event Date for a MODI report is the date on which the modification takes effect, except in the case of a change in the repurchase date to another date in the future, in which case, it is the date on which the change is agreed, which is 21 May</t>
  </si>
  <si>
    <t>Last modified: 24 February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</si>
</sst>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
    <numFmt numFmtId="165" formatCode="0.000%"/>
    <numFmt numFmtId="166" formatCode="yyyy\-mm\-dd\thh:mm:ss\z"/>
    <numFmt numFmtId="167" formatCode="0.00000000%"/>
    <numFmt numFmtId="168" formatCode="#,##0.0000000"/>
    <numFmt numFmtId="169" formatCode="0.000000000"/>
    <numFmt numFmtId="170" formatCode="0.0000000"/>
    <numFmt numFmtId="171" formatCode="yyyy\-mm\-dd;@"/>
    <numFmt numFmtId="172" formatCode="yyyy\-mm\-dd"/>
    <numFmt numFmtId="173" formatCode="#,##0.00000000"/>
    <numFmt numFmtId="174" formatCode="#,##0.0000000000"/>
    <numFmt numFmtId="175" formatCode="#,##0.0"/>
    <numFmt numFmtId="176" formatCode="0.0"/>
    <numFmt numFmtId="177" formatCode="0.0000000000%"/>
    <numFmt numFmtId="178" formatCode="yyyy\-mm\-dd\Thh:mm:ss\Z"/>
  </numFmts>
  <fonts count="60"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theme="1"/>
      <name val="Arial"/>
      <family val="2"/>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b/>
      <sz val="14"/>
      <name val="Arial"/>
      <family val="2"/>
    </font>
    <font>
      <sz val="12"/>
      <color rgb="FF444444"/>
      <name val="Arial"/>
      <family val="2"/>
    </font>
    <font>
      <i/>
      <sz val="11"/>
      <color theme="1"/>
      <name val="Calibri"/>
      <family val="2"/>
      <scheme val="minor"/>
    </font>
    <font>
      <i/>
      <sz val="11"/>
      <name val="Calibri"/>
      <family val="2"/>
      <scheme val="minor"/>
    </font>
    <font>
      <sz val="14"/>
      <color rgb="FFFF0000"/>
      <name val="Arial"/>
      <family val="2"/>
    </font>
    <font>
      <i/>
      <sz val="11"/>
      <color rgb="FFFF0000"/>
      <name val="Arial"/>
      <family val="2"/>
    </font>
    <font>
      <i/>
      <sz val="11"/>
      <color theme="1"/>
      <name val="Arial"/>
      <family val="2"/>
    </font>
    <font>
      <i/>
      <sz val="11"/>
      <name val="Arial"/>
      <family val="2"/>
    </font>
    <font>
      <b/>
      <sz val="12"/>
      <name val="Arial"/>
      <family val="2"/>
    </font>
    <font>
      <i/>
      <sz val="11"/>
      <color theme="1"/>
      <name val="Calibri"/>
      <family val="2"/>
    </font>
    <font>
      <sz val="12"/>
      <name val="Calibri"/>
      <family val="2"/>
      <scheme val="minor"/>
    </font>
    <font>
      <b/>
      <sz val="12"/>
      <color rgb="FFFF0000"/>
      <name val="Calibri"/>
      <family val="2"/>
    </font>
    <font>
      <sz val="12"/>
      <color theme="1"/>
      <name val="Calibri"/>
      <family val="2"/>
    </font>
    <font>
      <i/>
      <sz val="12"/>
      <color rgb="FF000000"/>
      <name val="Arial"/>
      <family val="2"/>
    </font>
    <font>
      <i/>
      <u/>
      <sz val="12"/>
      <name val="Arial"/>
      <family val="2"/>
    </font>
    <font>
      <sz val="12"/>
      <color rgb="FFFF0000"/>
      <name val="Calibri"/>
      <family val="2"/>
    </font>
    <font>
      <i/>
      <u/>
      <sz val="12"/>
      <color theme="1"/>
      <name val="Arial"/>
      <family val="2"/>
    </font>
    <font>
      <sz val="11"/>
      <color rgb="FFFF0000"/>
      <name val="Arial"/>
      <family val="2"/>
    </font>
    <font>
      <sz val="15"/>
      <color rgb="FFFF0000"/>
      <name val="Arial"/>
      <family val="2"/>
    </font>
    <font>
      <b/>
      <sz val="15"/>
      <color rgb="FFFF0000"/>
      <name val="Arial"/>
      <family val="2"/>
    </font>
    <font>
      <b/>
      <sz val="11"/>
      <color theme="1"/>
      <name val="Arial"/>
      <family val="2"/>
    </font>
    <font>
      <b/>
      <sz val="11"/>
      <color rgb="FFFF0000"/>
      <name val="Arial"/>
      <family val="2"/>
    </font>
    <font>
      <b/>
      <i/>
      <sz val="11"/>
      <color rgb="FFFF0000"/>
      <name val="Arial"/>
      <family val="2"/>
    </font>
    <font>
      <b/>
      <i/>
      <sz val="12"/>
      <color theme="1"/>
      <name val="Arial"/>
      <family val="2"/>
    </font>
    <font>
      <sz val="10"/>
      <color theme="1"/>
      <name val="Arial"/>
      <family val="2"/>
    </font>
    <font>
      <b/>
      <sz val="10"/>
      <color theme="1"/>
      <name val="Arial"/>
      <family val="2"/>
    </font>
    <font>
      <sz val="14"/>
      <color theme="1"/>
      <name val="Arial"/>
      <family val="2"/>
    </font>
    <font>
      <u/>
      <sz val="11"/>
      <color theme="10"/>
      <name val="Calibri"/>
      <family val="2"/>
      <scheme val="minor"/>
    </font>
    <font>
      <i/>
      <sz val="11"/>
      <color rgb="FFFF0000"/>
      <name val="Calibri"/>
      <family val="2"/>
      <scheme val="minor"/>
    </font>
    <font>
      <i/>
      <sz val="14"/>
      <color rgb="FFFF0000"/>
      <name val="Arial"/>
      <family val="2"/>
    </font>
    <font>
      <b/>
      <sz val="11"/>
      <color theme="0"/>
      <name val="Calibri"/>
      <family val="2"/>
      <scheme val="minor"/>
    </font>
    <font>
      <b/>
      <sz val="16"/>
      <color theme="1"/>
      <name val="Calibri"/>
      <family val="2"/>
      <scheme val="minor"/>
    </font>
    <font>
      <b/>
      <sz val="11"/>
      <color rgb="FF0070C0"/>
      <name val="Calibri"/>
      <family val="2"/>
      <scheme val="minor"/>
    </font>
    <font>
      <sz val="11"/>
      <color rgb="FF0070C0"/>
      <name val="Calibri"/>
      <family val="2"/>
      <scheme val="minor"/>
    </font>
    <font>
      <i/>
      <u/>
      <sz val="12"/>
      <color rgb="FFFF0000"/>
      <name val="Arial"/>
      <family val="2"/>
    </font>
    <font>
      <b/>
      <sz val="11"/>
      <color rgb="FFFF0000"/>
      <name val="Calibri"/>
      <family val="2"/>
      <scheme val="minor"/>
    </font>
    <font>
      <i/>
      <sz val="12"/>
      <color rgb="FF002060"/>
      <name val="Arial"/>
      <family val="2"/>
    </font>
    <font>
      <i/>
      <sz val="11"/>
      <color rgb="FF002060"/>
      <name val="Arial"/>
      <family val="2"/>
    </font>
    <font>
      <b/>
      <sz val="12"/>
      <color theme="1"/>
      <name val="Calibri"/>
      <family val="2"/>
      <scheme val="minor"/>
    </font>
    <font>
      <u/>
      <sz val="12"/>
      <color rgb="FFFF0000"/>
      <name val="Arial"/>
      <family val="2"/>
    </font>
    <font>
      <sz val="11"/>
      <name val="Arial"/>
      <family val="2"/>
    </font>
    <font>
      <b/>
      <u/>
      <sz val="12"/>
      <color rgb="FFFF0000"/>
      <name val="Arial"/>
      <family val="2"/>
    </font>
  </fonts>
  <fills count="15">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69B94"/>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darkHorizontal">
        <fgColor theme="4" tint="0.59996337778862885"/>
        <bgColor theme="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D0D7E5"/>
      </left>
      <right style="thin">
        <color rgb="FFD0D7E5"/>
      </right>
      <top/>
      <bottom style="thin">
        <color rgb="FFD0D7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s>
  <cellStyleXfs count="3">
    <xf numFmtId="0" fontId="0" fillId="0" borderId="0"/>
    <xf numFmtId="9" fontId="7" fillId="0" borderId="0" applyFont="0" applyFill="0" applyBorder="0" applyAlignment="0" applyProtection="0"/>
    <xf numFmtId="0" fontId="45" fillId="0" borderId="0" applyNumberFormat="0" applyFill="0" applyBorder="0" applyAlignment="0" applyProtection="0"/>
  </cellStyleXfs>
  <cellXfs count="2033">
    <xf numFmtId="0" fontId="0" fillId="0" borderId="0" xfId="0"/>
    <xf numFmtId="0" fontId="0" fillId="0" borderId="0" xfId="0"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Alignment="1">
      <alignment wrapText="1"/>
    </xf>
    <xf numFmtId="0" fontId="0" fillId="3" borderId="0" xfId="0" applyFill="1"/>
    <xf numFmtId="0" fontId="0" fillId="0" borderId="0" xfId="0" applyBorder="1"/>
    <xf numFmtId="0" fontId="4" fillId="0" borderId="1" xfId="0" applyFont="1" applyBorder="1" applyAlignment="1">
      <alignment wrapText="1"/>
    </xf>
    <xf numFmtId="0" fontId="6" fillId="0" borderId="1" xfId="0" applyFont="1" applyBorder="1" applyAlignment="1">
      <alignment horizontal="left" vertical="center" wrapText="1"/>
    </xf>
    <xf numFmtId="0" fontId="2" fillId="0" borderId="0" xfId="0" applyFont="1"/>
    <xf numFmtId="0" fontId="4" fillId="0" borderId="0" xfId="0" applyFont="1"/>
    <xf numFmtId="4" fontId="4" fillId="0" borderId="0" xfId="0" applyNumberFormat="1" applyFont="1" applyAlignment="1">
      <alignment horizontal="left"/>
    </xf>
    <xf numFmtId="164" fontId="4" fillId="0" borderId="0" xfId="0" applyNumberFormat="1" applyFont="1" applyAlignment="1">
      <alignment horizontal="left"/>
    </xf>
    <xf numFmtId="15" fontId="4" fillId="0" borderId="0" xfId="0" applyNumberFormat="1"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left" vertical="center"/>
    </xf>
    <xf numFmtId="4" fontId="4" fillId="0" borderId="1" xfId="0" applyNumberFormat="1" applyFont="1" applyBorder="1" applyAlignment="1">
      <alignment horizontal="left"/>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165"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center"/>
    </xf>
    <xf numFmtId="15" fontId="4" fillId="0" borderId="1" xfId="0" applyNumberFormat="1" applyFont="1" applyBorder="1" applyAlignment="1">
      <alignment horizontal="left"/>
    </xf>
    <xf numFmtId="21" fontId="4" fillId="0" borderId="1" xfId="0" applyNumberFormat="1" applyFont="1" applyBorder="1" applyAlignment="1">
      <alignment horizontal="left"/>
    </xf>
    <xf numFmtId="15" fontId="3" fillId="0" borderId="0" xfId="0" applyNumberFormat="1" applyFont="1" applyAlignment="1">
      <alignment horizontal="left"/>
    </xf>
    <xf numFmtId="4" fontId="3" fillId="0" borderId="0" xfId="0" applyNumberFormat="1" applyFont="1" applyAlignment="1">
      <alignment horizontal="left"/>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3" fillId="0" borderId="0" xfId="0" applyFont="1"/>
    <xf numFmtId="165" fontId="3" fillId="0" borderId="0" xfId="0"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3" fillId="0" borderId="0" xfId="0" applyFont="1" applyBorder="1"/>
    <xf numFmtId="4" fontId="4" fillId="0" borderId="0" xfId="0" applyNumberFormat="1" applyFont="1" applyBorder="1" applyAlignment="1">
      <alignment horizontal="left"/>
    </xf>
    <xf numFmtId="166" fontId="4" fillId="0" borderId="4" xfId="0" applyNumberFormat="1" applyFont="1" applyBorder="1" applyAlignment="1">
      <alignment horizontal="left"/>
    </xf>
    <xf numFmtId="0" fontId="4" fillId="0" borderId="4" xfId="0" applyFont="1" applyBorder="1" applyAlignment="1">
      <alignment horizontal="left"/>
    </xf>
    <xf numFmtId="0" fontId="4" fillId="5" borderId="4" xfId="0" applyFont="1" applyFill="1" applyBorder="1" applyAlignment="1">
      <alignment horizontal="left"/>
    </xf>
    <xf numFmtId="0" fontId="4" fillId="3" borderId="4" xfId="0" applyFont="1" applyFill="1" applyBorder="1" applyAlignment="1">
      <alignment horizontal="left"/>
    </xf>
    <xf numFmtId="167" fontId="4" fillId="0" borderId="4" xfId="0" applyNumberFormat="1" applyFont="1" applyBorder="1" applyAlignment="1">
      <alignment horizontal="left"/>
    </xf>
    <xf numFmtId="4" fontId="4" fillId="0" borderId="4" xfId="0" applyNumberFormat="1" applyFont="1" applyBorder="1" applyAlignment="1">
      <alignment horizontal="left"/>
    </xf>
    <xf numFmtId="169" fontId="4" fillId="0" borderId="4" xfId="0" applyNumberFormat="1" applyFont="1" applyBorder="1" applyAlignment="1">
      <alignment horizontal="left"/>
    </xf>
    <xf numFmtId="14" fontId="4" fillId="0" borderId="4" xfId="0" quotePrefix="1" applyNumberFormat="1" applyFont="1" applyBorder="1" applyAlignment="1">
      <alignment horizontal="left"/>
    </xf>
    <xf numFmtId="0" fontId="4" fillId="0" borderId="4" xfId="0" applyFont="1" applyBorder="1"/>
    <xf numFmtId="0" fontId="0" fillId="0" borderId="0" xfId="0" applyAlignment="1">
      <alignment horizontal="center"/>
    </xf>
    <xf numFmtId="0" fontId="4" fillId="0" borderId="0" xfId="0" applyFont="1" applyAlignment="1">
      <alignment horizontal="center"/>
    </xf>
    <xf numFmtId="4" fontId="4" fillId="0" borderId="0" xfId="0" applyNumberFormat="1" applyFont="1" applyBorder="1" applyAlignment="1">
      <alignment horizontal="center"/>
    </xf>
    <xf numFmtId="4" fontId="4" fillId="0" borderId="1" xfId="0" applyNumberFormat="1" applyFont="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169" fontId="4" fillId="3" borderId="1" xfId="0" applyNumberFormat="1" applyFont="1" applyFill="1" applyBorder="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164" fontId="8" fillId="0" borderId="0" xfId="0" applyNumberFormat="1" applyFont="1" applyAlignment="1">
      <alignment horizontal="left"/>
    </xf>
    <xf numFmtId="0" fontId="8" fillId="0" borderId="0" xfId="0" applyFont="1"/>
    <xf numFmtId="0" fontId="8" fillId="0" borderId="0" xfId="0" applyFont="1" applyAlignment="1">
      <alignment horizontal="left" vertical="center"/>
    </xf>
    <xf numFmtId="10" fontId="8" fillId="0" borderId="0" xfId="1" applyNumberFormat="1" applyFont="1" applyAlignment="1">
      <alignment horizontal="left"/>
    </xf>
    <xf numFmtId="0" fontId="8" fillId="0" borderId="0" xfId="0" applyFont="1" applyAlignment="1">
      <alignment horizontal="left"/>
    </xf>
    <xf numFmtId="0" fontId="9" fillId="0" borderId="0" xfId="0" applyFont="1"/>
    <xf numFmtId="4" fontId="4" fillId="5" borderId="1" xfId="0" applyNumberFormat="1" applyFont="1" applyFill="1" applyBorder="1" applyAlignment="1">
      <alignment horizontal="left"/>
    </xf>
    <xf numFmtId="167" fontId="4" fillId="5" borderId="4" xfId="0" applyNumberFormat="1" applyFont="1" applyFill="1" applyBorder="1" applyAlignment="1">
      <alignment horizontal="left"/>
    </xf>
    <xf numFmtId="0" fontId="4" fillId="3" borderId="0" xfId="0" applyFont="1" applyFill="1" applyAlignment="1">
      <alignment horizontal="left"/>
    </xf>
    <xf numFmtId="0" fontId="11" fillId="0" borderId="0" xfId="0" applyFont="1"/>
    <xf numFmtId="0" fontId="12" fillId="0" borderId="1" xfId="0" applyFont="1" applyBorder="1"/>
    <xf numFmtId="0" fontId="4" fillId="2" borderId="4" xfId="0" applyFont="1" applyFill="1" applyBorder="1" applyAlignment="1">
      <alignment horizontal="left"/>
    </xf>
    <xf numFmtId="0" fontId="9" fillId="0" borderId="0" xfId="0" applyFont="1" applyAlignment="1">
      <alignment horizontal="left"/>
    </xf>
    <xf numFmtId="0" fontId="4" fillId="5" borderId="1" xfId="0" applyFont="1" applyFill="1" applyBorder="1" applyAlignment="1">
      <alignment horizontal="left"/>
    </xf>
    <xf numFmtId="0" fontId="4" fillId="2" borderId="1" xfId="0" applyFont="1" applyFill="1" applyBorder="1" applyAlignment="1">
      <alignment horizontal="left"/>
    </xf>
    <xf numFmtId="15" fontId="4" fillId="0" borderId="1" xfId="0" quotePrefix="1" applyNumberFormat="1"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5" fontId="4" fillId="2" borderId="1" xfId="0" quotePrefix="1" applyNumberFormat="1" applyFont="1" applyFill="1" applyBorder="1" applyAlignment="1">
      <alignment horizontal="left"/>
    </xf>
    <xf numFmtId="169"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4" fillId="5" borderId="1" xfId="0" applyFont="1" applyFill="1" applyBorder="1"/>
    <xf numFmtId="166" fontId="4" fillId="5" borderId="1" xfId="0" applyNumberFormat="1" applyFont="1" applyFill="1" applyBorder="1" applyAlignment="1">
      <alignment horizontal="left"/>
    </xf>
    <xf numFmtId="15" fontId="4" fillId="5" borderId="1" xfId="0" quotePrefix="1" applyNumberFormat="1" applyFont="1" applyFill="1" applyBorder="1" applyAlignment="1">
      <alignment horizontal="left"/>
    </xf>
    <xf numFmtId="1" fontId="4" fillId="0" borderId="1" xfId="0" applyNumberFormat="1" applyFont="1" applyBorder="1" applyAlignment="1">
      <alignment horizontal="center"/>
    </xf>
    <xf numFmtId="0" fontId="4" fillId="0" borderId="0" xfId="0" applyFont="1" applyBorder="1"/>
    <xf numFmtId="164" fontId="8" fillId="0" borderId="0" xfId="0" applyNumberFormat="1" applyFont="1" applyBorder="1" applyAlignment="1">
      <alignment horizontal="left"/>
    </xf>
    <xf numFmtId="164" fontId="4" fillId="0" borderId="0" xfId="0" applyNumberFormat="1" applyFont="1" applyBorder="1" applyAlignment="1">
      <alignment horizontal="left"/>
    </xf>
    <xf numFmtId="10" fontId="4" fillId="0" borderId="0" xfId="1" applyNumberFormat="1" applyFont="1" applyBorder="1" applyAlignment="1">
      <alignment horizontal="left"/>
    </xf>
    <xf numFmtId="14" fontId="4" fillId="2" borderId="1" xfId="0" quotePrefix="1" applyNumberFormat="1" applyFont="1" applyFill="1" applyBorder="1" applyAlignment="1">
      <alignment horizontal="left"/>
    </xf>
    <xf numFmtId="15" fontId="4" fillId="3" borderId="1" xfId="0" quotePrefix="1" applyNumberFormat="1" applyFont="1" applyFill="1" applyBorder="1" applyAlignment="1">
      <alignment horizontal="left"/>
    </xf>
    <xf numFmtId="0" fontId="13" fillId="0" borderId="1" xfId="0" applyFont="1" applyBorder="1"/>
    <xf numFmtId="14" fontId="4" fillId="2" borderId="4" xfId="0" quotePrefix="1" applyNumberFormat="1" applyFont="1" applyFill="1" applyBorder="1" applyAlignment="1">
      <alignment horizontal="left"/>
    </xf>
    <xf numFmtId="0" fontId="4" fillId="2" borderId="4" xfId="0" applyFont="1" applyFill="1" applyBorder="1"/>
    <xf numFmtId="0" fontId="10" fillId="5" borderId="1" xfId="0" applyFont="1" applyFill="1" applyBorder="1"/>
    <xf numFmtId="0" fontId="4" fillId="3" borderId="1" xfId="0" applyFont="1" applyFill="1" applyBorder="1"/>
    <xf numFmtId="0" fontId="10" fillId="5" borderId="1" xfId="0" quotePrefix="1" applyFont="1" applyFill="1" applyBorder="1" applyAlignment="1">
      <alignment horizontal="left"/>
    </xf>
    <xf numFmtId="0" fontId="13" fillId="0" borderId="4" xfId="0" applyFont="1" applyBorder="1" applyAlignment="1">
      <alignment horizontal="left"/>
    </xf>
    <xf numFmtId="0" fontId="12" fillId="3" borderId="4" xfId="0" quotePrefix="1" applyFont="1" applyFill="1" applyBorder="1" applyAlignment="1">
      <alignment horizontal="left"/>
    </xf>
    <xf numFmtId="0" fontId="12" fillId="0" borderId="4" xfId="0" applyFont="1" applyBorder="1" applyAlignment="1">
      <alignment horizontal="left"/>
    </xf>
    <xf numFmtId="0" fontId="12" fillId="0" borderId="1" xfId="0" quotePrefix="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168" fontId="12" fillId="0" borderId="1" xfId="0" applyNumberFormat="1" applyFont="1" applyBorder="1" applyAlignment="1">
      <alignment horizontal="left"/>
    </xf>
    <xf numFmtId="169" fontId="12" fillId="0" borderId="1" xfId="0" applyNumberFormat="1" applyFont="1" applyBorder="1" applyAlignment="1">
      <alignment horizontal="left"/>
    </xf>
    <xf numFmtId="14" fontId="12" fillId="0" borderId="1" xfId="0" quotePrefix="1" applyNumberFormat="1" applyFont="1" applyBorder="1" applyAlignment="1">
      <alignment horizontal="left"/>
    </xf>
    <xf numFmtId="0" fontId="12" fillId="5" borderId="1" xfId="0" applyFont="1" applyFill="1" applyBorder="1" applyAlignment="1">
      <alignment horizontal="left"/>
    </xf>
    <xf numFmtId="167" fontId="12" fillId="0" borderId="4" xfId="0" applyNumberFormat="1" applyFont="1" applyBorder="1" applyAlignment="1">
      <alignment horizontal="left"/>
    </xf>
    <xf numFmtId="0" fontId="12" fillId="3" borderId="4" xfId="0" applyFont="1" applyFill="1" applyBorder="1" applyAlignment="1">
      <alignment horizontal="left"/>
    </xf>
    <xf numFmtId="0" fontId="12" fillId="0" borderId="8" xfId="0" applyFont="1" applyBorder="1" applyAlignment="1">
      <alignment vertical="center"/>
    </xf>
    <xf numFmtId="0" fontId="10" fillId="5" borderId="4" xfId="0" applyFont="1" applyFill="1" applyBorder="1" applyAlignment="1">
      <alignment horizontal="left"/>
    </xf>
    <xf numFmtId="4" fontId="4" fillId="3" borderId="1" xfId="0" applyNumberFormat="1" applyFont="1" applyFill="1" applyBorder="1" applyAlignment="1">
      <alignment horizontal="left"/>
    </xf>
    <xf numFmtId="0" fontId="0" fillId="0" borderId="0" xfId="0" applyFont="1"/>
    <xf numFmtId="0" fontId="12" fillId="3" borderId="1" xfId="0" applyFont="1" applyFill="1" applyBorder="1" applyAlignment="1">
      <alignment horizontal="left"/>
    </xf>
    <xf numFmtId="0" fontId="12" fillId="5" borderId="1" xfId="0" applyFont="1" applyFill="1" applyBorder="1"/>
    <xf numFmtId="0" fontId="16" fillId="0" borderId="0" xfId="0" applyFont="1"/>
    <xf numFmtId="0" fontId="13" fillId="3" borderId="4" xfId="0" quotePrefix="1" applyFont="1" applyFill="1" applyBorder="1" applyAlignment="1">
      <alignment horizontal="left"/>
    </xf>
    <xf numFmtId="15" fontId="13" fillId="3" borderId="1" xfId="0" quotePrefix="1" applyNumberFormat="1" applyFont="1" applyFill="1" applyBorder="1" applyAlignment="1">
      <alignment horizontal="center"/>
    </xf>
    <xf numFmtId="0" fontId="13" fillId="3" borderId="1" xfId="0" applyFont="1" applyFill="1" applyBorder="1" applyAlignment="1">
      <alignment horizontal="left"/>
    </xf>
    <xf numFmtId="15" fontId="13" fillId="0" borderId="1" xfId="0" quotePrefix="1" applyNumberFormat="1" applyFont="1" applyBorder="1" applyAlignment="1">
      <alignment horizontal="left"/>
    </xf>
    <xf numFmtId="0" fontId="13" fillId="3" borderId="1" xfId="0" quotePrefix="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167" fontId="13" fillId="0" borderId="1" xfId="0" applyNumberFormat="1" applyFont="1" applyBorder="1" applyAlignment="1">
      <alignment horizontal="left"/>
    </xf>
    <xf numFmtId="4" fontId="13" fillId="0" borderId="1" xfId="0" applyNumberFormat="1" applyFont="1" applyBorder="1" applyAlignment="1">
      <alignment horizontal="left"/>
    </xf>
    <xf numFmtId="169" fontId="13" fillId="0" borderId="1" xfId="0" applyNumberFormat="1" applyFont="1" applyBorder="1" applyAlignment="1">
      <alignment horizontal="left"/>
    </xf>
    <xf numFmtId="14" fontId="13" fillId="0" borderId="1" xfId="0" quotePrefix="1" applyNumberFormat="1" applyFont="1" applyBorder="1" applyAlignment="1">
      <alignment horizontal="left"/>
    </xf>
    <xf numFmtId="0" fontId="17" fillId="0" borderId="0" xfId="0" applyFont="1"/>
    <xf numFmtId="168" fontId="4" fillId="5" borderId="4" xfId="0" applyNumberFormat="1" applyFont="1" applyFill="1" applyBorder="1" applyAlignment="1">
      <alignment horizontal="left"/>
    </xf>
    <xf numFmtId="169" fontId="4" fillId="5" borderId="4" xfId="0" applyNumberFormat="1" applyFont="1" applyFill="1" applyBorder="1" applyAlignment="1">
      <alignment horizontal="left"/>
    </xf>
    <xf numFmtId="4" fontId="4" fillId="5" borderId="4" xfId="0" applyNumberFormat="1" applyFont="1" applyFill="1" applyBorder="1" applyAlignment="1">
      <alignment horizontal="left"/>
    </xf>
    <xf numFmtId="0" fontId="12" fillId="3" borderId="1" xfId="0" quotePrefix="1" applyFont="1" applyFill="1" applyBorder="1" applyAlignment="1">
      <alignment horizontal="left"/>
    </xf>
    <xf numFmtId="0" fontId="14" fillId="0" borderId="0" xfId="0" applyFont="1"/>
    <xf numFmtId="4" fontId="12" fillId="3" borderId="1" xfId="0" applyNumberFormat="1" applyFont="1" applyFill="1" applyBorder="1" applyAlignment="1">
      <alignment horizontal="left"/>
    </xf>
    <xf numFmtId="0" fontId="9" fillId="3" borderId="0" xfId="0" applyFont="1" applyFill="1"/>
    <xf numFmtId="0" fontId="14" fillId="3" borderId="0" xfId="0" applyFont="1" applyFill="1"/>
    <xf numFmtId="0" fontId="12" fillId="5" borderId="4" xfId="0" applyFont="1" applyFill="1" applyBorder="1" applyAlignment="1">
      <alignment horizontal="left"/>
    </xf>
    <xf numFmtId="0" fontId="12" fillId="5" borderId="1" xfId="0" quotePrefix="1" applyFont="1" applyFill="1" applyBorder="1" applyAlignment="1">
      <alignment horizontal="left"/>
    </xf>
    <xf numFmtId="168" fontId="4" fillId="5" borderId="1" xfId="0" applyNumberFormat="1" applyFont="1" applyFill="1" applyBorder="1" applyAlignment="1">
      <alignment horizontal="left"/>
    </xf>
    <xf numFmtId="169" fontId="4" fillId="5" borderId="1" xfId="0" applyNumberFormat="1" applyFont="1" applyFill="1" applyBorder="1" applyAlignment="1">
      <alignment horizontal="left"/>
    </xf>
    <xf numFmtId="14" fontId="4" fillId="5" borderId="1" xfId="0" quotePrefix="1" applyNumberFormat="1" applyFont="1" applyFill="1" applyBorder="1" applyAlignment="1">
      <alignment horizontal="left"/>
    </xf>
    <xf numFmtId="0" fontId="4" fillId="3" borderId="0" xfId="0" applyFont="1" applyFill="1" applyBorder="1" applyAlignment="1">
      <alignment horizontal="left"/>
    </xf>
    <xf numFmtId="173" fontId="4" fillId="0" borderId="1" xfId="0" applyNumberFormat="1" applyFont="1" applyBorder="1" applyAlignment="1">
      <alignment horizontal="left"/>
    </xf>
    <xf numFmtId="173" fontId="13" fillId="0" borderId="4" xfId="0" applyNumberFormat="1" applyFont="1" applyBorder="1" applyAlignment="1">
      <alignment horizontal="left"/>
    </xf>
    <xf numFmtId="0" fontId="12" fillId="5" borderId="0" xfId="0" applyFont="1" applyFill="1"/>
    <xf numFmtId="4" fontId="10" fillId="0" borderId="1" xfId="0" applyNumberFormat="1" applyFont="1" applyBorder="1" applyAlignment="1">
      <alignment horizontal="left"/>
    </xf>
    <xf numFmtId="11" fontId="12" fillId="6"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xf>
    <xf numFmtId="170" fontId="12" fillId="0" borderId="1" xfId="0" applyNumberFormat="1" applyFont="1" applyBorder="1" applyAlignment="1">
      <alignment horizontal="left" vertical="center" wrapText="1"/>
    </xf>
    <xf numFmtId="15" fontId="4" fillId="5" borderId="4" xfId="0" quotePrefix="1" applyNumberFormat="1" applyFont="1" applyFill="1" applyBorder="1" applyAlignment="1">
      <alignment horizontal="left"/>
    </xf>
    <xf numFmtId="0" fontId="0" fillId="0" borderId="0" xfId="0" applyFont="1" applyAlignment="1">
      <alignment horizontal="center"/>
    </xf>
    <xf numFmtId="0" fontId="0" fillId="0" borderId="11" xfId="0" applyBorder="1" applyAlignment="1">
      <alignment horizontal="center"/>
    </xf>
    <xf numFmtId="0" fontId="0" fillId="3" borderId="11" xfId="0" applyFill="1"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3" borderId="16" xfId="0" applyFill="1" applyBorder="1" applyAlignment="1">
      <alignment horizontal="center"/>
    </xf>
    <xf numFmtId="0" fontId="0" fillId="0" borderId="19" xfId="0" applyBorder="1" applyAlignment="1">
      <alignment horizontal="center"/>
    </xf>
    <xf numFmtId="0" fontId="0" fillId="3" borderId="19" xfId="0" applyFill="1" applyBorder="1" applyAlignment="1">
      <alignment horizontal="center"/>
    </xf>
    <xf numFmtId="0" fontId="0" fillId="4" borderId="19" xfId="0" applyFill="1" applyBorder="1" applyAlignment="1">
      <alignment horizontal="center"/>
    </xf>
    <xf numFmtId="0" fontId="0" fillId="0" borderId="22" xfId="0" applyBorder="1" applyAlignment="1">
      <alignment horizontal="center"/>
    </xf>
    <xf numFmtId="0" fontId="0" fillId="4" borderId="11"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0" fillId="0" borderId="24" xfId="0" applyBorder="1" applyAlignment="1">
      <alignment horizontal="center"/>
    </xf>
    <xf numFmtId="0" fontId="0" fillId="4" borderId="24" xfId="0" applyFill="1" applyBorder="1" applyAlignment="1">
      <alignment horizontal="center"/>
    </xf>
    <xf numFmtId="0" fontId="0" fillId="0" borderId="25" xfId="0" applyBorder="1" applyAlignment="1">
      <alignment horizontal="center"/>
    </xf>
    <xf numFmtId="0" fontId="12" fillId="5" borderId="4" xfId="0" quotePrefix="1" applyFont="1" applyFill="1" applyBorder="1" applyAlignment="1">
      <alignment horizontal="left"/>
    </xf>
    <xf numFmtId="0" fontId="8" fillId="3" borderId="0" xfId="0" applyFont="1" applyFill="1"/>
    <xf numFmtId="172" fontId="12" fillId="0" borderId="1" xfId="0" applyNumberFormat="1" applyFont="1" applyBorder="1" applyAlignment="1">
      <alignment horizontal="left"/>
    </xf>
    <xf numFmtId="166" fontId="8" fillId="3" borderId="0" xfId="0" applyNumberFormat="1" applyFont="1" applyFill="1" applyAlignment="1">
      <alignment horizontal="left"/>
    </xf>
    <xf numFmtId="0" fontId="4" fillId="3" borderId="0" xfId="0" applyFont="1" applyFill="1"/>
    <xf numFmtId="0" fontId="8" fillId="3" borderId="0" xfId="0" applyFont="1" applyFill="1" applyAlignment="1">
      <alignment horizontal="left"/>
    </xf>
    <xf numFmtId="0" fontId="16" fillId="3" borderId="0" xfId="0" applyFont="1" applyFill="1" applyAlignment="1">
      <alignment horizontal="left"/>
    </xf>
    <xf numFmtId="0" fontId="16" fillId="3" borderId="0" xfId="0" applyFont="1" applyFill="1"/>
    <xf numFmtId="0" fontId="3" fillId="0" borderId="4" xfId="0" applyFont="1" applyBorder="1" applyAlignment="1"/>
    <xf numFmtId="0" fontId="3" fillId="0" borderId="17" xfId="0" applyFont="1" applyBorder="1" applyAlignment="1"/>
    <xf numFmtId="0" fontId="13" fillId="0" borderId="1" xfId="0" applyFont="1" applyBorder="1" applyAlignment="1">
      <alignment horizontal="center" vertical="center"/>
    </xf>
    <xf numFmtId="0" fontId="15" fillId="3" borderId="0" xfId="0" applyFont="1" applyFill="1"/>
    <xf numFmtId="0" fontId="4" fillId="0" borderId="1" xfId="0" applyFont="1" applyBorder="1" applyAlignment="1"/>
    <xf numFmtId="0" fontId="13" fillId="3" borderId="0" xfId="0" applyFont="1" applyFill="1" applyBorder="1" applyAlignment="1">
      <alignment horizontal="left"/>
    </xf>
    <xf numFmtId="15" fontId="4" fillId="3" borderId="0" xfId="0" quotePrefix="1" applyNumberFormat="1" applyFont="1" applyFill="1" applyBorder="1" applyAlignment="1">
      <alignment horizontal="left"/>
    </xf>
    <xf numFmtId="0" fontId="4" fillId="3" borderId="0" xfId="0" applyFont="1" applyFill="1" applyBorder="1"/>
    <xf numFmtId="15" fontId="4" fillId="3" borderId="0" xfId="0" applyNumberFormat="1" applyFont="1" applyFill="1" applyBorder="1" applyAlignment="1">
      <alignment horizontal="left"/>
    </xf>
    <xf numFmtId="21" fontId="4" fillId="3" borderId="0" xfId="0" applyNumberFormat="1" applyFont="1" applyFill="1" applyBorder="1" applyAlignment="1">
      <alignment horizontal="left"/>
    </xf>
    <xf numFmtId="4" fontId="4" fillId="3" borderId="0" xfId="0" applyNumberFormat="1" applyFont="1" applyFill="1" applyBorder="1" applyAlignment="1">
      <alignment horizontal="left"/>
    </xf>
    <xf numFmtId="165" fontId="4" fillId="3" borderId="0" xfId="0" applyNumberFormat="1" applyFont="1" applyFill="1" applyBorder="1" applyAlignment="1">
      <alignment horizontal="left"/>
    </xf>
    <xf numFmtId="166" fontId="4" fillId="3" borderId="0" xfId="0" applyNumberFormat="1" applyFont="1" applyFill="1" applyBorder="1" applyAlignment="1">
      <alignment horizontal="left"/>
    </xf>
    <xf numFmtId="167" fontId="4" fillId="3" borderId="0" xfId="0" applyNumberFormat="1" applyFont="1" applyFill="1" applyBorder="1" applyAlignment="1">
      <alignment horizontal="left"/>
    </xf>
    <xf numFmtId="169" fontId="4" fillId="3" borderId="0" xfId="0" applyNumberFormat="1" applyFont="1" applyFill="1" applyBorder="1" applyAlignment="1">
      <alignment horizontal="left"/>
    </xf>
    <xf numFmtId="14" fontId="4" fillId="3" borderId="0" xfId="0" quotePrefix="1" applyNumberFormat="1" applyFont="1" applyFill="1" applyBorder="1" applyAlignment="1">
      <alignment horizontal="left"/>
    </xf>
    <xf numFmtId="0" fontId="2" fillId="3" borderId="0" xfId="0" applyFont="1" applyFill="1"/>
    <xf numFmtId="15" fontId="4" fillId="0" borderId="0" xfId="0" applyNumberFormat="1" applyFont="1" applyBorder="1" applyAlignment="1">
      <alignment horizontal="center"/>
    </xf>
    <xf numFmtId="21" fontId="4" fillId="0" borderId="0" xfId="0" applyNumberFormat="1" applyFont="1" applyBorder="1" applyAlignment="1">
      <alignment horizontal="center"/>
    </xf>
    <xf numFmtId="0" fontId="4" fillId="3" borderId="0" xfId="0" applyFont="1" applyFill="1" applyBorder="1" applyAlignment="1">
      <alignment horizontal="center"/>
    </xf>
    <xf numFmtId="15" fontId="13" fillId="3" borderId="0" xfId="0" quotePrefix="1" applyNumberFormat="1" applyFont="1" applyFill="1" applyBorder="1" applyAlignment="1">
      <alignment horizontal="center"/>
    </xf>
    <xf numFmtId="0" fontId="13" fillId="3" borderId="0" xfId="0" applyFont="1" applyFill="1" applyBorder="1" applyAlignment="1">
      <alignment horizontal="center"/>
    </xf>
    <xf numFmtId="166" fontId="4" fillId="3" borderId="0" xfId="0" applyNumberFormat="1" applyFont="1" applyFill="1" applyBorder="1" applyAlignment="1">
      <alignment horizontal="center"/>
    </xf>
    <xf numFmtId="15" fontId="4" fillId="3" borderId="0" xfId="0" quotePrefix="1" applyNumberFormat="1" applyFont="1" applyFill="1" applyBorder="1" applyAlignment="1">
      <alignment horizontal="center"/>
    </xf>
    <xf numFmtId="0" fontId="4" fillId="3" borderId="0" xfId="0" quotePrefix="1" applyFont="1" applyFill="1" applyBorder="1" applyAlignment="1">
      <alignment horizontal="center"/>
    </xf>
    <xf numFmtId="167"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168" fontId="13"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4" fontId="4" fillId="3" borderId="0" xfId="0" quotePrefix="1" applyNumberFormat="1" applyFont="1" applyFill="1" applyBorder="1" applyAlignment="1">
      <alignment horizontal="center"/>
    </xf>
    <xf numFmtId="15" fontId="13" fillId="0" borderId="1" xfId="0" applyNumberFormat="1" applyFont="1" applyBorder="1" applyAlignment="1">
      <alignment horizontal="left"/>
    </xf>
    <xf numFmtId="173" fontId="13" fillId="0" borderId="1" xfId="0" applyNumberFormat="1" applyFont="1" applyBorder="1" applyAlignment="1">
      <alignment horizontal="left"/>
    </xf>
    <xf numFmtId="0" fontId="0" fillId="3" borderId="15" xfId="0" applyFill="1" applyBorder="1" applyAlignment="1">
      <alignment horizontal="center"/>
    </xf>
    <xf numFmtId="0" fontId="0" fillId="3" borderId="0" xfId="0" applyFill="1" applyBorder="1"/>
    <xf numFmtId="0" fontId="4" fillId="3" borderId="0" xfId="0" applyFont="1" applyFill="1" applyBorder="1" applyAlignment="1"/>
    <xf numFmtId="0" fontId="4" fillId="0" borderId="1" xfId="0" applyFont="1" applyBorder="1" applyAlignment="1">
      <alignment horizontal="left"/>
    </xf>
    <xf numFmtId="0" fontId="12" fillId="5" borderId="8" xfId="0" applyFont="1" applyFill="1" applyBorder="1" applyAlignment="1">
      <alignment vertical="center"/>
    </xf>
    <xf numFmtId="0" fontId="4" fillId="0" borderId="1" xfId="0" applyFont="1" applyBorder="1" applyAlignment="1">
      <alignment horizontal="left"/>
    </xf>
    <xf numFmtId="0" fontId="4" fillId="0" borderId="1" xfId="0" applyFont="1" applyBorder="1" applyAlignment="1">
      <alignment horizontal="left"/>
    </xf>
    <xf numFmtId="164" fontId="4" fillId="3" borderId="0" xfId="0" applyNumberFormat="1" applyFont="1" applyFill="1" applyBorder="1" applyAlignment="1">
      <alignment horizontal="left"/>
    </xf>
    <xf numFmtId="164" fontId="8" fillId="3" borderId="0" xfId="0" applyNumberFormat="1" applyFont="1" applyFill="1" applyBorder="1" applyAlignment="1">
      <alignment horizontal="left"/>
    </xf>
    <xf numFmtId="0" fontId="8" fillId="3" borderId="0" xfId="0" applyFont="1" applyFill="1" applyBorder="1"/>
    <xf numFmtId="0" fontId="8" fillId="3" borderId="0" xfId="0" applyFont="1" applyFill="1" applyBorder="1" applyAlignment="1">
      <alignment horizontal="left" vertical="center"/>
    </xf>
    <xf numFmtId="10" fontId="8" fillId="3" borderId="0" xfId="1" applyNumberFormat="1" applyFont="1" applyFill="1" applyBorder="1" applyAlignment="1">
      <alignment horizontal="left"/>
    </xf>
    <xf numFmtId="0" fontId="4" fillId="5" borderId="4" xfId="0" quotePrefix="1" applyFont="1" applyFill="1" applyBorder="1" applyAlignment="1">
      <alignment horizontal="left"/>
    </xf>
    <xf numFmtId="0" fontId="0" fillId="4" borderId="12" xfId="0" applyFill="1" applyBorder="1" applyAlignment="1">
      <alignment horizontal="center"/>
    </xf>
    <xf numFmtId="0" fontId="0" fillId="4" borderId="14" xfId="0" applyFill="1" applyBorder="1" applyAlignment="1">
      <alignment horizontal="center"/>
    </xf>
    <xf numFmtId="0" fontId="0" fillId="3" borderId="14" xfId="0" applyFill="1" applyBorder="1" applyAlignment="1">
      <alignment horizontal="center"/>
    </xf>
    <xf numFmtId="0" fontId="0" fillId="0" borderId="14" xfId="0"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167" fontId="12" fillId="3" borderId="1" xfId="0" applyNumberFormat="1" applyFont="1" applyFill="1" applyBorder="1" applyAlignment="1">
      <alignment horizontal="left"/>
    </xf>
    <xf numFmtId="0" fontId="0" fillId="3" borderId="4" xfId="0" applyFill="1" applyBorder="1" applyAlignment="1">
      <alignment horizontal="center"/>
    </xf>
    <xf numFmtId="1" fontId="4" fillId="3" borderId="0" xfId="0" applyNumberFormat="1" applyFont="1" applyFill="1" applyBorder="1" applyAlignment="1">
      <alignment horizontal="center"/>
    </xf>
    <xf numFmtId="0" fontId="10" fillId="3" borderId="0" xfId="0" applyFont="1" applyFill="1" applyBorder="1"/>
    <xf numFmtId="0" fontId="10" fillId="3" borderId="0" xfId="0" quotePrefix="1" applyFont="1" applyFill="1" applyBorder="1" applyAlignment="1">
      <alignment horizontal="left"/>
    </xf>
    <xf numFmtId="0" fontId="10" fillId="3" borderId="0" xfId="0" applyFont="1" applyFill="1" applyBorder="1" applyAlignment="1">
      <alignment horizontal="left"/>
    </xf>
    <xf numFmtId="0" fontId="13" fillId="0" borderId="1" xfId="0" quotePrefix="1" applyFont="1" applyBorder="1" applyAlignment="1">
      <alignment horizontal="left"/>
    </xf>
    <xf numFmtId="0" fontId="0" fillId="0" borderId="29" xfId="0" applyBorder="1" applyAlignment="1">
      <alignment horizontal="left"/>
    </xf>
    <xf numFmtId="0" fontId="0" fillId="0" borderId="29" xfId="0" quotePrefix="1" applyBorder="1" applyAlignment="1">
      <alignment horizontal="left"/>
    </xf>
    <xf numFmtId="166" fontId="12" fillId="5" borderId="4" xfId="0" applyNumberFormat="1" applyFont="1" applyFill="1" applyBorder="1" applyAlignment="1">
      <alignment horizontal="left"/>
    </xf>
    <xf numFmtId="0" fontId="12" fillId="3" borderId="8" xfId="0" applyFont="1" applyFill="1" applyBorder="1" applyAlignment="1">
      <alignment vertical="center"/>
    </xf>
    <xf numFmtId="0" fontId="4" fillId="0" borderId="1" xfId="0" applyFont="1" applyBorder="1" applyAlignment="1">
      <alignment horizontal="left"/>
    </xf>
    <xf numFmtId="4" fontId="4" fillId="0" borderId="1" xfId="0" applyNumberFormat="1" applyFont="1" applyBorder="1" applyAlignment="1">
      <alignment horizontal="left"/>
    </xf>
    <xf numFmtId="0" fontId="13" fillId="3" borderId="1" xfId="0" applyFont="1" applyFill="1" applyBorder="1"/>
    <xf numFmtId="0" fontId="13" fillId="3" borderId="4" xfId="0" applyFont="1" applyFill="1" applyBorder="1" applyAlignment="1">
      <alignment horizontal="left"/>
    </xf>
    <xf numFmtId="173" fontId="13" fillId="5" borderId="4" xfId="0" applyNumberFormat="1" applyFont="1" applyFill="1" applyBorder="1" applyAlignment="1">
      <alignment horizontal="left"/>
    </xf>
    <xf numFmtId="14" fontId="4" fillId="5" borderId="4" xfId="0" quotePrefix="1" applyNumberFormat="1" applyFont="1" applyFill="1" applyBorder="1" applyAlignment="1">
      <alignment horizontal="left"/>
    </xf>
    <xf numFmtId="0" fontId="4" fillId="5" borderId="4" xfId="0" applyFont="1" applyFill="1" applyBorder="1"/>
    <xf numFmtId="166" fontId="4" fillId="5" borderId="4" xfId="0" applyNumberFormat="1" applyFont="1" applyFill="1" applyBorder="1" applyAlignment="1">
      <alignment horizontal="left"/>
    </xf>
    <xf numFmtId="0" fontId="0" fillId="3" borderId="13" xfId="0" applyFill="1" applyBorder="1" applyAlignment="1">
      <alignment horizontal="center"/>
    </xf>
    <xf numFmtId="0" fontId="0" fillId="3" borderId="18" xfId="0" applyFill="1" applyBorder="1" applyAlignment="1">
      <alignment horizontal="center"/>
    </xf>
    <xf numFmtId="0" fontId="0" fillId="3" borderId="10" xfId="0" applyFill="1" applyBorder="1" applyAlignment="1">
      <alignment horizontal="center"/>
    </xf>
    <xf numFmtId="0" fontId="0" fillId="3" borderId="23" xfId="0" applyFill="1" applyBorder="1" applyAlignment="1">
      <alignment horizontal="center"/>
    </xf>
    <xf numFmtId="0" fontId="0" fillId="0" borderId="31" xfId="0" applyBorder="1" applyAlignment="1">
      <alignment horizontal="left"/>
    </xf>
    <xf numFmtId="0" fontId="3" fillId="0" borderId="0" xfId="0" applyFont="1" applyBorder="1" applyAlignment="1">
      <alignment horizontal="left"/>
    </xf>
    <xf numFmtId="0" fontId="23" fillId="0" borderId="0" xfId="0" applyFont="1"/>
    <xf numFmtId="0" fontId="13" fillId="3" borderId="0" xfId="0" quotePrefix="1" applyFont="1" applyFill="1" applyBorder="1" applyAlignment="1">
      <alignment horizontal="left"/>
    </xf>
    <xf numFmtId="0" fontId="19" fillId="3" borderId="0" xfId="0" applyFont="1" applyFill="1" applyBorder="1"/>
    <xf numFmtId="0" fontId="4" fillId="3" borderId="0" xfId="0" applyFont="1" applyFill="1" applyBorder="1" applyAlignment="1">
      <alignment horizontal="left" vertical="center"/>
    </xf>
    <xf numFmtId="10" fontId="4" fillId="3" borderId="0" xfId="1" applyNumberFormat="1" applyFont="1" applyFill="1" applyBorder="1" applyAlignment="1">
      <alignment horizontal="left"/>
    </xf>
    <xf numFmtId="15" fontId="13" fillId="3" borderId="0" xfId="0" quotePrefix="1" applyNumberFormat="1" applyFont="1" applyFill="1" applyBorder="1" applyAlignment="1">
      <alignment horizontal="left"/>
    </xf>
    <xf numFmtId="0" fontId="12" fillId="0" borderId="0" xfId="0" applyFont="1" applyBorder="1"/>
    <xf numFmtId="0" fontId="24" fillId="0" borderId="0" xfId="0" applyFont="1" applyAlignment="1">
      <alignment horizontal="left"/>
    </xf>
    <xf numFmtId="0" fontId="24" fillId="0" borderId="0" xfId="0" applyFont="1"/>
    <xf numFmtId="0" fontId="25" fillId="0" borderId="0" xfId="0" applyFont="1" applyAlignment="1">
      <alignment horizontal="left"/>
    </xf>
    <xf numFmtId="0" fontId="25" fillId="0" borderId="0" xfId="0" applyFont="1"/>
    <xf numFmtId="0" fontId="23" fillId="3" borderId="0" xfId="0" applyFont="1" applyFill="1"/>
    <xf numFmtId="14" fontId="23" fillId="0" borderId="0" xfId="0" quotePrefix="1" applyNumberFormat="1" applyFont="1" applyBorder="1" applyAlignment="1">
      <alignment horizontal="left"/>
    </xf>
    <xf numFmtId="0" fontId="4" fillId="3" borderId="1" xfId="0" applyFont="1" applyFill="1" applyBorder="1" applyAlignment="1">
      <alignment horizontal="center" vertical="center" wrapText="1"/>
    </xf>
    <xf numFmtId="4" fontId="12" fillId="0" borderId="0"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0" fontId="13" fillId="0" borderId="0" xfId="0" applyFont="1"/>
    <xf numFmtId="1" fontId="4" fillId="3" borderId="0" xfId="0" quotePrefix="1" applyNumberFormat="1" applyFont="1" applyFill="1" applyBorder="1" applyAlignment="1">
      <alignment horizontal="center"/>
    </xf>
    <xf numFmtId="1" fontId="13" fillId="3" borderId="0" xfId="0" applyNumberFormat="1" applyFont="1" applyFill="1" applyBorder="1" applyAlignment="1">
      <alignment horizontal="center"/>
    </xf>
    <xf numFmtId="1" fontId="4" fillId="3" borderId="0" xfId="0" applyNumberFormat="1" applyFont="1" applyFill="1" applyAlignment="1">
      <alignment horizontal="center"/>
    </xf>
    <xf numFmtId="1" fontId="2" fillId="3" borderId="0" xfId="0" applyNumberFormat="1" applyFont="1" applyFill="1" applyAlignment="1">
      <alignment horizontal="center"/>
    </xf>
    <xf numFmtId="1" fontId="0" fillId="0" borderId="0" xfId="0" applyNumberFormat="1" applyAlignment="1">
      <alignment horizontal="center"/>
    </xf>
    <xf numFmtId="0" fontId="3" fillId="0" borderId="0"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9" fillId="0" borderId="0" xfId="0" applyFont="1" applyBorder="1" applyAlignment="1">
      <alignment horizontal="left"/>
    </xf>
    <xf numFmtId="1" fontId="10" fillId="0" borderId="1" xfId="0" applyNumberFormat="1" applyFont="1" applyBorder="1" applyAlignment="1">
      <alignment horizontal="center"/>
    </xf>
    <xf numFmtId="1" fontId="10" fillId="3" borderId="1" xfId="0" applyNumberFormat="1" applyFont="1" applyFill="1" applyBorder="1" applyAlignment="1">
      <alignment horizontal="center"/>
    </xf>
    <xf numFmtId="14" fontId="4" fillId="0" borderId="1" xfId="0" quotePrefix="1" applyNumberFormat="1" applyFont="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center"/>
    </xf>
    <xf numFmtId="0" fontId="0" fillId="0" borderId="1" xfId="0" applyBorder="1"/>
    <xf numFmtId="0" fontId="0" fillId="3" borderId="0" xfId="0" applyFill="1" applyAlignment="1">
      <alignment horizontal="center"/>
    </xf>
    <xf numFmtId="173" fontId="13" fillId="0" borderId="1" xfId="0" applyNumberFormat="1" applyFont="1" applyBorder="1" applyAlignment="1">
      <alignment horizontal="left"/>
    </xf>
    <xf numFmtId="0" fontId="4" fillId="0" borderId="4" xfId="0" applyFont="1" applyBorder="1" applyAlignment="1">
      <alignment horizontal="left"/>
    </xf>
    <xf numFmtId="14" fontId="4" fillId="0" borderId="4" xfId="0" quotePrefix="1" applyNumberFormat="1" applyFont="1" applyBorder="1" applyAlignment="1">
      <alignment horizontal="left"/>
    </xf>
    <xf numFmtId="0" fontId="0" fillId="0" borderId="0" xfId="0" applyAlignment="1"/>
    <xf numFmtId="0" fontId="0" fillId="3" borderId="0" xfId="0" applyFont="1" applyFill="1"/>
    <xf numFmtId="0" fontId="3" fillId="3" borderId="0" xfId="0" applyFont="1" applyFill="1" applyAlignment="1">
      <alignment horizontal="left"/>
    </xf>
    <xf numFmtId="15" fontId="13" fillId="3" borderId="1" xfId="0" quotePrefix="1" applyNumberFormat="1" applyFont="1" applyFill="1" applyBorder="1" applyAlignment="1">
      <alignment horizontal="left"/>
    </xf>
    <xf numFmtId="0" fontId="4" fillId="3" borderId="0" xfId="0" applyFont="1" applyFill="1" applyAlignment="1"/>
    <xf numFmtId="0" fontId="0" fillId="0" borderId="34" xfId="0" applyFill="1" applyBorder="1"/>
    <xf numFmtId="0" fontId="0" fillId="0" borderId="35" xfId="0" applyFill="1" applyBorder="1"/>
    <xf numFmtId="0" fontId="0" fillId="0" borderId="36" xfId="0" applyFill="1" applyBorder="1"/>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33" xfId="0" applyFont="1" applyFill="1" applyBorder="1" applyAlignment="1">
      <alignment horizontal="center" vertical="center"/>
    </xf>
    <xf numFmtId="0" fontId="20" fillId="0" borderId="35" xfId="0" applyFont="1" applyFill="1" applyBorder="1" applyAlignment="1">
      <alignment horizontal="left"/>
    </xf>
    <xf numFmtId="0" fontId="21" fillId="0" borderId="35" xfId="0" applyFont="1" applyBorder="1" applyAlignment="1">
      <alignment horizontal="left"/>
    </xf>
    <xf numFmtId="0" fontId="20" fillId="0" borderId="35" xfId="0" applyFont="1" applyBorder="1" applyAlignment="1">
      <alignment horizontal="left"/>
    </xf>
    <xf numFmtId="0" fontId="20" fillId="3" borderId="35" xfId="0" applyFont="1" applyFill="1" applyBorder="1" applyAlignment="1">
      <alignment horizontal="left"/>
    </xf>
    <xf numFmtId="0" fontId="0" fillId="0" borderId="35" xfId="0" applyBorder="1"/>
    <xf numFmtId="0" fontId="20" fillId="3" borderId="35" xfId="0" applyFont="1" applyFill="1" applyBorder="1"/>
    <xf numFmtId="0" fontId="3" fillId="3" borderId="7" xfId="0" applyFont="1" applyFill="1" applyBorder="1" applyAlignment="1">
      <alignment horizontal="center" vertical="center"/>
    </xf>
    <xf numFmtId="166" fontId="4" fillId="3" borderId="3" xfId="0" applyNumberFormat="1" applyFont="1" applyFill="1" applyBorder="1" applyAlignment="1">
      <alignment horizontal="left"/>
    </xf>
    <xf numFmtId="0" fontId="4" fillId="3" borderId="3" xfId="0" applyFont="1" applyFill="1" applyBorder="1" applyAlignment="1">
      <alignment horizontal="left"/>
    </xf>
    <xf numFmtId="15" fontId="13" fillId="3" borderId="3" xfId="0" quotePrefix="1" applyNumberFormat="1" applyFont="1" applyFill="1" applyBorder="1" applyAlignment="1">
      <alignment horizontal="left"/>
    </xf>
    <xf numFmtId="0" fontId="13" fillId="3" borderId="3" xfId="0" applyFont="1" applyFill="1" applyBorder="1" applyAlignment="1">
      <alignment horizontal="left"/>
    </xf>
    <xf numFmtId="0" fontId="13" fillId="3" borderId="3" xfId="0" quotePrefix="1" applyFont="1" applyFill="1" applyBorder="1" applyAlignment="1">
      <alignment horizontal="left"/>
    </xf>
    <xf numFmtId="0" fontId="4" fillId="3" borderId="0" xfId="0" applyFont="1" applyFill="1" applyBorder="1" applyAlignment="1">
      <alignment horizontal="center" vertical="center"/>
    </xf>
    <xf numFmtId="164" fontId="4" fillId="3" borderId="0" xfId="0" applyNumberFormat="1" applyFont="1" applyFill="1" applyBorder="1" applyAlignment="1">
      <alignment horizontal="center"/>
    </xf>
    <xf numFmtId="10" fontId="4" fillId="3" borderId="0" xfId="1" applyNumberFormat="1" applyFont="1" applyFill="1" applyBorder="1" applyAlignment="1">
      <alignment horizontal="center"/>
    </xf>
    <xf numFmtId="0" fontId="4" fillId="3" borderId="0" xfId="0" applyFont="1" applyFill="1" applyAlignment="1">
      <alignment horizontal="center" wrapText="1"/>
    </xf>
    <xf numFmtId="164" fontId="8" fillId="0" borderId="0" xfId="0" applyNumberFormat="1" applyFont="1" applyAlignment="1">
      <alignment horizontal="center"/>
    </xf>
    <xf numFmtId="173" fontId="13" fillId="5" borderId="1" xfId="0" applyNumberFormat="1" applyFont="1" applyFill="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173" fontId="13" fillId="0" borderId="1" xfId="0" applyNumberFormat="1"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13" fillId="0" borderId="4" xfId="0" applyFont="1" applyBorder="1" applyAlignment="1">
      <alignment horizontal="left"/>
    </xf>
    <xf numFmtId="166" fontId="13" fillId="0" borderId="1" xfId="0" applyNumberFormat="1" applyFont="1" applyBorder="1" applyAlignment="1">
      <alignment horizontal="left"/>
    </xf>
    <xf numFmtId="4" fontId="13" fillId="0" borderId="1" xfId="0" applyNumberFormat="1" applyFont="1" applyBorder="1" applyAlignment="1">
      <alignment horizontal="left"/>
    </xf>
    <xf numFmtId="0" fontId="12" fillId="5" borderId="1" xfId="0" applyFont="1" applyFill="1" applyBorder="1" applyAlignment="1">
      <alignment vertical="center"/>
    </xf>
    <xf numFmtId="0" fontId="4" fillId="0" borderId="0" xfId="0" applyFont="1" applyBorder="1" applyAlignment="1">
      <alignment horizontal="left" vertical="center"/>
    </xf>
    <xf numFmtId="0" fontId="4" fillId="5" borderId="1" xfId="0" applyFont="1" applyFill="1" applyBorder="1" applyAlignment="1">
      <alignment vertical="center"/>
    </xf>
    <xf numFmtId="166" fontId="4" fillId="3" borderId="1" xfId="0" applyNumberFormat="1" applyFont="1" applyFill="1" applyBorder="1" applyAlignment="1">
      <alignment horizontal="left"/>
    </xf>
    <xf numFmtId="0" fontId="4" fillId="3" borderId="1" xfId="0" applyFont="1" applyFill="1" applyBorder="1" applyAlignment="1">
      <alignment vertical="center"/>
    </xf>
    <xf numFmtId="0" fontId="4" fillId="0" borderId="0" xfId="0" applyFont="1" applyFill="1" applyBorder="1"/>
    <xf numFmtId="0" fontId="4" fillId="0" borderId="0" xfId="0" applyFont="1" applyFill="1" applyBorder="1" applyAlignment="1">
      <alignment horizontal="left"/>
    </xf>
    <xf numFmtId="0" fontId="4" fillId="2" borderId="1" xfId="0" applyFont="1" applyFill="1" applyBorder="1"/>
    <xf numFmtId="167" fontId="12" fillId="0" borderId="1" xfId="0" applyNumberFormat="1" applyFont="1" applyBorder="1"/>
    <xf numFmtId="0" fontId="4" fillId="5" borderId="0" xfId="0" applyFont="1" applyFill="1"/>
    <xf numFmtId="0" fontId="15" fillId="0" borderId="0" xfId="0" applyFont="1" applyAlignment="1">
      <alignment horizontal="center"/>
    </xf>
    <xf numFmtId="0" fontId="13" fillId="3" borderId="1" xfId="0" applyFont="1" applyFill="1" applyBorder="1" applyAlignment="1">
      <alignment vertical="center"/>
    </xf>
    <xf numFmtId="166" fontId="12" fillId="5" borderId="1" xfId="0" applyNumberFormat="1" applyFont="1" applyFill="1" applyBorder="1" applyAlignment="1">
      <alignment horizontal="left"/>
    </xf>
    <xf numFmtId="167" fontId="13" fillId="0" borderId="1" xfId="0" applyNumberFormat="1" applyFont="1" applyBorder="1"/>
    <xf numFmtId="0" fontId="13" fillId="3" borderId="0" xfId="0" applyFont="1" applyFill="1" applyBorder="1"/>
    <xf numFmtId="0" fontId="3" fillId="3" borderId="0" xfId="0" applyFont="1" applyFill="1" applyBorder="1" applyAlignment="1">
      <alignment horizontal="center" wrapText="1"/>
    </xf>
    <xf numFmtId="0" fontId="4" fillId="3" borderId="3" xfId="0" applyFont="1" applyFill="1" applyBorder="1" applyAlignment="1">
      <alignment horizontal="center"/>
    </xf>
    <xf numFmtId="15" fontId="4" fillId="3" borderId="3" xfId="0" applyNumberFormat="1" applyFont="1" applyFill="1" applyBorder="1" applyAlignment="1">
      <alignment horizontal="center"/>
    </xf>
    <xf numFmtId="21" fontId="4" fillId="3" borderId="3" xfId="0" applyNumberFormat="1" applyFont="1" applyFill="1" applyBorder="1" applyAlignment="1">
      <alignment horizontal="center"/>
    </xf>
    <xf numFmtId="4" fontId="4" fillId="3" borderId="3" xfId="0" applyNumberFormat="1" applyFont="1" applyFill="1" applyBorder="1" applyAlignment="1">
      <alignment horizontal="center"/>
    </xf>
    <xf numFmtId="165" fontId="4" fillId="3" borderId="3" xfId="0" applyNumberFormat="1" applyFont="1" applyFill="1" applyBorder="1" applyAlignment="1">
      <alignment horizontal="center"/>
    </xf>
    <xf numFmtId="0" fontId="3" fillId="3" borderId="0" xfId="0" applyFont="1" applyFill="1" applyBorder="1" applyAlignment="1">
      <alignment horizontal="center" vertical="center"/>
    </xf>
    <xf numFmtId="15" fontId="13" fillId="3" borderId="3" xfId="0" quotePrefix="1" applyNumberFormat="1" applyFont="1" applyFill="1" applyBorder="1" applyAlignment="1">
      <alignment horizontal="center"/>
    </xf>
    <xf numFmtId="0" fontId="13" fillId="3" borderId="3" xfId="0" applyFont="1" applyFill="1" applyBorder="1" applyAlignment="1">
      <alignment horizontal="center"/>
    </xf>
    <xf numFmtId="166" fontId="4" fillId="3" borderId="3" xfId="0" applyNumberFormat="1" applyFont="1" applyFill="1" applyBorder="1" applyAlignment="1">
      <alignment horizontal="center"/>
    </xf>
    <xf numFmtId="15" fontId="4" fillId="3" borderId="3" xfId="0" quotePrefix="1" applyNumberFormat="1" applyFont="1" applyFill="1" applyBorder="1" applyAlignment="1">
      <alignment horizontal="center"/>
    </xf>
    <xf numFmtId="0" fontId="4" fillId="3" borderId="3" xfId="0" quotePrefix="1" applyFont="1" applyFill="1" applyBorder="1" applyAlignment="1">
      <alignment horizontal="center"/>
    </xf>
    <xf numFmtId="167" fontId="4" fillId="3" borderId="3" xfId="0" applyNumberFormat="1" applyFont="1" applyFill="1" applyBorder="1" applyAlignment="1">
      <alignment horizontal="center"/>
    </xf>
    <xf numFmtId="168" fontId="13" fillId="3" borderId="3" xfId="0" applyNumberFormat="1" applyFont="1" applyFill="1" applyBorder="1" applyAlignment="1">
      <alignment horizontal="center"/>
    </xf>
    <xf numFmtId="169" fontId="4" fillId="3" borderId="3" xfId="0" applyNumberFormat="1" applyFont="1" applyFill="1" applyBorder="1" applyAlignment="1">
      <alignment horizontal="center"/>
    </xf>
    <xf numFmtId="14" fontId="4" fillId="3" borderId="3" xfId="0" quotePrefix="1" applyNumberFormat="1" applyFont="1" applyFill="1" applyBorder="1" applyAlignment="1">
      <alignment horizontal="center"/>
    </xf>
    <xf numFmtId="0" fontId="13" fillId="5" borderId="1" xfId="0" applyFont="1" applyFill="1" applyBorder="1" applyAlignment="1">
      <alignment vertical="center"/>
    </xf>
    <xf numFmtId="4" fontId="13" fillId="0" borderId="0" xfId="0" applyNumberFormat="1" applyFont="1" applyBorder="1" applyAlignment="1">
      <alignment horizontal="left"/>
    </xf>
    <xf numFmtId="0" fontId="0" fillId="3" borderId="25" xfId="0" applyFill="1" applyBorder="1" applyAlignment="1">
      <alignment horizontal="center"/>
    </xf>
    <xf numFmtId="0" fontId="0" fillId="3" borderId="27" xfId="0" applyFill="1" applyBorder="1" applyAlignment="1">
      <alignment horizontal="center"/>
    </xf>
    <xf numFmtId="0" fontId="15" fillId="3" borderId="16" xfId="0" applyFont="1" applyFill="1" applyBorder="1" applyAlignment="1">
      <alignment horizontal="center"/>
    </xf>
    <xf numFmtId="2" fontId="0" fillId="7" borderId="29" xfId="0" applyNumberFormat="1" applyFill="1" applyBorder="1" applyAlignment="1">
      <alignment horizontal="left"/>
    </xf>
    <xf numFmtId="0" fontId="0" fillId="7" borderId="29" xfId="0" quotePrefix="1" applyFill="1" applyBorder="1" applyAlignment="1">
      <alignment horizontal="left"/>
    </xf>
    <xf numFmtId="2" fontId="0" fillId="8" borderId="29" xfId="0" applyNumberFormat="1" applyFill="1" applyBorder="1" applyAlignment="1">
      <alignment horizontal="left"/>
    </xf>
    <xf numFmtId="0" fontId="0" fillId="8" borderId="29" xfId="0" quotePrefix="1" applyFill="1" applyBorder="1" applyAlignment="1">
      <alignment horizontal="left"/>
    </xf>
    <xf numFmtId="0" fontId="0" fillId="8" borderId="30" xfId="0" quotePrefix="1" applyFill="1" applyBorder="1" applyAlignment="1">
      <alignment horizontal="left"/>
    </xf>
    <xf numFmtId="0" fontId="0" fillId="8" borderId="0" xfId="0" applyFill="1"/>
    <xf numFmtId="0" fontId="0" fillId="7" borderId="0" xfId="0" applyFill="1"/>
    <xf numFmtId="0" fontId="0" fillId="3" borderId="0" xfId="0" applyFill="1" applyBorder="1" applyAlignment="1">
      <alignment horizontal="left"/>
    </xf>
    <xf numFmtId="4" fontId="4" fillId="0" borderId="1" xfId="0" applyNumberFormat="1"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9" fillId="0" borderId="0" xfId="0" applyFont="1" applyAlignment="1">
      <alignment vertical="center" wrapText="1"/>
    </xf>
    <xf numFmtId="0" fontId="13" fillId="5" borderId="1" xfId="0" applyFont="1" applyFill="1" applyBorder="1"/>
    <xf numFmtId="0" fontId="13" fillId="0" borderId="1" xfId="0" applyFont="1" applyBorder="1" applyAlignment="1">
      <alignment horizontal="left"/>
    </xf>
    <xf numFmtId="0" fontId="13" fillId="0" borderId="1" xfId="0" applyFont="1" applyBorder="1" applyAlignment="1">
      <alignment horizontal="left"/>
    </xf>
    <xf numFmtId="0" fontId="6" fillId="0" borderId="0" xfId="0" applyFont="1"/>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5" fillId="0" borderId="0" xfId="0" applyFont="1"/>
    <xf numFmtId="166" fontId="25" fillId="0" borderId="0" xfId="0" applyNumberFormat="1" applyFont="1" applyAlignment="1">
      <alignment horizontal="left"/>
    </xf>
    <xf numFmtId="0" fontId="4" fillId="0" borderId="0" xfId="0" applyFont="1" applyBorder="1" applyAlignment="1"/>
    <xf numFmtId="0" fontId="3" fillId="0" borderId="0" xfId="0" applyFont="1" applyBorder="1" applyAlignment="1"/>
    <xf numFmtId="169" fontId="12" fillId="0" borderId="2" xfId="0" applyNumberFormat="1" applyFont="1" applyBorder="1" applyAlignment="1">
      <alignment horizontal="left" vertical="center" wrapText="1"/>
    </xf>
    <xf numFmtId="0" fontId="0" fillId="0" borderId="0" xfId="0" applyBorder="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6" fillId="0" borderId="0" xfId="0" applyFont="1" applyAlignment="1"/>
    <xf numFmtId="0" fontId="12" fillId="3" borderId="1" xfId="0" applyFont="1" applyFill="1" applyBorder="1"/>
    <xf numFmtId="0" fontId="0" fillId="5" borderId="1" xfId="0" applyFill="1" applyBorder="1"/>
    <xf numFmtId="0" fontId="4" fillId="0" borderId="1" xfId="0" applyFont="1" applyFill="1" applyBorder="1" applyAlignment="1">
      <alignment horizontal="left"/>
    </xf>
    <xf numFmtId="168" fontId="4" fillId="0" borderId="1" xfId="0" applyNumberFormat="1" applyFont="1" applyFill="1" applyBorder="1" applyAlignment="1">
      <alignment horizontal="left"/>
    </xf>
    <xf numFmtId="4"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14" fontId="4" fillId="0" borderId="1" xfId="0" quotePrefix="1" applyNumberFormat="1" applyFont="1" applyFill="1" applyBorder="1" applyAlignment="1">
      <alignment horizontal="left"/>
    </xf>
    <xf numFmtId="0" fontId="4" fillId="0" borderId="1" xfId="0" applyFont="1" applyFill="1" applyBorder="1"/>
    <xf numFmtId="0" fontId="13" fillId="3" borderId="1" xfId="0" applyFont="1" applyFill="1" applyBorder="1" applyAlignment="1">
      <alignment horizontal="left"/>
    </xf>
    <xf numFmtId="0" fontId="9" fillId="0" borderId="0" xfId="0" applyFont="1" applyAlignment="1"/>
    <xf numFmtId="0" fontId="8" fillId="3" borderId="0" xfId="0" applyFont="1" applyFill="1" applyAlignment="1"/>
    <xf numFmtId="0" fontId="13" fillId="3" borderId="3" xfId="0" quotePrefix="1" applyFont="1" applyFill="1" applyBorder="1" applyAlignment="1">
      <alignment horizontal="center"/>
    </xf>
    <xf numFmtId="167" fontId="13" fillId="3" borderId="3" xfId="0" applyNumberFormat="1" applyFont="1" applyFill="1" applyBorder="1" applyAlignment="1">
      <alignment horizontal="center"/>
    </xf>
    <xf numFmtId="4" fontId="13" fillId="3" borderId="3" xfId="0" applyNumberFormat="1" applyFont="1" applyFill="1" applyBorder="1" applyAlignment="1">
      <alignment horizontal="center"/>
    </xf>
    <xf numFmtId="169" fontId="13" fillId="3" borderId="3" xfId="0" applyNumberFormat="1" applyFont="1" applyFill="1" applyBorder="1" applyAlignment="1">
      <alignment horizontal="center"/>
    </xf>
    <xf numFmtId="14" fontId="13" fillId="3" borderId="3" xfId="0" quotePrefix="1" applyNumberFormat="1" applyFont="1" applyFill="1" applyBorder="1" applyAlignment="1">
      <alignment horizontal="center"/>
    </xf>
    <xf numFmtId="0" fontId="25" fillId="3" borderId="0" xfId="0" applyFont="1" applyFill="1"/>
    <xf numFmtId="0" fontId="0" fillId="3" borderId="0" xfId="0" applyFill="1" applyBorder="1" applyAlignment="1">
      <alignment horizontal="center"/>
    </xf>
    <xf numFmtId="0" fontId="12" fillId="3" borderId="0" xfId="0" applyFont="1" applyFill="1" applyBorder="1" applyAlignment="1">
      <alignment horizontal="center"/>
    </xf>
    <xf numFmtId="0" fontId="9" fillId="3" borderId="3" xfId="0" applyFont="1" applyFill="1" applyBorder="1" applyAlignment="1">
      <alignment horizontal="left"/>
    </xf>
    <xf numFmtId="15" fontId="12" fillId="3" borderId="3" xfId="0" quotePrefix="1" applyNumberFormat="1" applyFont="1" applyFill="1" applyBorder="1" applyAlignment="1">
      <alignment horizontal="left"/>
    </xf>
    <xf numFmtId="0" fontId="12" fillId="3" borderId="3" xfId="0" quotePrefix="1" applyFont="1" applyFill="1" applyBorder="1" applyAlignment="1">
      <alignment horizontal="left"/>
    </xf>
    <xf numFmtId="0" fontId="12" fillId="3" borderId="3" xfId="0" applyFont="1" applyFill="1" applyBorder="1" applyAlignment="1">
      <alignment horizontal="left"/>
    </xf>
    <xf numFmtId="167" fontId="4" fillId="3" borderId="3" xfId="0" applyNumberFormat="1" applyFont="1" applyFill="1" applyBorder="1" applyAlignment="1">
      <alignment horizontal="left"/>
    </xf>
    <xf numFmtId="4" fontId="4" fillId="3" borderId="3" xfId="0" applyNumberFormat="1" applyFont="1" applyFill="1" applyBorder="1" applyAlignment="1">
      <alignment horizontal="left"/>
    </xf>
    <xf numFmtId="15" fontId="4" fillId="3" borderId="3" xfId="0" quotePrefix="1" applyNumberFormat="1" applyFont="1" applyFill="1" applyBorder="1" applyAlignment="1">
      <alignment horizontal="left"/>
    </xf>
    <xf numFmtId="168" fontId="4" fillId="3" borderId="3" xfId="0" applyNumberFormat="1" applyFont="1" applyFill="1" applyBorder="1" applyAlignment="1">
      <alignment horizontal="left"/>
    </xf>
    <xf numFmtId="169" fontId="4" fillId="3" borderId="3" xfId="0" applyNumberFormat="1" applyFont="1" applyFill="1" applyBorder="1" applyAlignment="1">
      <alignment horizontal="left"/>
    </xf>
    <xf numFmtId="14" fontId="4" fillId="3" borderId="3" xfId="0" quotePrefix="1" applyNumberFormat="1" applyFont="1" applyFill="1" applyBorder="1" applyAlignment="1">
      <alignment horizontal="left"/>
    </xf>
    <xf numFmtId="0" fontId="4" fillId="3" borderId="3" xfId="0" applyFont="1" applyFill="1" applyBorder="1"/>
    <xf numFmtId="0" fontId="12" fillId="3" borderId="0" xfId="0" applyFont="1" applyFill="1" applyBorder="1" applyAlignment="1">
      <alignment horizontal="center" wrapText="1"/>
    </xf>
    <xf numFmtId="167" fontId="12" fillId="3" borderId="3" xfId="0" applyNumberFormat="1" applyFont="1" applyFill="1" applyBorder="1" applyAlignment="1">
      <alignment horizontal="left"/>
    </xf>
    <xf numFmtId="4" fontId="12" fillId="3" borderId="3" xfId="0" applyNumberFormat="1" applyFont="1" applyFill="1" applyBorder="1" applyAlignment="1">
      <alignment horizontal="left"/>
    </xf>
    <xf numFmtId="0" fontId="9" fillId="0" borderId="0" xfId="0" applyFont="1" applyAlignment="1">
      <alignment wrapText="1"/>
    </xf>
    <xf numFmtId="15" fontId="16" fillId="3" borderId="0" xfId="0" quotePrefix="1" applyNumberFormat="1" applyFont="1" applyFill="1" applyBorder="1" applyAlignment="1"/>
    <xf numFmtId="0" fontId="13" fillId="0" borderId="1" xfId="0" applyFont="1" applyBorder="1" applyAlignment="1">
      <alignment horizontal="left"/>
    </xf>
    <xf numFmtId="0" fontId="4" fillId="0" borderId="1" xfId="0"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166" fontId="4" fillId="0" borderId="1" xfId="0" applyNumberFormat="1" applyFont="1" applyBorder="1" applyAlignment="1">
      <alignment horizontal="left"/>
    </xf>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xf numFmtId="2"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3" borderId="0" xfId="0" applyFont="1" applyFill="1" applyBorder="1"/>
    <xf numFmtId="169" fontId="12" fillId="3" borderId="3" xfId="0" applyNumberFormat="1" applyFont="1" applyFill="1" applyBorder="1" applyAlignment="1">
      <alignment horizontal="left"/>
    </xf>
    <xf numFmtId="172" fontId="12" fillId="3" borderId="3" xfId="0" applyNumberFormat="1" applyFont="1" applyFill="1" applyBorder="1" applyAlignment="1">
      <alignment horizontal="left"/>
    </xf>
    <xf numFmtId="173" fontId="13" fillId="3" borderId="3" xfId="0" applyNumberFormat="1" applyFont="1" applyFill="1" applyBorder="1" applyAlignment="1">
      <alignment horizontal="left"/>
    </xf>
    <xf numFmtId="0" fontId="9" fillId="3" borderId="0" xfId="0" applyFont="1" applyFill="1" applyBorder="1" applyAlignment="1">
      <alignment vertical="center" wrapText="1"/>
    </xf>
    <xf numFmtId="15" fontId="9" fillId="3" borderId="0" xfId="0" quotePrefix="1" applyNumberFormat="1" applyFont="1" applyFill="1" applyBorder="1" applyAlignment="1"/>
    <xf numFmtId="0" fontId="4" fillId="0" borderId="1" xfId="0" applyFont="1" applyBorder="1" applyAlignment="1">
      <alignment horizontal="left"/>
    </xf>
    <xf numFmtId="0" fontId="16" fillId="3" borderId="0" xfId="0" applyFont="1" applyFill="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left"/>
    </xf>
    <xf numFmtId="0" fontId="3" fillId="0" borderId="0" xfId="0" applyFont="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2" fillId="0" borderId="0" xfId="0" applyFont="1" applyAlignment="1">
      <alignment horizontal="center"/>
    </xf>
    <xf numFmtId="3" fontId="1" fillId="3" borderId="0" xfId="0" applyNumberFormat="1" applyFont="1" applyFill="1" applyBorder="1"/>
    <xf numFmtId="3" fontId="38" fillId="0" borderId="1" xfId="0" applyNumberFormat="1" applyFont="1" applyBorder="1"/>
    <xf numFmtId="0" fontId="24" fillId="0" borderId="1" xfId="0" applyFont="1" applyFill="1" applyBorder="1"/>
    <xf numFmtId="0" fontId="2" fillId="0" borderId="0" xfId="0" quotePrefix="1" applyFont="1"/>
    <xf numFmtId="3" fontId="2" fillId="3" borderId="0" xfId="0" applyNumberFormat="1" applyFont="1" applyFill="1" applyBorder="1"/>
    <xf numFmtId="0" fontId="2" fillId="0" borderId="0" xfId="0" applyFont="1" applyBorder="1"/>
    <xf numFmtId="175" fontId="39" fillId="3" borderId="0" xfId="0" applyNumberFormat="1" applyFont="1" applyFill="1" applyBorder="1"/>
    <xf numFmtId="175" fontId="39" fillId="0" borderId="0" xfId="0" applyNumberFormat="1" applyFont="1" applyBorder="1"/>
    <xf numFmtId="0" fontId="38" fillId="0" borderId="0" xfId="0" applyFont="1"/>
    <xf numFmtId="3" fontId="39" fillId="0" borderId="0" xfId="0" applyNumberFormat="1" applyFont="1" applyBorder="1"/>
    <xf numFmtId="0" fontId="40" fillId="0" borderId="0" xfId="0" applyFont="1" applyFill="1" applyBorder="1"/>
    <xf numFmtId="0" fontId="24" fillId="0" borderId="0" xfId="0" applyFont="1" applyBorder="1" applyAlignment="1">
      <alignment horizontal="center" wrapText="1"/>
    </xf>
    <xf numFmtId="0" fontId="0" fillId="4" borderId="0" xfId="0" applyFill="1"/>
    <xf numFmtId="175" fontId="39" fillId="4" borderId="0" xfId="0" applyNumberFormat="1" applyFont="1" applyFill="1" applyBorder="1"/>
    <xf numFmtId="3" fontId="39" fillId="4" borderId="1" xfId="0" applyNumberFormat="1" applyFont="1" applyFill="1" applyBorder="1"/>
    <xf numFmtId="0" fontId="40" fillId="4" borderId="1" xfId="0" applyFont="1" applyFill="1" applyBorder="1"/>
    <xf numFmtId="0" fontId="2" fillId="4" borderId="0" xfId="0" applyFont="1" applyFill="1" applyAlignment="1">
      <alignment horizontal="center"/>
    </xf>
    <xf numFmtId="0" fontId="2" fillId="4" borderId="0" xfId="0" quotePrefix="1" applyFont="1" applyFill="1"/>
    <xf numFmtId="0" fontId="24" fillId="4" borderId="0" xfId="0" applyFont="1" applyFill="1" applyBorder="1"/>
    <xf numFmtId="1" fontId="2" fillId="4" borderId="1" xfId="0" applyNumberFormat="1" applyFont="1" applyFill="1" applyBorder="1"/>
    <xf numFmtId="0" fontId="24" fillId="4" borderId="1" xfId="0" applyFont="1" applyFill="1" applyBorder="1"/>
    <xf numFmtId="0" fontId="2" fillId="4" borderId="0" xfId="0" applyFont="1" applyFill="1"/>
    <xf numFmtId="0" fontId="2" fillId="4" borderId="1" xfId="0" applyFont="1" applyFill="1" applyBorder="1"/>
    <xf numFmtId="0" fontId="38" fillId="4" borderId="0" xfId="0" applyFont="1" applyFill="1"/>
    <xf numFmtId="0" fontId="24" fillId="3" borderId="0" xfId="0" applyFont="1" applyFill="1" applyBorder="1"/>
    <xf numFmtId="0" fontId="24" fillId="0" borderId="0" xfId="0" applyFont="1" applyBorder="1"/>
    <xf numFmtId="0" fontId="0" fillId="9" borderId="0" xfId="0" applyFill="1"/>
    <xf numFmtId="0" fontId="24" fillId="9" borderId="0" xfId="0" applyFont="1" applyFill="1" applyBorder="1"/>
    <xf numFmtId="0" fontId="38" fillId="9" borderId="1" xfId="0" applyFont="1" applyFill="1" applyBorder="1"/>
    <xf numFmtId="0" fontId="2" fillId="9" borderId="0" xfId="0" applyFont="1" applyFill="1" applyAlignment="1">
      <alignment horizontal="center"/>
    </xf>
    <xf numFmtId="0" fontId="2" fillId="9" borderId="0" xfId="0" applyFont="1" applyFill="1"/>
    <xf numFmtId="0" fontId="38" fillId="9" borderId="0" xfId="0" applyFont="1" applyFill="1"/>
    <xf numFmtId="0" fontId="24" fillId="9" borderId="0" xfId="0" applyFont="1" applyFill="1"/>
    <xf numFmtId="0" fontId="2" fillId="9" borderId="0" xfId="0" applyFont="1" applyFill="1" applyBorder="1"/>
    <xf numFmtId="0" fontId="38" fillId="10" borderId="1" xfId="0" applyFont="1" applyFill="1" applyBorder="1"/>
    <xf numFmtId="0" fontId="38" fillId="9" borderId="0" xfId="0" applyFont="1" applyFill="1" applyAlignment="1">
      <alignment horizontal="center"/>
    </xf>
    <xf numFmtId="0" fontId="20" fillId="9" borderId="0" xfId="0" applyFont="1" applyFill="1"/>
    <xf numFmtId="0" fontId="24" fillId="9" borderId="1" xfId="0" applyFont="1" applyFill="1" applyBorder="1"/>
    <xf numFmtId="0" fontId="24" fillId="9" borderId="0" xfId="0" applyFont="1" applyFill="1" applyAlignment="1">
      <alignment horizontal="left"/>
    </xf>
    <xf numFmtId="0" fontId="24" fillId="9" borderId="0" xfId="0" applyFont="1" applyFill="1" applyAlignment="1"/>
    <xf numFmtId="0" fontId="38" fillId="9" borderId="19" xfId="0" applyFont="1" applyFill="1" applyBorder="1"/>
    <xf numFmtId="0" fontId="2" fillId="10" borderId="43" xfId="0" applyFont="1" applyFill="1" applyBorder="1"/>
    <xf numFmtId="0" fontId="2" fillId="9" borderId="1" xfId="0" applyFont="1" applyFill="1" applyBorder="1"/>
    <xf numFmtId="1" fontId="38" fillId="9" borderId="19" xfId="0" applyNumberFormat="1" applyFont="1" applyFill="1" applyBorder="1"/>
    <xf numFmtId="0" fontId="24" fillId="9" borderId="43" xfId="0" applyFont="1" applyFill="1" applyBorder="1"/>
    <xf numFmtId="1" fontId="24" fillId="9" borderId="1" xfId="0" applyNumberFormat="1" applyFont="1" applyFill="1" applyBorder="1"/>
    <xf numFmtId="0" fontId="6" fillId="0" borderId="17" xfId="0" applyFont="1" applyBorder="1" applyAlignment="1">
      <alignment horizontal="left" vertical="center" wrapText="1"/>
    </xf>
    <xf numFmtId="0" fontId="13" fillId="0" borderId="1" xfId="0" applyFont="1" applyBorder="1" applyAlignment="1">
      <alignment horizontal="center" vertical="center" wrapText="1"/>
    </xf>
    <xf numFmtId="1" fontId="24" fillId="9" borderId="0" xfId="0" applyNumberFormat="1" applyFont="1" applyFill="1" applyBorder="1"/>
    <xf numFmtId="0" fontId="0" fillId="9" borderId="0" xfId="0" applyFont="1" applyFill="1" applyAlignment="1">
      <alignment horizontal="center"/>
    </xf>
    <xf numFmtId="0" fontId="4" fillId="0" borderId="17" xfId="0" applyFont="1" applyBorder="1" applyAlignment="1">
      <alignment vertical="center" wrapText="1"/>
    </xf>
    <xf numFmtId="1" fontId="2" fillId="10" borderId="43" xfId="0" applyNumberFormat="1" applyFont="1" applyFill="1" applyBorder="1"/>
    <xf numFmtId="3" fontId="4" fillId="5" borderId="1" xfId="0" applyNumberFormat="1" applyFont="1" applyFill="1" applyBorder="1" applyAlignment="1">
      <alignment horizontal="left"/>
    </xf>
    <xf numFmtId="1" fontId="2" fillId="9" borderId="0" xfId="0" applyNumberFormat="1" applyFont="1" applyFill="1" applyBorder="1"/>
    <xf numFmtId="1" fontId="2" fillId="9" borderId="1" xfId="0" applyNumberFormat="1" applyFont="1" applyFill="1" applyBorder="1"/>
    <xf numFmtId="0" fontId="4" fillId="3" borderId="1" xfId="0" applyFont="1" applyFill="1" applyBorder="1" applyAlignment="1">
      <alignment horizontal="center" vertical="center"/>
    </xf>
    <xf numFmtId="0" fontId="10" fillId="0" borderId="1" xfId="0" applyFont="1" applyBorder="1" applyAlignment="1">
      <alignment horizontal="left" vertical="center"/>
    </xf>
    <xf numFmtId="0" fontId="4" fillId="0" borderId="17" xfId="0" applyFont="1" applyBorder="1" applyAlignment="1">
      <alignment horizontal="left" vertical="center" wrapText="1"/>
    </xf>
    <xf numFmtId="0" fontId="20" fillId="0" borderId="0" xfId="0" applyFont="1"/>
    <xf numFmtId="1" fontId="35" fillId="3" borderId="0" xfId="0" applyNumberFormat="1" applyFont="1" applyFill="1"/>
    <xf numFmtId="1" fontId="35" fillId="0" borderId="0" xfId="0" applyNumberFormat="1" applyFont="1"/>
    <xf numFmtId="0" fontId="20" fillId="11" borderId="0" xfId="0" applyFont="1" applyFill="1"/>
    <xf numFmtId="0" fontId="24" fillId="11" borderId="0" xfId="0" applyFont="1" applyFill="1" applyBorder="1"/>
    <xf numFmtId="0" fontId="38" fillId="11" borderId="1" xfId="0" applyFont="1" applyFill="1" applyBorder="1"/>
    <xf numFmtId="0" fontId="2" fillId="11" borderId="0" xfId="0" applyFont="1" applyFill="1" applyAlignment="1">
      <alignment horizontal="center"/>
    </xf>
    <xf numFmtId="0" fontId="2" fillId="11" borderId="0" xfId="0" applyFont="1" applyFill="1"/>
    <xf numFmtId="0" fontId="38" fillId="11" borderId="0" xfId="0" applyFont="1" applyFill="1"/>
    <xf numFmtId="0" fontId="24" fillId="11" borderId="0" xfId="0" applyFont="1" applyFill="1"/>
    <xf numFmtId="0" fontId="2" fillId="11" borderId="0" xfId="0" applyFont="1" applyFill="1" applyBorder="1"/>
    <xf numFmtId="0" fontId="38" fillId="11" borderId="0" xfId="0" applyFont="1" applyFill="1" applyAlignment="1">
      <alignment horizontal="center"/>
    </xf>
    <xf numFmtId="0" fontId="38" fillId="11" borderId="19" xfId="0" applyFont="1" applyFill="1" applyBorder="1"/>
    <xf numFmtId="0" fontId="2" fillId="10" borderId="1" xfId="0" applyFont="1" applyFill="1" applyBorder="1"/>
    <xf numFmtId="0" fontId="2" fillId="11" borderId="1" xfId="0" applyFont="1" applyFill="1" applyBorder="1"/>
    <xf numFmtId="0" fontId="24" fillId="11" borderId="19" xfId="0" applyFont="1" applyFill="1" applyBorder="1"/>
    <xf numFmtId="0" fontId="24" fillId="11" borderId="43" xfId="0" applyFont="1" applyFill="1" applyBorder="1"/>
    <xf numFmtId="0" fontId="24" fillId="11" borderId="1" xfId="0" applyFont="1" applyFill="1" applyBorder="1"/>
    <xf numFmtId="0" fontId="0" fillId="11" borderId="0" xfId="0" applyFont="1" applyFill="1" applyAlignment="1">
      <alignment horizontal="center"/>
    </xf>
    <xf numFmtId="0" fontId="0" fillId="11" borderId="0" xfId="0" applyFill="1"/>
    <xf numFmtId="0" fontId="24" fillId="3" borderId="0" xfId="0" applyFont="1" applyFill="1" applyBorder="1" applyAlignment="1">
      <alignment horizontal="center"/>
    </xf>
    <xf numFmtId="0" fontId="42" fillId="0" borderId="1" xfId="0" applyFont="1" applyBorder="1" applyAlignment="1">
      <alignment horizontal="center"/>
    </xf>
    <xf numFmtId="0" fontId="43" fillId="0" borderId="1" xfId="0" applyFont="1" applyBorder="1" applyAlignment="1">
      <alignment horizontal="center"/>
    </xf>
    <xf numFmtId="0" fontId="44" fillId="0" borderId="0" xfId="0" applyFont="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4" fontId="4" fillId="0" borderId="1" xfId="0" applyNumberFormat="1" applyFont="1" applyBorder="1" applyAlignment="1">
      <alignment horizontal="left"/>
    </xf>
    <xf numFmtId="2" fontId="13" fillId="0" borderId="1" xfId="0" applyNumberFormat="1" applyFont="1" applyBorder="1" applyAlignment="1">
      <alignment horizontal="center" vertical="center"/>
    </xf>
    <xf numFmtId="4" fontId="13" fillId="3" borderId="0" xfId="0" applyNumberFormat="1" applyFont="1" applyFill="1" applyBorder="1" applyAlignment="1">
      <alignment horizontal="center"/>
    </xf>
    <xf numFmtId="0" fontId="42" fillId="0" borderId="1" xfId="0" applyFont="1" applyBorder="1"/>
    <xf numFmtId="0" fontId="8" fillId="0" borderId="0" xfId="0" applyFont="1" applyAlignment="1">
      <alignment vertical="center" wrapText="1"/>
    </xf>
    <xf numFmtId="15" fontId="9" fillId="3" borderId="0" xfId="0" quotePrefix="1" applyNumberFormat="1" applyFont="1" applyFill="1" applyBorder="1" applyAlignment="1">
      <alignment vertical="center" wrapText="1"/>
    </xf>
    <xf numFmtId="0" fontId="38" fillId="0" borderId="0" xfId="0" applyFont="1" applyAlignment="1">
      <alignment horizontal="right"/>
    </xf>
    <xf numFmtId="0" fontId="0" fillId="0" borderId="37" xfId="0" applyBorder="1" applyAlignment="1">
      <alignment horizontal="left"/>
    </xf>
    <xf numFmtId="0" fontId="0" fillId="3" borderId="44" xfId="0" applyFill="1" applyBorder="1" applyAlignment="1">
      <alignment horizontal="left"/>
    </xf>
    <xf numFmtId="0" fontId="0" fillId="3" borderId="9" xfId="0" applyFill="1" applyBorder="1" applyAlignment="1">
      <alignment horizontal="left"/>
    </xf>
    <xf numFmtId="0" fontId="10" fillId="3" borderId="0" xfId="0" applyFont="1" applyFill="1" applyBorder="1" applyAlignment="1">
      <alignment vertical="center" wrapText="1"/>
    </xf>
    <xf numFmtId="0" fontId="10" fillId="0" borderId="0" xfId="0" applyFont="1" applyBorder="1" applyAlignment="1">
      <alignment vertical="top" wrapText="1"/>
    </xf>
    <xf numFmtId="0" fontId="4" fillId="5" borderId="1" xfId="0" applyFont="1" applyFill="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164" fontId="8" fillId="3" borderId="0" xfId="0" applyNumberFormat="1" applyFont="1" applyFill="1" applyAlignment="1">
      <alignment horizontal="left"/>
    </xf>
    <xf numFmtId="0" fontId="3" fillId="3" borderId="0" xfId="0" applyFont="1" applyFill="1" applyBorder="1" applyAlignment="1">
      <alignment horizontal="left"/>
    </xf>
    <xf numFmtId="0" fontId="4" fillId="3" borderId="0" xfId="0" applyFont="1" applyFill="1" applyBorder="1" applyAlignment="1">
      <alignment vertical="center" wrapText="1"/>
    </xf>
    <xf numFmtId="0" fontId="8" fillId="0" borderId="1" xfId="0" applyFont="1" applyBorder="1"/>
    <xf numFmtId="0" fontId="3" fillId="0" borderId="0" xfId="0" applyFont="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12" fillId="0" borderId="1" xfId="0" applyFont="1" applyBorder="1" applyAlignment="1">
      <alignment horizontal="left"/>
    </xf>
    <xf numFmtId="4" fontId="12" fillId="0" borderId="1" xfId="0" applyNumberFormat="1" applyFont="1" applyBorder="1" applyAlignment="1">
      <alignment horizontal="left"/>
    </xf>
    <xf numFmtId="0" fontId="13" fillId="0" borderId="4" xfId="0" applyFont="1" applyBorder="1" applyAlignment="1"/>
    <xf numFmtId="0" fontId="13" fillId="0" borderId="17" xfId="0" applyFont="1" applyBorder="1" applyAlignment="1"/>
    <xf numFmtId="0" fontId="3" fillId="0" borderId="19" xfId="0" applyFont="1" applyBorder="1" applyAlignment="1">
      <alignment horizontal="left"/>
    </xf>
    <xf numFmtId="0" fontId="0" fillId="0" borderId="17" xfId="0" applyBorder="1" applyAlignment="1">
      <alignment horizontal="center"/>
    </xf>
    <xf numFmtId="0" fontId="4" fillId="0" borderId="1" xfId="0" applyFont="1" applyBorder="1" applyAlignment="1">
      <alignment vertical="center"/>
    </xf>
    <xf numFmtId="0" fontId="12" fillId="3" borderId="41" xfId="0" quotePrefix="1" applyFont="1" applyFill="1" applyBorder="1" applyAlignment="1">
      <alignment horizontal="left"/>
    </xf>
    <xf numFmtId="0" fontId="3" fillId="3" borderId="41" xfId="0" applyFont="1" applyFill="1" applyBorder="1" applyAlignment="1">
      <alignment horizontal="left"/>
    </xf>
    <xf numFmtId="0" fontId="12" fillId="3" borderId="41" xfId="0" applyFont="1" applyFill="1" applyBorder="1" applyAlignment="1">
      <alignment horizontal="left"/>
    </xf>
    <xf numFmtId="0" fontId="4" fillId="3" borderId="41" xfId="0" applyFont="1" applyFill="1" applyBorder="1" applyAlignment="1">
      <alignment horizontal="left"/>
    </xf>
    <xf numFmtId="4" fontId="4" fillId="3" borderId="4" xfId="0" applyNumberFormat="1" applyFont="1" applyFill="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16" fillId="3" borderId="0" xfId="0" applyFont="1" applyFill="1" applyAlignment="1"/>
    <xf numFmtId="0" fontId="4" fillId="0" borderId="1" xfId="0" applyFont="1" applyBorder="1" applyAlignment="1">
      <alignment horizontal="center" vertical="center"/>
    </xf>
    <xf numFmtId="166" fontId="4" fillId="0" borderId="1" xfId="0" applyNumberFormat="1" applyFont="1" applyBorder="1" applyAlignment="1">
      <alignment horizontal="left"/>
    </xf>
    <xf numFmtId="0" fontId="4" fillId="0" borderId="1" xfId="0" applyFont="1" applyBorder="1" applyAlignment="1">
      <alignment horizontal="center"/>
    </xf>
    <xf numFmtId="0" fontId="44" fillId="0" borderId="0" xfId="0" applyFont="1" applyAlignment="1">
      <alignment horizontal="left"/>
    </xf>
    <xf numFmtId="20" fontId="44" fillId="0" borderId="0" xfId="0" applyNumberFormat="1" applyFont="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46" fillId="0" borderId="0" xfId="0" applyFont="1"/>
    <xf numFmtId="0" fontId="21" fillId="0" borderId="0" xfId="0" applyFont="1"/>
    <xf numFmtId="2" fontId="16" fillId="0" borderId="0" xfId="0" applyNumberFormat="1" applyFont="1" applyAlignment="1">
      <alignment vertical="center"/>
    </xf>
    <xf numFmtId="0" fontId="16" fillId="0" borderId="0" xfId="0" applyFont="1" applyAlignment="1">
      <alignment vertical="center" wrapText="1"/>
    </xf>
    <xf numFmtId="0" fontId="13" fillId="0" borderId="1" xfId="0" applyFont="1" applyBorder="1" applyAlignment="1">
      <alignment horizontal="left"/>
    </xf>
    <xf numFmtId="0" fontId="16" fillId="0" borderId="0" xfId="0" applyFont="1" applyAlignment="1">
      <alignment horizontal="left" wrapText="1"/>
    </xf>
    <xf numFmtId="0" fontId="4" fillId="0" borderId="1" xfId="0" applyFont="1" applyBorder="1" applyAlignment="1">
      <alignment horizontal="center" vertical="center"/>
    </xf>
    <xf numFmtId="0" fontId="3" fillId="0" borderId="0" xfId="0"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4" fontId="13" fillId="3" borderId="1" xfId="0" applyNumberFormat="1" applyFont="1" applyFill="1" applyBorder="1" applyAlignment="1">
      <alignment horizontal="left"/>
    </xf>
    <xf numFmtId="0" fontId="17" fillId="0" borderId="7" xfId="0" applyFont="1" applyBorder="1" applyAlignment="1">
      <alignment horizontal="center"/>
    </xf>
    <xf numFmtId="0" fontId="17" fillId="0" borderId="7" xfId="0" applyFont="1" applyBorder="1" applyAlignment="1">
      <alignment horizontal="center" vertical="center"/>
    </xf>
    <xf numFmtId="4" fontId="4" fillId="0" borderId="0" xfId="0" applyNumberFormat="1" applyFont="1"/>
    <xf numFmtId="0" fontId="4" fillId="0" borderId="40" xfId="0" applyFont="1" applyBorder="1" applyAlignment="1">
      <alignment horizontal="center"/>
    </xf>
    <xf numFmtId="0" fontId="4" fillId="0" borderId="40" xfId="0" applyFont="1" applyBorder="1"/>
    <xf numFmtId="4" fontId="13" fillId="0" borderId="40" xfId="0" applyNumberFormat="1" applyFont="1" applyBorder="1" applyAlignment="1">
      <alignment horizontal="left"/>
    </xf>
    <xf numFmtId="0" fontId="9" fillId="0" borderId="0" xfId="0" applyFont="1" applyAlignment="1">
      <alignment vertical="top" wrapText="1"/>
    </xf>
    <xf numFmtId="0" fontId="16" fillId="0" borderId="0" xfId="0" applyFont="1" applyAlignment="1">
      <alignment vertical="top" wrapText="1"/>
    </xf>
    <xf numFmtId="166" fontId="8" fillId="0" borderId="0" xfId="0" applyNumberFormat="1" applyFont="1" applyAlignment="1"/>
    <xf numFmtId="166" fontId="9" fillId="0" borderId="0" xfId="0" applyNumberFormat="1" applyFont="1" applyAlignment="1">
      <alignment wrapText="1"/>
    </xf>
    <xf numFmtId="0" fontId="6" fillId="0" borderId="0" xfId="0" applyFont="1" applyBorder="1" applyAlignment="1">
      <alignment horizontal="left" vertical="center"/>
    </xf>
    <xf numFmtId="4" fontId="6" fillId="0" borderId="0" xfId="0" applyNumberFormat="1" applyFont="1" applyBorder="1" applyAlignment="1">
      <alignment horizontal="left" vertical="center"/>
    </xf>
    <xf numFmtId="0" fontId="4" fillId="5" borderId="1" xfId="0" applyFont="1" applyFill="1" applyBorder="1" applyAlignment="1">
      <alignment horizontal="left"/>
    </xf>
    <xf numFmtId="4" fontId="10" fillId="5" borderId="1" xfId="0" applyNumberFormat="1" applyFont="1" applyFill="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vertical="center" wrapText="1"/>
    </xf>
    <xf numFmtId="0" fontId="9" fillId="3" borderId="0" xfId="0" applyFont="1" applyFill="1" applyBorder="1"/>
    <xf numFmtId="169" fontId="4" fillId="3" borderId="1" xfId="0" applyNumberFormat="1" applyFont="1" applyFill="1" applyBorder="1" applyAlignment="1">
      <alignment horizontal="left"/>
    </xf>
    <xf numFmtId="14" fontId="4" fillId="3" borderId="1" xfId="0" quotePrefix="1" applyNumberFormat="1" applyFont="1" applyFill="1" applyBorder="1" applyAlignment="1">
      <alignment horizontal="left"/>
    </xf>
    <xf numFmtId="2" fontId="16" fillId="3" borderId="0" xfId="0" applyNumberFormat="1" applyFont="1" applyFill="1"/>
    <xf numFmtId="0" fontId="12" fillId="3" borderId="1" xfId="0" applyFont="1" applyFill="1" applyBorder="1" applyAlignment="1">
      <alignment horizontal="left"/>
    </xf>
    <xf numFmtId="0" fontId="4" fillId="3" borderId="17" xfId="0" applyFont="1" applyFill="1" applyBorder="1"/>
    <xf numFmtId="168" fontId="4" fillId="3" borderId="1" xfId="0" applyNumberFormat="1" applyFont="1" applyFill="1" applyBorder="1" applyAlignment="1">
      <alignment horizontal="left"/>
    </xf>
    <xf numFmtId="4" fontId="0" fillId="3" borderId="0" xfId="0" applyNumberFormat="1" applyFill="1"/>
    <xf numFmtId="167" fontId="13" fillId="3" borderId="1" xfId="0" applyNumberFormat="1" applyFont="1" applyFill="1" applyBorder="1"/>
    <xf numFmtId="0" fontId="24" fillId="3" borderId="0" xfId="0" applyFont="1" applyFill="1"/>
    <xf numFmtId="0" fontId="16" fillId="3" borderId="0" xfId="0" applyFont="1" applyFill="1" applyAlignment="1">
      <alignment vertical="center"/>
    </xf>
    <xf numFmtId="0" fontId="6" fillId="3" borderId="1" xfId="0" applyFont="1" applyFill="1" applyBorder="1" applyAlignment="1">
      <alignment horizontal="left" vertical="center" wrapText="1"/>
    </xf>
    <xf numFmtId="166" fontId="24" fillId="3" borderId="0" xfId="0" applyNumberFormat="1" applyFont="1" applyFill="1" applyAlignment="1">
      <alignment horizontal="left"/>
    </xf>
    <xf numFmtId="0" fontId="6" fillId="3" borderId="4" xfId="0" applyFont="1" applyFill="1" applyBorder="1" applyAlignment="1">
      <alignment horizontal="left" vertical="center" wrapText="1"/>
    </xf>
    <xf numFmtId="0" fontId="2" fillId="3" borderId="0" xfId="0" applyFont="1" applyFill="1" applyBorder="1"/>
    <xf numFmtId="0" fontId="9" fillId="3" borderId="0" xfId="0" applyFont="1" applyFill="1" applyAlignment="1">
      <alignment vertical="center" wrapText="1"/>
    </xf>
    <xf numFmtId="0" fontId="10" fillId="3" borderId="0" xfId="0" applyFont="1" applyFill="1"/>
    <xf numFmtId="167" fontId="4" fillId="3" borderId="1" xfId="1" applyNumberFormat="1" applyFont="1" applyFill="1" applyBorder="1" applyAlignment="1">
      <alignment horizontal="left"/>
    </xf>
    <xf numFmtId="165" fontId="4" fillId="3" borderId="1" xfId="0" applyNumberFormat="1" applyFont="1" applyFill="1" applyBorder="1" applyAlignment="1">
      <alignment horizontal="left"/>
    </xf>
    <xf numFmtId="4" fontId="10" fillId="3" borderId="1" xfId="0" applyNumberFormat="1" applyFont="1" applyFill="1" applyBorder="1" applyAlignment="1">
      <alignment horizontal="left"/>
    </xf>
    <xf numFmtId="0" fontId="4" fillId="3" borderId="5" xfId="0" applyFont="1" applyFill="1" applyBorder="1" applyAlignment="1">
      <alignment horizontal="left"/>
    </xf>
    <xf numFmtId="0" fontId="9" fillId="0" borderId="0" xfId="0" applyFont="1" applyAlignment="1">
      <alignment horizontal="left"/>
    </xf>
    <xf numFmtId="0" fontId="16" fillId="3" borderId="0" xfId="0" applyFont="1" applyFill="1" applyAlignment="1">
      <alignment horizontal="left"/>
    </xf>
    <xf numFmtId="0" fontId="4" fillId="3" borderId="1" xfId="0"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center"/>
    </xf>
    <xf numFmtId="4" fontId="13" fillId="3" borderId="1" xfId="0" applyNumberFormat="1" applyFont="1" applyFill="1" applyBorder="1" applyAlignment="1">
      <alignment horizontal="left"/>
    </xf>
    <xf numFmtId="2" fontId="9" fillId="3" borderId="0" xfId="0" applyNumberFormat="1" applyFont="1" applyFill="1"/>
    <xf numFmtId="2" fontId="8" fillId="3" borderId="0" xfId="0" applyNumberFormat="1" applyFont="1" applyFill="1"/>
    <xf numFmtId="0" fontId="16" fillId="3" borderId="0" xfId="0" applyFont="1" applyFill="1" applyAlignment="1">
      <alignment wrapText="1"/>
    </xf>
    <xf numFmtId="0" fontId="3" fillId="3" borderId="0" xfId="0" applyFont="1" applyFill="1" applyAlignment="1">
      <alignment horizontal="left" vertical="center"/>
    </xf>
    <xf numFmtId="0" fontId="13" fillId="3" borderId="1" xfId="0" applyFont="1" applyFill="1" applyBorder="1" applyAlignment="1">
      <alignment horizontal="center" vertical="center"/>
    </xf>
    <xf numFmtId="0" fontId="9"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0" fontId="4" fillId="3" borderId="0" xfId="0" applyFont="1" applyFill="1" applyAlignment="1">
      <alignment horizontal="right" vertical="center"/>
    </xf>
    <xf numFmtId="0" fontId="4" fillId="3" borderId="0" xfId="0" applyFont="1" applyFill="1" applyAlignment="1">
      <alignment vertical="center" wrapText="1"/>
    </xf>
    <xf numFmtId="0" fontId="16" fillId="3" borderId="0" xfId="0" applyFont="1" applyFill="1" applyAlignment="1">
      <alignment horizontal="left" vertical="center"/>
    </xf>
    <xf numFmtId="0" fontId="9" fillId="3" borderId="0" xfId="0" applyFont="1" applyFill="1" applyAlignment="1"/>
    <xf numFmtId="0" fontId="9"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 xfId="0" applyFont="1" applyFill="1" applyBorder="1" applyAlignment="1">
      <alignment horizontal="left" vertical="center"/>
    </xf>
    <xf numFmtId="0" fontId="10" fillId="3" borderId="1" xfId="0" applyFont="1" applyFill="1" applyBorder="1" applyAlignment="1">
      <alignment horizontal="left" vertical="center"/>
    </xf>
    <xf numFmtId="0" fontId="4" fillId="3" borderId="17"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2" applyFont="1" applyFill="1" applyBorder="1" applyAlignment="1">
      <alignment vertical="center"/>
    </xf>
    <xf numFmtId="0" fontId="0" fillId="0" borderId="49" xfId="0" applyBorder="1" applyAlignment="1">
      <alignment horizontal="left"/>
    </xf>
    <xf numFmtId="0" fontId="0" fillId="3" borderId="11" xfId="0" applyFont="1" applyFill="1" applyBorder="1" applyAlignment="1">
      <alignment horizontal="center"/>
    </xf>
    <xf numFmtId="0" fontId="0" fillId="3" borderId="50" xfId="0" applyFill="1" applyBorder="1" applyAlignment="1">
      <alignment horizontal="center"/>
    </xf>
    <xf numFmtId="0" fontId="0" fillId="3" borderId="19" xfId="0" applyFont="1" applyFill="1" applyBorder="1" applyAlignment="1">
      <alignment horizontal="center"/>
    </xf>
    <xf numFmtId="0" fontId="0" fillId="3" borderId="22" xfId="0" applyFill="1" applyBorder="1" applyAlignment="1">
      <alignment horizontal="center"/>
    </xf>
    <xf numFmtId="0" fontId="0" fillId="3" borderId="26" xfId="0" applyFill="1" applyBorder="1" applyAlignment="1">
      <alignment horizontal="center"/>
    </xf>
    <xf numFmtId="0" fontId="0" fillId="3" borderId="51" xfId="0" applyFill="1" applyBorder="1"/>
    <xf numFmtId="0" fontId="13" fillId="5" borderId="4" xfId="0" applyFont="1" applyFill="1" applyBorder="1" applyAlignment="1">
      <alignment horizontal="left"/>
    </xf>
    <xf numFmtId="0" fontId="0" fillId="5" borderId="0" xfId="0" applyFill="1"/>
    <xf numFmtId="0" fontId="0" fillId="0" borderId="19" xfId="0" applyFill="1" applyBorder="1" applyAlignment="1">
      <alignment horizontal="center" vertical="center"/>
    </xf>
    <xf numFmtId="0" fontId="0" fillId="3" borderId="1" xfId="0" applyFont="1" applyFill="1" applyBorder="1"/>
    <xf numFmtId="0" fontId="0" fillId="5" borderId="19"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vertical="center"/>
    </xf>
    <xf numFmtId="0" fontId="51" fillId="3" borderId="1" xfId="0" applyFont="1" applyFill="1" applyBorder="1" applyAlignment="1">
      <alignment vertical="center"/>
    </xf>
    <xf numFmtId="0" fontId="15" fillId="0" borderId="19" xfId="0" applyFont="1" applyFill="1" applyBorder="1" applyAlignment="1">
      <alignment horizontal="center" vertical="center"/>
    </xf>
    <xf numFmtId="0" fontId="15" fillId="3" borderId="1" xfId="0" applyFont="1" applyFill="1" applyBorder="1"/>
    <xf numFmtId="0" fontId="0" fillId="3" borderId="17" xfId="0" applyFill="1" applyBorder="1" applyAlignment="1">
      <alignment vertical="center"/>
    </xf>
    <xf numFmtId="0" fontId="50" fillId="3" borderId="1" xfId="0" applyFont="1" applyFill="1" applyBorder="1" applyAlignment="1">
      <alignment vertical="center"/>
    </xf>
    <xf numFmtId="0" fontId="15" fillId="3" borderId="1" xfId="0" applyFont="1" applyFill="1" applyBorder="1" applyAlignment="1">
      <alignment vertical="center"/>
    </xf>
    <xf numFmtId="0" fontId="0" fillId="3" borderId="1" xfId="0" applyFont="1" applyFill="1" applyBorder="1" applyAlignment="1">
      <alignment vertical="center"/>
    </xf>
    <xf numFmtId="0" fontId="0" fillId="3" borderId="19" xfId="0" applyFill="1" applyBorder="1" applyAlignment="1">
      <alignment horizontal="center" vertical="center"/>
    </xf>
    <xf numFmtId="0" fontId="15" fillId="3" borderId="19" xfId="0" applyFont="1" applyFill="1" applyBorder="1" applyAlignment="1">
      <alignment vertical="center"/>
    </xf>
    <xf numFmtId="0" fontId="15" fillId="3" borderId="42" xfId="0" applyFont="1" applyFill="1" applyBorder="1" applyAlignment="1">
      <alignment vertical="center"/>
    </xf>
    <xf numFmtId="0" fontId="0" fillId="3" borderId="19" xfId="0" applyFill="1" applyBorder="1" applyAlignment="1">
      <alignment vertical="center"/>
    </xf>
    <xf numFmtId="0" fontId="0" fillId="5" borderId="19" xfId="0" applyFill="1" applyBorder="1" applyAlignment="1">
      <alignment horizontal="center"/>
    </xf>
    <xf numFmtId="0" fontId="0" fillId="5" borderId="19" xfId="0" applyFill="1" applyBorder="1"/>
    <xf numFmtId="0" fontId="0" fillId="0" borderId="16" xfId="0" applyFill="1" applyBorder="1" applyAlignment="1">
      <alignment horizontal="center" vertical="center"/>
    </xf>
    <xf numFmtId="0" fontId="0" fillId="5" borderId="16" xfId="0" applyFill="1" applyBorder="1" applyAlignment="1">
      <alignment horizontal="center" vertical="center"/>
    </xf>
    <xf numFmtId="0" fontId="0" fillId="5" borderId="16" xfId="0" applyFill="1" applyBorder="1" applyAlignment="1">
      <alignment horizontal="center"/>
    </xf>
    <xf numFmtId="0" fontId="0" fillId="5" borderId="16" xfId="0" applyFill="1" applyBorder="1"/>
    <xf numFmtId="0" fontId="50" fillId="3" borderId="19" xfId="0" applyFont="1" applyFill="1" applyBorder="1" applyAlignment="1">
      <alignment vertical="center"/>
    </xf>
    <xf numFmtId="0" fontId="15" fillId="3" borderId="19" xfId="0" applyFont="1" applyFill="1" applyBorder="1" applyAlignment="1">
      <alignment horizontal="center"/>
    </xf>
    <xf numFmtId="0" fontId="15" fillId="3" borderId="19" xfId="0" applyFont="1" applyFill="1" applyBorder="1"/>
    <xf numFmtId="0" fontId="15" fillId="0" borderId="19" xfId="0" applyFont="1" applyBorder="1" applyAlignment="1">
      <alignment horizontal="center"/>
    </xf>
    <xf numFmtId="0" fontId="15" fillId="5" borderId="19" xfId="0" applyFont="1" applyFill="1" applyBorder="1" applyAlignment="1">
      <alignment horizontal="center"/>
    </xf>
    <xf numFmtId="0" fontId="50" fillId="5" borderId="19" xfId="0" applyFont="1" applyFill="1" applyBorder="1"/>
    <xf numFmtId="0" fontId="15" fillId="0" borderId="1" xfId="0" applyFont="1" applyBorder="1" applyAlignment="1">
      <alignment horizontal="center"/>
    </xf>
    <xf numFmtId="0" fontId="0" fillId="3" borderId="19" xfId="0" applyFill="1" applyBorder="1"/>
    <xf numFmtId="0" fontId="15" fillId="3" borderId="1" xfId="0" applyFont="1" applyFill="1" applyBorder="1" applyAlignment="1">
      <alignment horizontal="center"/>
    </xf>
    <xf numFmtId="0" fontId="0" fillId="3" borderId="1" xfId="0" applyFill="1" applyBorder="1"/>
    <xf numFmtId="0" fontId="50" fillId="3" borderId="1" xfId="0" applyFont="1" applyFill="1" applyBorder="1"/>
    <xf numFmtId="0" fontId="15" fillId="0" borderId="16" xfId="0" applyFont="1" applyBorder="1" applyAlignment="1">
      <alignment horizontal="center"/>
    </xf>
    <xf numFmtId="0" fontId="50" fillId="3" borderId="16" xfId="0" applyFont="1" applyFill="1" applyBorder="1"/>
    <xf numFmtId="0" fontId="15" fillId="5" borderId="16" xfId="0" applyFont="1" applyFill="1" applyBorder="1" applyAlignment="1">
      <alignment horizontal="center"/>
    </xf>
    <xf numFmtId="0" fontId="20" fillId="5" borderId="16" xfId="0" applyFont="1" applyFill="1" applyBorder="1"/>
    <xf numFmtId="0" fontId="50" fillId="5" borderId="19" xfId="0" applyFont="1" applyFill="1" applyBorder="1" applyAlignment="1">
      <alignment vertical="center"/>
    </xf>
    <xf numFmtId="0" fontId="15" fillId="3" borderId="16" xfId="0" applyFont="1" applyFill="1" applyBorder="1"/>
    <xf numFmtId="0" fontId="51" fillId="5" borderId="16" xfId="0" applyFont="1" applyFill="1" applyBorder="1"/>
    <xf numFmtId="0" fontId="51" fillId="3" borderId="16" xfId="0" applyFont="1" applyFill="1" applyBorder="1"/>
    <xf numFmtId="0" fontId="50" fillId="5" borderId="16" xfId="0" applyFont="1" applyFill="1" applyBorder="1"/>
    <xf numFmtId="0" fontId="0" fillId="3" borderId="16" xfId="0" applyFill="1" applyBorder="1" applyAlignment="1">
      <alignment vertical="center"/>
    </xf>
    <xf numFmtId="0" fontId="50" fillId="5" borderId="16" xfId="0" applyFont="1" applyFill="1" applyBorder="1" applyAlignment="1">
      <alignment vertical="center"/>
    </xf>
    <xf numFmtId="0" fontId="50" fillId="5" borderId="42" xfId="0" applyFont="1" applyFill="1" applyBorder="1" applyAlignment="1">
      <alignment vertical="center"/>
    </xf>
    <xf numFmtId="0" fontId="0" fillId="0" borderId="52" xfId="0" applyBorder="1"/>
    <xf numFmtId="0" fontId="50" fillId="3" borderId="16" xfId="0" applyFont="1" applyFill="1" applyBorder="1" applyAlignment="1">
      <alignment vertical="center"/>
    </xf>
    <xf numFmtId="0" fontId="51" fillId="3" borderId="19" xfId="0" applyFont="1" applyFill="1" applyBorder="1" applyAlignment="1">
      <alignment vertical="center"/>
    </xf>
    <xf numFmtId="0" fontId="0" fillId="5" borderId="52" xfId="0" applyFill="1" applyBorder="1"/>
    <xf numFmtId="0" fontId="0" fillId="5" borderId="24" xfId="0" applyFill="1" applyBorder="1" applyAlignment="1">
      <alignment horizontal="center" vertical="center"/>
    </xf>
    <xf numFmtId="0" fontId="15" fillId="3" borderId="16" xfId="0" applyFont="1" applyFill="1" applyBorder="1" applyAlignment="1">
      <alignment vertical="center"/>
    </xf>
    <xf numFmtId="0" fontId="50" fillId="3" borderId="42" xfId="0" applyFont="1" applyFill="1" applyBorder="1" applyAlignment="1">
      <alignment vertical="center"/>
    </xf>
    <xf numFmtId="0" fontId="0" fillId="5" borderId="19" xfId="0" applyFill="1" applyBorder="1" applyAlignment="1">
      <alignment vertical="center"/>
    </xf>
    <xf numFmtId="0" fontId="20" fillId="5" borderId="19" xfId="0" applyFont="1" applyFill="1" applyBorder="1" applyAlignment="1">
      <alignment vertical="center"/>
    </xf>
    <xf numFmtId="0" fontId="0" fillId="3" borderId="16" xfId="0" applyFill="1" applyBorder="1" applyAlignment="1">
      <alignment horizontal="center" vertical="center"/>
    </xf>
    <xf numFmtId="0" fontId="0" fillId="5" borderId="16" xfId="0" applyFill="1" applyBorder="1" applyAlignment="1">
      <alignment vertical="center"/>
    </xf>
    <xf numFmtId="0" fontId="21" fillId="5" borderId="16" xfId="0" applyFont="1" applyFill="1" applyBorder="1" applyAlignment="1">
      <alignment vertical="center"/>
    </xf>
    <xf numFmtId="0" fontId="15" fillId="3" borderId="24" xfId="0" applyFont="1" applyFill="1" applyBorder="1" applyAlignment="1">
      <alignment vertical="center"/>
    </xf>
    <xf numFmtId="0" fontId="20" fillId="5" borderId="16" xfId="0" applyFont="1" applyFill="1" applyBorder="1" applyAlignment="1">
      <alignment vertical="center"/>
    </xf>
    <xf numFmtId="0" fontId="51" fillId="5" borderId="16" xfId="0" applyFont="1" applyFill="1" applyBorder="1" applyAlignment="1">
      <alignment vertical="center"/>
    </xf>
    <xf numFmtId="0" fontId="0" fillId="0" borderId="16" xfId="0" applyBorder="1"/>
    <xf numFmtId="0" fontId="15" fillId="5" borderId="16" xfId="0" applyFont="1" applyFill="1" applyBorder="1" applyAlignment="1">
      <alignment vertical="center"/>
    </xf>
    <xf numFmtId="0" fontId="51" fillId="5" borderId="19" xfId="0" applyFont="1" applyFill="1" applyBorder="1" applyAlignment="1">
      <alignment vertical="center"/>
    </xf>
    <xf numFmtId="0" fontId="48" fillId="5" borderId="16" xfId="0" applyFont="1" applyFill="1" applyBorder="1" applyAlignment="1">
      <alignment vertical="center"/>
    </xf>
    <xf numFmtId="0" fontId="48" fillId="5" borderId="53" xfId="0" applyFont="1" applyFill="1" applyBorder="1" applyAlignment="1">
      <alignment vertical="center"/>
    </xf>
    <xf numFmtId="0" fontId="12" fillId="3" borderId="1" xfId="0" applyFont="1" applyFill="1" applyBorder="1" applyAlignment="1">
      <alignment horizontal="left"/>
    </xf>
    <xf numFmtId="0" fontId="9" fillId="0" borderId="0" xfId="0" applyFont="1" applyAlignment="1">
      <alignment vertical="center"/>
    </xf>
    <xf numFmtId="0" fontId="16" fillId="0" borderId="0" xfId="0" applyFont="1" applyFill="1"/>
    <xf numFmtId="0" fontId="16" fillId="0" borderId="0" xfId="0" applyFont="1" applyFill="1" applyAlignment="1"/>
    <xf numFmtId="0" fontId="8" fillId="0" borderId="0" xfId="0" applyFont="1" applyFill="1"/>
    <xf numFmtId="2" fontId="8" fillId="0" borderId="0" xfId="0" applyNumberFormat="1" applyFont="1" applyFill="1"/>
    <xf numFmtId="4" fontId="4" fillId="0" borderId="1" xfId="0" applyNumberFormat="1" applyFont="1" applyBorder="1" applyAlignment="1">
      <alignment horizontal="left"/>
    </xf>
    <xf numFmtId="166" fontId="16" fillId="3" borderId="0" xfId="0" applyNumberFormat="1" applyFont="1" applyFill="1" applyAlignment="1"/>
    <xf numFmtId="0" fontId="16" fillId="0" borderId="1" xfId="0" applyFont="1" applyBorder="1"/>
    <xf numFmtId="0" fontId="9" fillId="0" borderId="1" xfId="0" applyFont="1" applyBorder="1"/>
    <xf numFmtId="0" fontId="16" fillId="3" borderId="1" xfId="0" applyFont="1" applyFill="1" applyBorder="1"/>
    <xf numFmtId="0" fontId="11" fillId="3" borderId="0" xfId="0" applyFont="1" applyFill="1"/>
    <xf numFmtId="0" fontId="9" fillId="0" borderId="1" xfId="0" applyFont="1" applyBorder="1" applyAlignment="1">
      <alignment vertical="center"/>
    </xf>
    <xf numFmtId="0" fontId="9" fillId="3" borderId="1" xfId="0" applyFont="1" applyFill="1" applyBorder="1"/>
    <xf numFmtId="0" fontId="8" fillId="3" borderId="1" xfId="0" applyFont="1" applyFill="1" applyBorder="1"/>
    <xf numFmtId="2" fontId="16" fillId="3" borderId="1" xfId="0" applyNumberFormat="1" applyFont="1" applyFill="1" applyBorder="1"/>
    <xf numFmtId="2" fontId="9" fillId="3" borderId="1" xfId="0" applyNumberFormat="1" applyFont="1" applyFill="1" applyBorder="1"/>
    <xf numFmtId="2" fontId="8" fillId="3" borderId="1" xfId="0" applyNumberFormat="1" applyFont="1" applyFill="1" applyBorder="1"/>
    <xf numFmtId="0" fontId="16" fillId="3" borderId="0" xfId="0" applyFont="1" applyFill="1" applyBorder="1" applyAlignment="1">
      <alignment wrapText="1"/>
    </xf>
    <xf numFmtId="166" fontId="13" fillId="3" borderId="1" xfId="0" applyNumberFormat="1" applyFont="1" applyFill="1" applyBorder="1" applyAlignment="1">
      <alignment horizontal="left"/>
    </xf>
    <xf numFmtId="15" fontId="13" fillId="5" borderId="1" xfId="0" quotePrefix="1" applyNumberFormat="1" applyFont="1" applyFill="1" applyBorder="1" applyAlignment="1">
      <alignment horizontal="left"/>
    </xf>
    <xf numFmtId="166" fontId="12" fillId="3" borderId="1" xfId="0" applyNumberFormat="1" applyFont="1" applyFill="1" applyBorder="1" applyAlignment="1">
      <alignment horizontal="left"/>
    </xf>
    <xf numFmtId="15" fontId="12" fillId="3" borderId="1" xfId="0" quotePrefix="1" applyNumberFormat="1" applyFont="1" applyFill="1" applyBorder="1" applyAlignment="1">
      <alignment horizontal="left"/>
    </xf>
    <xf numFmtId="0" fontId="16" fillId="3" borderId="0" xfId="0" applyFont="1" applyFill="1" applyBorder="1"/>
    <xf numFmtId="2" fontId="16" fillId="3" borderId="0" xfId="0" applyNumberFormat="1" applyFont="1" applyFill="1" applyBorder="1"/>
    <xf numFmtId="0" fontId="13" fillId="5" borderId="4" xfId="0" quotePrefix="1" applyFont="1" applyFill="1" applyBorder="1" applyAlignment="1">
      <alignment horizontal="left"/>
    </xf>
    <xf numFmtId="0" fontId="16" fillId="3" borderId="0" xfId="0" applyFont="1" applyFill="1" applyBorder="1" applyAlignment="1"/>
    <xf numFmtId="0" fontId="4" fillId="0" borderId="1" xfId="0" applyFont="1" applyBorder="1" applyAlignment="1">
      <alignment horizontal="left"/>
    </xf>
    <xf numFmtId="0" fontId="13" fillId="0" borderId="1" xfId="0"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2" fontId="8" fillId="3" borderId="0" xfId="0" applyNumberFormat="1" applyFont="1" applyFill="1" applyBorder="1"/>
    <xf numFmtId="166" fontId="4" fillId="5" borderId="1" xfId="0" applyNumberFormat="1" applyFont="1" applyFill="1" applyBorder="1" applyAlignment="1">
      <alignment horizontal="left"/>
    </xf>
    <xf numFmtId="0" fontId="16" fillId="0" borderId="1" xfId="0" applyFont="1" applyBorder="1" applyAlignment="1"/>
    <xf numFmtId="1" fontId="4" fillId="5" borderId="1" xfId="0" quotePrefix="1" applyNumberFormat="1" applyFont="1" applyFill="1" applyBorder="1" applyAlignment="1">
      <alignment horizontal="left"/>
    </xf>
    <xf numFmtId="0" fontId="16" fillId="3" borderId="1" xfId="0" applyFont="1" applyFill="1" applyBorder="1" applyAlignment="1">
      <alignment vertical="center"/>
    </xf>
    <xf numFmtId="15" fontId="4" fillId="3" borderId="0" xfId="0" applyNumberFormat="1" applyFont="1" applyFill="1" applyBorder="1" applyAlignment="1">
      <alignment horizontal="center"/>
    </xf>
    <xf numFmtId="21" fontId="4"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1" fontId="13" fillId="3" borderId="0" xfId="0" quotePrefix="1" applyNumberFormat="1" applyFont="1" applyFill="1" applyBorder="1" applyAlignment="1">
      <alignment horizontal="center"/>
    </xf>
    <xf numFmtId="0" fontId="0" fillId="3" borderId="1" xfId="0" applyFill="1" applyBorder="1" applyAlignment="1">
      <alignment horizontal="center" vertical="center"/>
    </xf>
    <xf numFmtId="166" fontId="4" fillId="5" borderId="1" xfId="0" quotePrefix="1" applyNumberFormat="1" applyFont="1" applyFill="1" applyBorder="1" applyAlignment="1">
      <alignment horizontal="left"/>
    </xf>
    <xf numFmtId="1" fontId="9" fillId="3" borderId="1" xfId="0" applyNumberFormat="1" applyFont="1" applyFill="1" applyBorder="1" applyAlignment="1">
      <alignment horizontal="right"/>
    </xf>
    <xf numFmtId="0" fontId="9" fillId="3" borderId="17" xfId="0" applyFont="1" applyFill="1" applyBorder="1" applyAlignment="1">
      <alignment vertical="center" wrapText="1"/>
    </xf>
    <xf numFmtId="0" fontId="0" fillId="3" borderId="2" xfId="0" applyFill="1" applyBorder="1" applyAlignment="1">
      <alignment horizontal="center" vertical="center"/>
    </xf>
    <xf numFmtId="0" fontId="0" fillId="3" borderId="52" xfId="0" applyFill="1" applyBorder="1"/>
    <xf numFmtId="0" fontId="12" fillId="3" borderId="41" xfId="0" applyFont="1" applyFill="1" applyBorder="1" applyAlignment="1"/>
    <xf numFmtId="0" fontId="8" fillId="3" borderId="0" xfId="0" applyFont="1" applyFill="1" applyAlignment="1">
      <alignment horizontal="left" wrapText="1"/>
    </xf>
    <xf numFmtId="15" fontId="4" fillId="3" borderId="1" xfId="0" applyNumberFormat="1" applyFont="1" applyFill="1" applyBorder="1" applyAlignment="1">
      <alignment horizontal="left"/>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0" fontId="3" fillId="3" borderId="4" xfId="0" applyFont="1" applyFill="1" applyBorder="1" applyAlignment="1"/>
    <xf numFmtId="4" fontId="3" fillId="3" borderId="0" xfId="0" applyNumberFormat="1" applyFont="1" applyFill="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4" fillId="3" borderId="7" xfId="0" applyFont="1" applyFill="1" applyBorder="1" applyAlignment="1">
      <alignment horizontal="center"/>
    </xf>
    <xf numFmtId="0" fontId="12" fillId="3" borderId="0" xfId="0" applyFont="1" applyFill="1" applyAlignment="1"/>
    <xf numFmtId="14" fontId="13" fillId="3" borderId="1" xfId="0" quotePrefix="1" applyNumberFormat="1" applyFont="1" applyFill="1" applyBorder="1" applyAlignment="1">
      <alignment horizontal="left"/>
    </xf>
    <xf numFmtId="0" fontId="4" fillId="0" borderId="2" xfId="0" applyFont="1" applyBorder="1" applyAlignment="1">
      <alignment horizontal="left"/>
    </xf>
    <xf numFmtId="0" fontId="13" fillId="0" borderId="19" xfId="0" applyFont="1" applyBorder="1" applyAlignment="1">
      <alignment horizontal="left"/>
    </xf>
    <xf numFmtId="0" fontId="13" fillId="3" borderId="0" xfId="0" applyFont="1" applyFill="1" applyBorder="1" applyAlignment="1"/>
    <xf numFmtId="0" fontId="4" fillId="3" borderId="0" xfId="0" applyFont="1" applyFill="1" applyBorder="1" applyAlignment="1">
      <alignment vertical="center"/>
    </xf>
    <xf numFmtId="164" fontId="4" fillId="3" borderId="0" xfId="0" applyNumberFormat="1" applyFont="1" applyFill="1" applyBorder="1" applyAlignment="1"/>
    <xf numFmtId="164" fontId="4" fillId="3" borderId="17" xfId="0" applyNumberFormat="1" applyFont="1" applyFill="1" applyBorder="1" applyAlignment="1">
      <alignment horizontal="left"/>
    </xf>
    <xf numFmtId="0" fontId="0" fillId="0" borderId="51" xfId="0" applyFill="1" applyBorder="1"/>
    <xf numFmtId="4" fontId="13" fillId="5" borderId="1" xfId="0" applyNumberFormat="1" applyFont="1" applyFill="1" applyBorder="1" applyAlignment="1">
      <alignment horizontal="left"/>
    </xf>
    <xf numFmtId="168" fontId="13" fillId="5" borderId="1" xfId="0" applyNumberFormat="1" applyFont="1" applyFill="1" applyBorder="1" applyAlignment="1">
      <alignment horizontal="left"/>
    </xf>
    <xf numFmtId="169" fontId="13" fillId="5" borderId="1" xfId="0" applyNumberFormat="1" applyFont="1" applyFill="1" applyBorder="1" applyAlignment="1">
      <alignment horizontal="left"/>
    </xf>
    <xf numFmtId="14" fontId="13" fillId="5" borderId="1" xfId="0" quotePrefix="1" applyNumberFormat="1" applyFont="1" applyFill="1" applyBorder="1" applyAlignment="1">
      <alignment horizontal="left"/>
    </xf>
    <xf numFmtId="167" fontId="4" fillId="5" borderId="1" xfId="0" applyNumberFormat="1"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0" fontId="4" fillId="3" borderId="1" xfId="0" applyFont="1" applyFill="1" applyBorder="1" applyAlignment="1">
      <alignment horizontal="left"/>
    </xf>
    <xf numFmtId="166" fontId="4" fillId="0" borderId="1" xfId="0" applyNumberFormat="1" applyFont="1" applyBorder="1" applyAlignment="1">
      <alignment horizontal="left"/>
    </xf>
    <xf numFmtId="166" fontId="4" fillId="5"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173" fontId="13" fillId="0" borderId="1" xfId="0" applyNumberFormat="1" applyFont="1" applyBorder="1" applyAlignment="1">
      <alignment horizontal="left"/>
    </xf>
    <xf numFmtId="164" fontId="4" fillId="3" borderId="2" xfId="0" applyNumberFormat="1" applyFont="1" applyFill="1" applyBorder="1" applyAlignment="1">
      <alignment horizontal="left"/>
    </xf>
    <xf numFmtId="0" fontId="4" fillId="0" borderId="1" xfId="0" applyFont="1" applyBorder="1" applyAlignment="1">
      <alignment horizontal="left"/>
    </xf>
    <xf numFmtId="0" fontId="16" fillId="3" borderId="0" xfId="0" applyFont="1" applyFill="1" applyBorder="1" applyAlignment="1">
      <alignment horizontal="left"/>
    </xf>
    <xf numFmtId="0" fontId="4" fillId="3" borderId="1" xfId="0" applyFont="1" applyFill="1" applyBorder="1" applyAlignment="1">
      <alignment horizontal="left"/>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0" fontId="12" fillId="3" borderId="1" xfId="0" applyFont="1" applyFill="1" applyBorder="1" applyAlignment="1">
      <alignment horizontal="left"/>
    </xf>
    <xf numFmtId="0" fontId="13" fillId="3" borderId="1" xfId="0" applyFont="1" applyFill="1" applyBorder="1" applyAlignment="1">
      <alignment horizontal="left"/>
    </xf>
    <xf numFmtId="0" fontId="4" fillId="3" borderId="6" xfId="0" applyFont="1" applyFill="1" applyBorder="1" applyAlignment="1">
      <alignment horizontal="left"/>
    </xf>
    <xf numFmtId="0" fontId="4" fillId="3" borderId="0" xfId="0" applyFont="1" applyFill="1" applyBorder="1" applyAlignment="1">
      <alignment horizontal="left"/>
    </xf>
    <xf numFmtId="0" fontId="8" fillId="3" borderId="1" xfId="0" applyFont="1" applyFill="1" applyBorder="1" applyAlignment="1">
      <alignment horizontal="right" vertical="center" wrapText="1"/>
    </xf>
    <xf numFmtId="4" fontId="13" fillId="0" borderId="1" xfId="0" applyNumberFormat="1" applyFont="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center"/>
    </xf>
    <xf numFmtId="0" fontId="4" fillId="0" borderId="4" xfId="0" applyFont="1" applyBorder="1" applyAlignment="1">
      <alignment horizontal="left"/>
    </xf>
    <xf numFmtId="4" fontId="13" fillId="3" borderId="1" xfId="0" applyNumberFormat="1" applyFont="1" applyFill="1" applyBorder="1" applyAlignment="1">
      <alignment horizontal="left"/>
    </xf>
    <xf numFmtId="0" fontId="8" fillId="0" borderId="0" xfId="0" applyFont="1" applyAlignment="1">
      <alignment horizontal="left"/>
    </xf>
    <xf numFmtId="0" fontId="3" fillId="3" borderId="1" xfId="0" applyFont="1" applyFill="1" applyBorder="1"/>
    <xf numFmtId="166" fontId="4" fillId="3" borderId="4" xfId="0" applyNumberFormat="1" applyFont="1" applyFill="1" applyBorder="1" applyAlignment="1">
      <alignment horizontal="left"/>
    </xf>
    <xf numFmtId="0" fontId="16" fillId="3" borderId="41" xfId="0" applyFont="1" applyFill="1" applyBorder="1" applyAlignment="1"/>
    <xf numFmtId="2" fontId="8" fillId="3" borderId="1" xfId="0" applyNumberFormat="1" applyFont="1" applyFill="1" applyBorder="1" applyAlignment="1">
      <alignment horizontal="right" vertical="center"/>
    </xf>
    <xf numFmtId="15" fontId="12" fillId="3" borderId="1" xfId="0" applyNumberFormat="1" applyFont="1" applyFill="1" applyBorder="1" applyAlignment="1">
      <alignment horizontal="left"/>
    </xf>
    <xf numFmtId="15" fontId="13" fillId="3" borderId="1" xfId="0" applyNumberFormat="1" applyFont="1" applyFill="1" applyBorder="1" applyAlignment="1">
      <alignment horizontal="left"/>
    </xf>
    <xf numFmtId="0" fontId="3" fillId="5" borderId="1" xfId="0" applyFont="1" applyFill="1" applyBorder="1" applyAlignment="1">
      <alignment horizontal="left"/>
    </xf>
    <xf numFmtId="0" fontId="3" fillId="5" borderId="1" xfId="0" quotePrefix="1" applyFont="1" applyFill="1" applyBorder="1" applyAlignment="1">
      <alignment horizontal="left"/>
    </xf>
    <xf numFmtId="166" fontId="25" fillId="3" borderId="0" xfId="0" applyNumberFormat="1" applyFont="1" applyFill="1" applyAlignment="1">
      <alignment horizontal="left"/>
    </xf>
    <xf numFmtId="0" fontId="25" fillId="3" borderId="0" xfId="0" applyFont="1" applyFill="1" applyAlignment="1">
      <alignment horizontal="left"/>
    </xf>
    <xf numFmtId="15" fontId="4" fillId="3" borderId="0" xfId="0" applyNumberFormat="1" applyFont="1" applyFill="1" applyAlignment="1">
      <alignment horizontal="left"/>
    </xf>
    <xf numFmtId="15" fontId="4" fillId="3" borderId="4" xfId="0" quotePrefix="1" applyNumberFormat="1" applyFont="1" applyFill="1" applyBorder="1" applyAlignment="1">
      <alignment horizontal="left"/>
    </xf>
    <xf numFmtId="0" fontId="9" fillId="3" borderId="41" xfId="0" applyFont="1" applyFill="1" applyBorder="1" applyAlignment="1">
      <alignment horizontal="left"/>
    </xf>
    <xf numFmtId="0" fontId="4" fillId="3" borderId="0" xfId="0" applyFont="1" applyFill="1" applyBorder="1" applyAlignment="1">
      <alignment horizontal="center" vertical="center" wrapText="1"/>
    </xf>
    <xf numFmtId="0" fontId="3" fillId="3" borderId="0" xfId="0" applyFont="1" applyFill="1" applyBorder="1" applyAlignment="1"/>
    <xf numFmtId="165" fontId="12" fillId="3" borderId="1" xfId="0" applyNumberFormat="1" applyFont="1" applyFill="1" applyBorder="1" applyAlignment="1">
      <alignment horizontal="left"/>
    </xf>
    <xf numFmtId="167" fontId="12" fillId="5" borderId="4" xfId="0" applyNumberFormat="1" applyFont="1" applyFill="1" applyBorder="1" applyAlignment="1">
      <alignment horizontal="left"/>
    </xf>
    <xf numFmtId="0" fontId="9" fillId="3" borderId="4" xfId="0" applyFont="1" applyFill="1" applyBorder="1" applyAlignment="1"/>
    <xf numFmtId="0" fontId="9" fillId="3" borderId="5" xfId="0" applyFont="1" applyFill="1" applyBorder="1" applyAlignment="1"/>
    <xf numFmtId="0" fontId="9" fillId="3" borderId="17" xfId="0" applyFont="1" applyFill="1" applyBorder="1" applyAlignment="1"/>
    <xf numFmtId="0" fontId="9" fillId="3" borderId="0" xfId="0" applyFont="1" applyFill="1" applyBorder="1" applyAlignment="1"/>
    <xf numFmtId="167" fontId="12" fillId="3" borderId="1" xfId="1" applyNumberFormat="1" applyFont="1" applyFill="1" applyBorder="1" applyAlignment="1">
      <alignment horizontal="left"/>
    </xf>
    <xf numFmtId="0" fontId="12" fillId="3" borderId="0" xfId="0" applyFont="1" applyFill="1"/>
    <xf numFmtId="171" fontId="12" fillId="3" borderId="1" xfId="0" applyNumberFormat="1" applyFont="1" applyFill="1" applyBorder="1" applyAlignment="1">
      <alignment horizontal="left"/>
    </xf>
    <xf numFmtId="173" fontId="0" fillId="3" borderId="0" xfId="0" applyNumberFormat="1" applyFill="1"/>
    <xf numFmtId="15" fontId="4" fillId="3" borderId="4" xfId="0" applyNumberFormat="1" applyFont="1" applyFill="1" applyBorder="1" applyAlignment="1">
      <alignment horizontal="left"/>
    </xf>
    <xf numFmtId="167" fontId="4" fillId="3" borderId="4" xfId="0" applyNumberFormat="1" applyFont="1" applyFill="1" applyBorder="1" applyAlignment="1">
      <alignment horizontal="left"/>
    </xf>
    <xf numFmtId="167" fontId="4" fillId="3" borderId="1" xfId="0" applyNumberFormat="1" applyFont="1" applyFill="1" applyBorder="1" applyAlignment="1">
      <alignment horizontal="left"/>
    </xf>
    <xf numFmtId="0" fontId="4" fillId="3" borderId="4" xfId="0" applyFont="1" applyFill="1" applyBorder="1" applyAlignment="1">
      <alignment vertical="center" wrapText="1"/>
    </xf>
    <xf numFmtId="166" fontId="4" fillId="3" borderId="1" xfId="0" quotePrefix="1" applyNumberFormat="1" applyFont="1" applyFill="1" applyBorder="1" applyAlignment="1">
      <alignment horizontal="left"/>
    </xf>
    <xf numFmtId="0" fontId="4" fillId="5" borderId="1" xfId="0" quotePrefix="1" applyFont="1" applyFill="1" applyBorder="1" applyAlignment="1">
      <alignment horizontal="left"/>
    </xf>
    <xf numFmtId="1" fontId="4" fillId="5" borderId="1" xfId="0" applyNumberFormat="1" applyFont="1" applyFill="1" applyBorder="1" applyAlignment="1">
      <alignment horizontal="left"/>
    </xf>
    <xf numFmtId="15" fontId="12" fillId="3" borderId="4" xfId="0" quotePrefix="1" applyNumberFormat="1" applyFont="1" applyFill="1" applyBorder="1" applyAlignment="1">
      <alignment horizontal="left"/>
    </xf>
    <xf numFmtId="4" fontId="13" fillId="3" borderId="2" xfId="0" applyNumberFormat="1" applyFont="1" applyFill="1" applyBorder="1" applyAlignment="1">
      <alignment horizontal="left" vertical="center"/>
    </xf>
    <xf numFmtId="0" fontId="13" fillId="5" borderId="1" xfId="0" quotePrefix="1" applyFont="1" applyFill="1" applyBorder="1" applyAlignment="1">
      <alignment horizontal="left"/>
    </xf>
    <xf numFmtId="4" fontId="12" fillId="3" borderId="2" xfId="0" applyNumberFormat="1" applyFont="1" applyFill="1" applyBorder="1" applyAlignment="1">
      <alignment horizontal="left" vertical="center"/>
    </xf>
    <xf numFmtId="4" fontId="4" fillId="3" borderId="2" xfId="0" applyNumberFormat="1" applyFont="1" applyFill="1" applyBorder="1" applyAlignment="1">
      <alignment horizontal="left" vertical="center"/>
    </xf>
    <xf numFmtId="0" fontId="3" fillId="3" borderId="0" xfId="0" applyFont="1" applyFill="1" applyBorder="1"/>
    <xf numFmtId="4" fontId="12" fillId="3" borderId="0" xfId="0" applyNumberFormat="1" applyFont="1" applyFill="1" applyBorder="1" applyAlignment="1">
      <alignment horizontal="left"/>
    </xf>
    <xf numFmtId="14" fontId="12" fillId="3" borderId="1" xfId="0" quotePrefix="1" applyNumberFormat="1" applyFont="1" applyFill="1" applyBorder="1" applyAlignment="1">
      <alignment horizontal="left"/>
    </xf>
    <xf numFmtId="0" fontId="3" fillId="3" borderId="0" xfId="0" applyFont="1" applyFill="1" applyAlignment="1">
      <alignment horizontal="center" wrapText="1"/>
    </xf>
    <xf numFmtId="15" fontId="3" fillId="3" borderId="0" xfId="0" applyNumberFormat="1" applyFont="1" applyFill="1" applyBorder="1" applyAlignment="1">
      <alignment horizontal="left"/>
    </xf>
    <xf numFmtId="14" fontId="23" fillId="3" borderId="0" xfId="0" quotePrefix="1" applyNumberFormat="1" applyFont="1" applyFill="1" applyBorder="1" applyAlignment="1">
      <alignment horizontal="left"/>
    </xf>
    <xf numFmtId="166" fontId="4" fillId="3" borderId="4" xfId="0" quotePrefix="1" applyNumberFormat="1" applyFont="1" applyFill="1" applyBorder="1" applyAlignment="1">
      <alignment horizontal="left"/>
    </xf>
    <xf numFmtId="15" fontId="12" fillId="3" borderId="2" xfId="0" applyNumberFormat="1" applyFont="1" applyFill="1" applyBorder="1" applyAlignment="1">
      <alignment horizontal="left"/>
    </xf>
    <xf numFmtId="4" fontId="26" fillId="3" borderId="1" xfId="0" applyNumberFormat="1" applyFont="1" applyFill="1" applyBorder="1" applyAlignment="1">
      <alignment horizontal="left"/>
    </xf>
    <xf numFmtId="15" fontId="13" fillId="3" borderId="4" xfId="0" quotePrefix="1" applyNumberFormat="1" applyFont="1" applyFill="1" applyBorder="1" applyAlignment="1">
      <alignment horizontal="left"/>
    </xf>
    <xf numFmtId="0" fontId="12" fillId="3" borderId="0" xfId="0" applyFont="1" applyFill="1" applyBorder="1" applyAlignment="1"/>
    <xf numFmtId="166" fontId="25" fillId="3" borderId="0" xfId="0" applyNumberFormat="1" applyFont="1" applyFill="1" applyBorder="1" applyAlignment="1">
      <alignment horizontal="left"/>
    </xf>
    <xf numFmtId="0" fontId="25" fillId="3" borderId="0" xfId="0" applyFont="1" applyFill="1" applyBorder="1" applyAlignment="1">
      <alignment horizontal="left"/>
    </xf>
    <xf numFmtId="0" fontId="25" fillId="3" borderId="0" xfId="0" applyFont="1" applyFill="1" applyBorder="1"/>
    <xf numFmtId="0" fontId="15" fillId="3" borderId="0" xfId="0" applyFont="1" applyFill="1" applyBorder="1"/>
    <xf numFmtId="0" fontId="23" fillId="3" borderId="0" xfId="0" applyFont="1" applyFill="1" applyBorder="1"/>
    <xf numFmtId="166" fontId="16" fillId="3" borderId="3" xfId="0" applyNumberFormat="1" applyFont="1" applyFill="1" applyBorder="1" applyAlignment="1">
      <alignment horizontal="left"/>
    </xf>
    <xf numFmtId="0" fontId="16" fillId="3" borderId="3" xfId="0" applyFont="1" applyFill="1" applyBorder="1" applyAlignment="1">
      <alignment horizontal="left"/>
    </xf>
    <xf numFmtId="0" fontId="12" fillId="3" borderId="7" xfId="0" applyFont="1" applyFill="1" applyBorder="1" applyAlignment="1"/>
    <xf numFmtId="15" fontId="16" fillId="3" borderId="3" xfId="0" quotePrefix="1" applyNumberFormat="1" applyFont="1" applyFill="1" applyBorder="1" applyAlignment="1">
      <alignment horizontal="left" wrapText="1"/>
    </xf>
    <xf numFmtId="15" fontId="9" fillId="3" borderId="3" xfId="0" quotePrefix="1" applyNumberFormat="1" applyFont="1" applyFill="1" applyBorder="1" applyAlignment="1">
      <alignment horizontal="left" vertical="center" wrapText="1"/>
    </xf>
    <xf numFmtId="166" fontId="24" fillId="3" borderId="0" xfId="0" applyNumberFormat="1" applyFont="1" applyFill="1" applyBorder="1" applyAlignment="1">
      <alignment horizontal="left"/>
    </xf>
    <xf numFmtId="0" fontId="24" fillId="3" borderId="0" xfId="0" applyFont="1" applyFill="1" applyBorder="1" applyAlignment="1">
      <alignment horizontal="left"/>
    </xf>
    <xf numFmtId="0" fontId="0" fillId="3" borderId="0" xfId="0" applyFont="1" applyFill="1" applyBorder="1"/>
    <xf numFmtId="166" fontId="8" fillId="3" borderId="41" xfId="0" applyNumberFormat="1" applyFont="1" applyFill="1" applyBorder="1" applyAlignment="1">
      <alignment horizontal="left"/>
    </xf>
    <xf numFmtId="0" fontId="8" fillId="3" borderId="3" xfId="0" applyFont="1" applyFill="1" applyBorder="1" applyAlignment="1">
      <alignment horizontal="left"/>
    </xf>
    <xf numFmtId="0" fontId="8" fillId="3" borderId="41" xfId="0" applyFont="1" applyFill="1" applyBorder="1" applyAlignment="1">
      <alignment horizontal="left"/>
    </xf>
    <xf numFmtId="15" fontId="16" fillId="3" borderId="3" xfId="0" quotePrefix="1" applyNumberFormat="1" applyFont="1" applyFill="1" applyBorder="1" applyAlignment="1">
      <alignment horizontal="left"/>
    </xf>
    <xf numFmtId="0" fontId="8" fillId="3" borderId="0" xfId="0" applyFont="1" applyFill="1" applyBorder="1" applyAlignment="1">
      <alignment vertical="center" wrapText="1"/>
    </xf>
    <xf numFmtId="0" fontId="16" fillId="3" borderId="0" xfId="0" applyFont="1" applyFill="1" applyBorder="1" applyAlignment="1">
      <alignment vertical="center" wrapText="1"/>
    </xf>
    <xf numFmtId="0" fontId="9" fillId="3" borderId="3" xfId="0" applyFont="1" applyFill="1" applyBorder="1" applyAlignment="1">
      <alignment horizontal="left" wrapText="1"/>
    </xf>
    <xf numFmtId="0" fontId="13" fillId="3" borderId="6" xfId="0" applyFont="1" applyFill="1" applyBorder="1" applyAlignment="1">
      <alignment horizontal="left"/>
    </xf>
    <xf numFmtId="166" fontId="13" fillId="3" borderId="6" xfId="0" applyNumberFormat="1" applyFont="1" applyFill="1" applyBorder="1" applyAlignment="1">
      <alignment horizontal="left"/>
    </xf>
    <xf numFmtId="15" fontId="13" fillId="3" borderId="6" xfId="0" quotePrefix="1" applyNumberFormat="1" applyFont="1" applyFill="1" applyBorder="1" applyAlignment="1">
      <alignment horizontal="left"/>
    </xf>
    <xf numFmtId="0" fontId="13" fillId="3" borderId="6" xfId="0" quotePrefix="1" applyFont="1" applyFill="1" applyBorder="1" applyAlignment="1">
      <alignment horizontal="left"/>
    </xf>
    <xf numFmtId="167" fontId="13" fillId="3" borderId="6" xfId="0" applyNumberFormat="1" applyFont="1" applyFill="1" applyBorder="1" applyAlignment="1">
      <alignment horizontal="left"/>
    </xf>
    <xf numFmtId="4" fontId="13" fillId="3" borderId="6" xfId="0" applyNumberFormat="1" applyFont="1" applyFill="1" applyBorder="1" applyAlignment="1">
      <alignment horizontal="left"/>
    </xf>
    <xf numFmtId="168" fontId="13" fillId="3" borderId="6" xfId="0" applyNumberFormat="1" applyFont="1" applyFill="1" applyBorder="1" applyAlignment="1">
      <alignment horizontal="left"/>
    </xf>
    <xf numFmtId="169" fontId="13" fillId="3" borderId="6" xfId="0" applyNumberFormat="1" applyFont="1" applyFill="1" applyBorder="1" applyAlignment="1">
      <alignment horizontal="left"/>
    </xf>
    <xf numFmtId="14" fontId="13" fillId="3" borderId="6" xfId="0" quotePrefix="1" applyNumberFormat="1" applyFont="1" applyFill="1" applyBorder="1" applyAlignment="1">
      <alignment horizontal="left"/>
    </xf>
    <xf numFmtId="0" fontId="13" fillId="3" borderId="6" xfId="0" applyFont="1" applyFill="1" applyBorder="1"/>
    <xf numFmtId="0" fontId="13" fillId="3" borderId="41" xfId="0" applyFont="1" applyFill="1" applyBorder="1" applyAlignment="1">
      <alignment horizontal="left"/>
    </xf>
    <xf numFmtId="166" fontId="13" fillId="3" borderId="41" xfId="0" applyNumberFormat="1" applyFont="1" applyFill="1" applyBorder="1" applyAlignment="1">
      <alignment horizontal="left"/>
    </xf>
    <xf numFmtId="15" fontId="13" fillId="3" borderId="41" xfId="0" quotePrefix="1" applyNumberFormat="1" applyFont="1" applyFill="1" applyBorder="1" applyAlignment="1">
      <alignment horizontal="left"/>
    </xf>
    <xf numFmtId="0" fontId="13" fillId="3" borderId="41" xfId="0" quotePrefix="1" applyFont="1" applyFill="1" applyBorder="1" applyAlignment="1">
      <alignment horizontal="left"/>
    </xf>
    <xf numFmtId="167" fontId="13" fillId="3" borderId="41" xfId="0" applyNumberFormat="1" applyFont="1" applyFill="1" applyBorder="1" applyAlignment="1">
      <alignment horizontal="left"/>
    </xf>
    <xf numFmtId="4" fontId="13" fillId="3" borderId="41" xfId="0" applyNumberFormat="1" applyFont="1" applyFill="1" applyBorder="1" applyAlignment="1">
      <alignment horizontal="left"/>
    </xf>
    <xf numFmtId="168" fontId="13" fillId="3" borderId="41" xfId="0" applyNumberFormat="1" applyFont="1" applyFill="1" applyBorder="1" applyAlignment="1">
      <alignment horizontal="left"/>
    </xf>
    <xf numFmtId="169" fontId="13" fillId="3" borderId="41" xfId="0" applyNumberFormat="1" applyFont="1" applyFill="1" applyBorder="1" applyAlignment="1">
      <alignment horizontal="left"/>
    </xf>
    <xf numFmtId="14" fontId="13" fillId="3" borderId="41" xfId="0" quotePrefix="1" applyNumberFormat="1" applyFont="1" applyFill="1" applyBorder="1" applyAlignment="1">
      <alignment horizontal="left"/>
    </xf>
    <xf numFmtId="0" fontId="13" fillId="3" borderId="41" xfId="0" applyFont="1" applyFill="1" applyBorder="1"/>
    <xf numFmtId="176" fontId="8" fillId="0" borderId="1" xfId="0" applyNumberFormat="1" applyFont="1" applyBorder="1"/>
    <xf numFmtId="2" fontId="8" fillId="0" borderId="1" xfId="0" applyNumberFormat="1" applyFont="1" applyBorder="1" applyAlignment="1">
      <alignment vertical="center"/>
    </xf>
    <xf numFmtId="2" fontId="9" fillId="0" borderId="1" xfId="0" applyNumberFormat="1" applyFont="1" applyBorder="1" applyAlignment="1">
      <alignment vertical="center"/>
    </xf>
    <xf numFmtId="0" fontId="55" fillId="0" borderId="0" xfId="0" applyFont="1"/>
    <xf numFmtId="0" fontId="13" fillId="0" borderId="1" xfId="0" applyFont="1" applyBorder="1" applyAlignment="1">
      <alignment horizontal="left"/>
    </xf>
    <xf numFmtId="166" fontId="16" fillId="3" borderId="0" xfId="0" applyNumberFormat="1" applyFont="1" applyFill="1" applyBorder="1" applyAlignment="1">
      <alignment horizontal="left"/>
    </xf>
    <xf numFmtId="0" fontId="4" fillId="5" borderId="1" xfId="0" applyFont="1" applyFill="1" applyBorder="1" applyAlignment="1">
      <alignment horizontal="left"/>
    </xf>
    <xf numFmtId="0" fontId="8" fillId="0" borderId="0" xfId="0" applyFont="1" applyFill="1" applyAlignment="1"/>
    <xf numFmtId="0" fontId="16" fillId="3" borderId="0" xfId="0" applyFont="1" applyFill="1" applyAlignment="1">
      <alignment horizontal="left"/>
    </xf>
    <xf numFmtId="0" fontId="8" fillId="3" borderId="0" xfId="0" applyFont="1" applyFill="1" applyAlignment="1">
      <alignment horizontal="left"/>
    </xf>
    <xf numFmtId="166" fontId="16" fillId="3" borderId="0" xfId="0" applyNumberFormat="1" applyFont="1" applyFill="1" applyAlignment="1">
      <alignment horizontal="left"/>
    </xf>
    <xf numFmtId="0" fontId="16" fillId="3" borderId="0" xfId="0" applyFont="1" applyFill="1" applyBorder="1" applyAlignment="1">
      <alignment horizontal="left" vertical="center" wrapText="1"/>
    </xf>
    <xf numFmtId="0" fontId="9" fillId="3" borderId="0" xfId="0" applyFont="1" applyFill="1" applyBorder="1" applyAlignment="1">
      <alignment horizontal="left"/>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4" fillId="3" borderId="0"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13" fillId="3" borderId="1" xfId="0" applyFont="1" applyFill="1" applyBorder="1" applyAlignment="1">
      <alignment horizontal="center"/>
    </xf>
    <xf numFmtId="0" fontId="9" fillId="3" borderId="0" xfId="0" applyFont="1" applyFill="1" applyBorder="1" applyAlignment="1">
      <alignment horizontal="center" wrapText="1"/>
    </xf>
    <xf numFmtId="4" fontId="13" fillId="3" borderId="1" xfId="0" applyNumberFormat="1" applyFont="1" applyFill="1" applyBorder="1" applyAlignment="1">
      <alignment horizontal="left"/>
    </xf>
    <xf numFmtId="0" fontId="9" fillId="3" borderId="1" xfId="0" applyFont="1" applyFill="1" applyBorder="1" applyAlignment="1">
      <alignment horizontal="right"/>
    </xf>
    <xf numFmtId="0" fontId="16" fillId="3" borderId="1" xfId="0" applyFont="1" applyFill="1" applyBorder="1" applyAlignment="1">
      <alignment horizontal="right"/>
    </xf>
    <xf numFmtId="0" fontId="16" fillId="3" borderId="17" xfId="0" applyFont="1" applyFill="1" applyBorder="1"/>
    <xf numFmtId="166" fontId="8" fillId="3" borderId="0" xfId="0" applyNumberFormat="1" applyFont="1" applyFill="1" applyAlignment="1"/>
    <xf numFmtId="0" fontId="4" fillId="3" borderId="1" xfId="0" applyFont="1" applyFill="1" applyBorder="1" applyAlignment="1"/>
    <xf numFmtId="10" fontId="4" fillId="3" borderId="1" xfId="1" applyNumberFormat="1" applyFont="1" applyFill="1" applyBorder="1" applyAlignment="1">
      <alignment horizontal="left"/>
    </xf>
    <xf numFmtId="10" fontId="8" fillId="3" borderId="0" xfId="1" applyNumberFormat="1" applyFont="1" applyFill="1" applyAlignment="1">
      <alignment horizontal="left"/>
    </xf>
    <xf numFmtId="165" fontId="4" fillId="3" borderId="0" xfId="0" applyNumberFormat="1" applyFont="1" applyFill="1" applyAlignment="1">
      <alignment horizontal="left"/>
    </xf>
    <xf numFmtId="0" fontId="8" fillId="3" borderId="0" xfId="0" applyFont="1" applyFill="1" applyAlignment="1">
      <alignment horizontal="center"/>
    </xf>
    <xf numFmtId="0" fontId="8" fillId="3" borderId="0" xfId="0" applyFont="1" applyFill="1" applyAlignment="1">
      <alignment horizontal="center" vertical="center"/>
    </xf>
    <xf numFmtId="164" fontId="8" fillId="3" borderId="0" xfId="0" applyNumberFormat="1" applyFont="1" applyFill="1" applyAlignment="1">
      <alignment horizontal="center"/>
    </xf>
    <xf numFmtId="10" fontId="8" fillId="3" borderId="0" xfId="1" applyNumberFormat="1" applyFont="1" applyFill="1" applyAlignment="1">
      <alignment horizontal="center"/>
    </xf>
    <xf numFmtId="0" fontId="10" fillId="3" borderId="1" xfId="0" applyFont="1" applyFill="1" applyBorder="1" applyAlignment="1">
      <alignment horizontal="center"/>
    </xf>
    <xf numFmtId="174" fontId="13" fillId="3" borderId="1" xfId="0" applyNumberFormat="1" applyFont="1" applyFill="1" applyBorder="1" applyAlignment="1">
      <alignment horizontal="center"/>
    </xf>
    <xf numFmtId="0" fontId="13" fillId="3" borderId="0" xfId="0" applyFont="1" applyFill="1"/>
    <xf numFmtId="4" fontId="13" fillId="3" borderId="0" xfId="0" applyNumberFormat="1" applyFont="1" applyFill="1" applyBorder="1" applyAlignment="1">
      <alignment horizontal="left"/>
    </xf>
    <xf numFmtId="0" fontId="6" fillId="3" borderId="1" xfId="0" applyFont="1" applyFill="1" applyBorder="1" applyAlignment="1">
      <alignment horizontal="center" vertical="center"/>
    </xf>
    <xf numFmtId="0" fontId="4" fillId="3" borderId="1" xfId="0" quotePrefix="1" applyFont="1" applyFill="1" applyBorder="1"/>
    <xf numFmtId="3" fontId="2" fillId="3" borderId="1" xfId="0" applyNumberFormat="1" applyFont="1" applyFill="1" applyBorder="1"/>
    <xf numFmtId="3" fontId="38" fillId="3" borderId="1" xfId="0" applyNumberFormat="1" applyFont="1" applyFill="1" applyBorder="1"/>
    <xf numFmtId="3" fontId="38" fillId="3" borderId="40" xfId="0" applyNumberFormat="1" applyFont="1" applyFill="1" applyBorder="1"/>
    <xf numFmtId="0" fontId="4" fillId="3" borderId="1" xfId="0"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0" fontId="13" fillId="0" borderId="1" xfId="0" applyFont="1" applyBorder="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16" fillId="3" borderId="0" xfId="0" applyFont="1" applyFill="1" applyAlignment="1">
      <alignment horizontal="left"/>
    </xf>
    <xf numFmtId="0" fontId="9" fillId="3" borderId="0" xfId="0" applyFont="1" applyFill="1" applyAlignment="1">
      <alignment horizontal="left"/>
    </xf>
    <xf numFmtId="0" fontId="8" fillId="3" borderId="0" xfId="0" applyFont="1" applyFill="1" applyAlignment="1">
      <alignment horizontal="left"/>
    </xf>
    <xf numFmtId="0" fontId="3" fillId="0" borderId="0" xfId="0" applyFont="1" applyBorder="1" applyAlignment="1">
      <alignment horizontal="center"/>
    </xf>
    <xf numFmtId="0" fontId="9" fillId="3" borderId="0" xfId="0" applyFont="1" applyFill="1" applyAlignment="1">
      <alignment horizontal="right" vertical="center"/>
    </xf>
    <xf numFmtId="0" fontId="4" fillId="0" borderId="0" xfId="0" applyFont="1" applyBorder="1" applyAlignment="1">
      <alignment horizontal="left"/>
    </xf>
    <xf numFmtId="0" fontId="3" fillId="0" borderId="5" xfId="0" applyFont="1" applyBorder="1" applyAlignment="1">
      <alignment horizontal="left"/>
    </xf>
    <xf numFmtId="0" fontId="4" fillId="3" borderId="1" xfId="0"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1" xfId="0" applyNumberFormat="1" applyFont="1" applyFill="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quotePrefix="1" applyNumberFormat="1" applyFont="1" applyFill="1" applyBorder="1" applyAlignment="1">
      <alignment horizontal="left"/>
    </xf>
    <xf numFmtId="0" fontId="13" fillId="3"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12" fillId="0" borderId="1" xfId="0" applyFont="1" applyBorder="1" applyAlignment="1">
      <alignment horizontal="left"/>
    </xf>
    <xf numFmtId="0" fontId="3" fillId="0" borderId="0" xfId="0" applyFont="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0" borderId="1" xfId="0" applyNumberFormat="1" applyFont="1" applyBorder="1" applyAlignment="1">
      <alignment horizontal="left"/>
    </xf>
    <xf numFmtId="168" fontId="13" fillId="3" borderId="1" xfId="0" applyNumberFormat="1" applyFont="1" applyFill="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166" fontId="13" fillId="3" borderId="0" xfId="0" applyNumberFormat="1" applyFont="1" applyFill="1" applyBorder="1" applyAlignment="1">
      <alignment horizontal="center"/>
    </xf>
    <xf numFmtId="0" fontId="4" fillId="0" borderId="1" xfId="0" applyFont="1" applyBorder="1" applyAlignment="1">
      <alignment horizontal="left"/>
    </xf>
    <xf numFmtId="0" fontId="4" fillId="0" borderId="0" xfId="0" applyFont="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left"/>
    </xf>
    <xf numFmtId="4" fontId="4" fillId="0" borderId="1" xfId="0" applyNumberFormat="1" applyFont="1" applyBorder="1" applyAlignment="1">
      <alignment horizontal="left"/>
    </xf>
    <xf numFmtId="0" fontId="3" fillId="0" borderId="0" xfId="0" applyFont="1" applyAlignment="1">
      <alignment horizontal="left"/>
    </xf>
    <xf numFmtId="4" fontId="3" fillId="0" borderId="1" xfId="0" applyNumberFormat="1" applyFont="1" applyBorder="1" applyAlignment="1"/>
    <xf numFmtId="0" fontId="3" fillId="0" borderId="1" xfId="0" applyFont="1" applyBorder="1" applyAlignment="1"/>
    <xf numFmtId="0" fontId="4" fillId="0" borderId="6" xfId="0" applyFont="1" applyBorder="1" applyAlignment="1">
      <alignment horizontal="left"/>
    </xf>
    <xf numFmtId="0" fontId="4" fillId="3" borderId="0" xfId="0" applyFont="1" applyFill="1" applyBorder="1" applyAlignment="1">
      <alignment horizontal="left"/>
    </xf>
    <xf numFmtId="0" fontId="4" fillId="0" borderId="1" xfId="0" applyFont="1" applyBorder="1" applyAlignment="1">
      <alignment horizontal="center"/>
    </xf>
    <xf numFmtId="0" fontId="9" fillId="3" borderId="0" xfId="0" applyFont="1" applyFill="1" applyBorder="1" applyAlignment="1">
      <alignment wrapText="1"/>
    </xf>
    <xf numFmtId="166" fontId="16" fillId="3" borderId="0" xfId="0" applyNumberFormat="1" applyFont="1" applyFill="1" applyBorder="1" applyAlignment="1"/>
    <xf numFmtId="4" fontId="4" fillId="0" borderId="0" xfId="0" applyNumberFormat="1" applyFont="1" applyFill="1" applyBorder="1" applyAlignment="1">
      <alignment horizontal="left"/>
    </xf>
    <xf numFmtId="169" fontId="4" fillId="0" borderId="0" xfId="0" applyNumberFormat="1" applyFont="1" applyFill="1" applyBorder="1" applyAlignment="1">
      <alignment horizontal="left"/>
    </xf>
    <xf numFmtId="14" fontId="4" fillId="0" borderId="0" xfId="0" quotePrefix="1" applyNumberFormat="1" applyFont="1" applyFill="1" applyBorder="1" applyAlignment="1">
      <alignment horizontal="left"/>
    </xf>
    <xf numFmtId="167" fontId="4" fillId="0" borderId="0" xfId="0" applyNumberFormat="1" applyFont="1" applyBorder="1"/>
    <xf numFmtId="15" fontId="4" fillId="0" borderId="0" xfId="0" applyNumberFormat="1" applyFont="1" applyBorder="1" applyAlignment="1">
      <alignment horizontal="left"/>
    </xf>
    <xf numFmtId="21" fontId="4" fillId="0" borderId="0" xfId="0" applyNumberFormat="1" applyFont="1" applyBorder="1" applyAlignment="1">
      <alignment horizontal="left"/>
    </xf>
    <xf numFmtId="165" fontId="4" fillId="0" borderId="0" xfId="0" applyNumberFormat="1" applyFont="1" applyBorder="1" applyAlignment="1">
      <alignment horizontal="left"/>
    </xf>
    <xf numFmtId="1" fontId="8" fillId="3" borderId="1" xfId="0" applyNumberFormat="1" applyFont="1" applyFill="1" applyBorder="1" applyAlignment="1">
      <alignment horizontal="right"/>
    </xf>
    <xf numFmtId="1" fontId="9" fillId="3" borderId="1" xfId="0" applyNumberFormat="1" applyFont="1" applyFill="1" applyBorder="1" applyAlignment="1">
      <alignment vertical="center"/>
    </xf>
    <xf numFmtId="1" fontId="9" fillId="3" borderId="0" xfId="0" applyNumberFormat="1" applyFont="1" applyFill="1" applyBorder="1" applyAlignment="1">
      <alignment vertical="center"/>
    </xf>
    <xf numFmtId="0" fontId="0" fillId="0" borderId="23" xfId="0" applyBorder="1" applyAlignment="1">
      <alignment horizontal="left"/>
    </xf>
    <xf numFmtId="0" fontId="0" fillId="0" borderId="34" xfId="0" applyBorder="1" applyAlignment="1">
      <alignment horizontal="center"/>
    </xf>
    <xf numFmtId="0" fontId="4" fillId="0" borderId="1" xfId="0" applyFont="1" applyBorder="1" applyAlignment="1">
      <alignment horizontal="left"/>
    </xf>
    <xf numFmtId="0" fontId="13" fillId="0" borderId="1" xfId="0" applyFont="1" applyBorder="1" applyAlignment="1">
      <alignment horizontal="left"/>
    </xf>
    <xf numFmtId="0" fontId="4" fillId="0" borderId="0" xfId="0" applyFont="1" applyBorder="1" applyAlignment="1">
      <alignment horizontal="left"/>
    </xf>
    <xf numFmtId="0" fontId="4" fillId="3" borderId="1" xfId="0" applyFont="1" applyFill="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3" borderId="0" xfId="0" applyFont="1" applyFill="1" applyBorder="1" applyAlignment="1">
      <alignment horizontal="left"/>
    </xf>
    <xf numFmtId="0" fontId="4" fillId="5" borderId="1" xfId="0" applyFont="1" applyFill="1" applyBorder="1" applyAlignment="1">
      <alignment horizontal="left"/>
    </xf>
    <xf numFmtId="1" fontId="4" fillId="3" borderId="1" xfId="0" applyNumberFormat="1" applyFont="1" applyFill="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left"/>
    </xf>
    <xf numFmtId="0" fontId="10" fillId="0" borderId="1" xfId="0" applyFont="1" applyBorder="1" applyAlignment="1">
      <alignment horizontal="left"/>
    </xf>
    <xf numFmtId="1" fontId="13" fillId="0" borderId="1" xfId="0" applyNumberFormat="1" applyFont="1" applyBorder="1" applyAlignment="1">
      <alignment horizontal="center"/>
    </xf>
    <xf numFmtId="1" fontId="13" fillId="3" borderId="1" xfId="0" applyNumberFormat="1" applyFont="1" applyFill="1" applyBorder="1" applyAlignment="1">
      <alignment horizontal="center"/>
    </xf>
    <xf numFmtId="173" fontId="4" fillId="0" borderId="4" xfId="0" applyNumberFormat="1" applyFont="1" applyBorder="1" applyAlignment="1">
      <alignment horizontal="left"/>
    </xf>
    <xf numFmtId="0" fontId="4" fillId="3" borderId="1" xfId="0" quotePrefix="1" applyFont="1" applyFill="1" applyBorder="1" applyAlignment="1">
      <alignment horizontal="left"/>
    </xf>
    <xf numFmtId="0" fontId="9" fillId="3" borderId="0" xfId="0" applyFont="1" applyFill="1" applyBorder="1" applyAlignment="1">
      <alignment horizontal="left"/>
    </xf>
    <xf numFmtId="0" fontId="4" fillId="0" borderId="6" xfId="0" applyFont="1" applyBorder="1" applyAlignment="1">
      <alignment horizontal="left"/>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4" fontId="0" fillId="0" borderId="0" xfId="0" applyNumberFormat="1" applyBorder="1"/>
    <xf numFmtId="0" fontId="4" fillId="0" borderId="19" xfId="0" applyFont="1" applyBorder="1" applyAlignment="1">
      <alignment horizontal="center"/>
    </xf>
    <xf numFmtId="166" fontId="4" fillId="0" borderId="19" xfId="0" applyNumberFormat="1" applyFont="1" applyBorder="1" applyAlignment="1">
      <alignment horizontal="left"/>
    </xf>
    <xf numFmtId="0" fontId="3" fillId="0" borderId="52" xfId="0" applyFont="1" applyBorder="1" applyAlignment="1">
      <alignment horizontal="left" vertical="center"/>
    </xf>
    <xf numFmtId="0" fontId="3" fillId="0" borderId="0" xfId="0" applyFont="1" applyAlignment="1">
      <alignment vertical="center"/>
    </xf>
    <xf numFmtId="0" fontId="13" fillId="3" borderId="1" xfId="0" applyFont="1" applyFill="1" applyBorder="1" applyAlignment="1">
      <alignment horizontal="left"/>
    </xf>
    <xf numFmtId="0" fontId="13" fillId="3" borderId="1" xfId="0" applyFont="1" applyFill="1" applyBorder="1" applyAlignment="1">
      <alignment horizontal="center"/>
    </xf>
    <xf numFmtId="0" fontId="4" fillId="0" borderId="4" xfId="0" applyFont="1" applyBorder="1" applyAlignment="1"/>
    <xf numFmtId="0" fontId="13" fillId="0" borderId="1" xfId="0" applyFont="1" applyBorder="1" applyAlignment="1">
      <alignment horizontal="left"/>
    </xf>
    <xf numFmtId="0" fontId="9" fillId="3" borderId="0" xfId="0" applyFont="1" applyFill="1" applyBorder="1" applyAlignment="1">
      <alignment horizontal="left"/>
    </xf>
    <xf numFmtId="1" fontId="9" fillId="3" borderId="19" xfId="0" applyNumberFormat="1" applyFont="1" applyFill="1" applyBorder="1" applyAlignment="1">
      <alignment horizontal="right" vertical="center"/>
    </xf>
    <xf numFmtId="0" fontId="0" fillId="3" borderId="18" xfId="0" applyFill="1" applyBorder="1" applyAlignment="1">
      <alignment horizontal="left"/>
    </xf>
    <xf numFmtId="0" fontId="0" fillId="4" borderId="16" xfId="0" applyFill="1" applyBorder="1" applyAlignment="1">
      <alignment horizontal="center"/>
    </xf>
    <xf numFmtId="0" fontId="0" fillId="0" borderId="54" xfId="0" applyBorder="1" applyAlignment="1">
      <alignment horizontal="center"/>
    </xf>
    <xf numFmtId="0" fontId="0" fillId="0" borderId="36" xfId="0" applyBorder="1" applyAlignment="1">
      <alignment horizontal="center"/>
    </xf>
    <xf numFmtId="4" fontId="0" fillId="0" borderId="0" xfId="0" applyNumberFormat="1" applyBorder="1" applyAlignment="1">
      <alignment horizontal="left"/>
    </xf>
    <xf numFmtId="166" fontId="4" fillId="3" borderId="1" xfId="0" applyNumberFormat="1" applyFont="1" applyFill="1" applyBorder="1" applyAlignment="1">
      <alignment horizontal="left"/>
    </xf>
    <xf numFmtId="0" fontId="4" fillId="3" borderId="0" xfId="0" applyFont="1" applyFill="1" applyBorder="1" applyAlignment="1">
      <alignment horizontal="left"/>
    </xf>
    <xf numFmtId="1" fontId="4" fillId="3" borderId="1" xfId="0" applyNumberFormat="1" applyFont="1" applyFill="1" applyBorder="1" applyAlignment="1">
      <alignment horizontal="center"/>
    </xf>
    <xf numFmtId="15" fontId="4" fillId="3" borderId="1" xfId="0" applyNumberFormat="1" applyFont="1" applyFill="1" applyBorder="1" applyAlignment="1">
      <alignment horizontal="center"/>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4" fontId="4" fillId="3" borderId="1" xfId="0" quotePrefix="1" applyNumberFormat="1" applyFont="1" applyFill="1" applyBorder="1" applyAlignment="1">
      <alignment horizontal="center"/>
    </xf>
    <xf numFmtId="175" fontId="4" fillId="3" borderId="1" xfId="0" applyNumberFormat="1" applyFont="1" applyFill="1" applyBorder="1" applyAlignment="1">
      <alignment horizontal="center"/>
    </xf>
    <xf numFmtId="176" fontId="4" fillId="3" borderId="1" xfId="0" applyNumberFormat="1" applyFont="1" applyFill="1" applyBorder="1" applyAlignment="1">
      <alignment horizontal="center"/>
    </xf>
    <xf numFmtId="175" fontId="13" fillId="3" borderId="1" xfId="0" applyNumberFormat="1" applyFont="1" applyFill="1" applyBorder="1" applyAlignment="1">
      <alignment horizontal="center"/>
    </xf>
    <xf numFmtId="176" fontId="13" fillId="3" borderId="1" xfId="0" quotePrefix="1" applyNumberFormat="1" applyFont="1" applyFill="1" applyBorder="1" applyAlignment="1">
      <alignment horizontal="center"/>
    </xf>
    <xf numFmtId="166" fontId="13" fillId="3" borderId="0" xfId="0" applyNumberFormat="1" applyFont="1" applyFill="1" applyBorder="1" applyAlignment="1">
      <alignment horizontal="left"/>
    </xf>
    <xf numFmtId="173" fontId="4" fillId="3" borderId="0" xfId="0" applyNumberFormat="1" applyFont="1" applyFill="1" applyBorder="1" applyAlignment="1">
      <alignment horizontal="left"/>
    </xf>
    <xf numFmtId="0" fontId="4" fillId="3" borderId="4" xfId="0" applyFont="1" applyFill="1" applyBorder="1" applyAlignment="1"/>
    <xf numFmtId="0" fontId="4" fillId="0" borderId="1" xfId="0" applyFont="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3" fillId="0" borderId="5" xfId="0" applyFont="1" applyBorder="1" applyAlignment="1">
      <alignment horizontal="left" vertical="center"/>
    </xf>
    <xf numFmtId="0" fontId="4" fillId="5" borderId="1" xfId="0" applyFont="1" applyFill="1" applyBorder="1" applyAlignment="1">
      <alignment horizontal="left"/>
    </xf>
    <xf numFmtId="0" fontId="4" fillId="3" borderId="4" xfId="0" applyFont="1" applyFill="1" applyBorder="1" applyAlignment="1">
      <alignment horizontal="left"/>
    </xf>
    <xf numFmtId="0" fontId="4" fillId="0" borderId="4" xfId="0" applyFont="1" applyBorder="1" applyAlignment="1">
      <alignment horizontal="left"/>
    </xf>
    <xf numFmtId="0" fontId="13" fillId="0" borderId="4" xfId="0" applyFont="1" applyBorder="1" applyAlignment="1">
      <alignment horizontal="left"/>
    </xf>
    <xf numFmtId="166" fontId="13" fillId="3" borderId="4" xfId="0" applyNumberFormat="1" applyFont="1" applyFill="1" applyBorder="1" applyAlignment="1">
      <alignment horizontal="left"/>
    </xf>
    <xf numFmtId="0" fontId="4" fillId="5" borderId="4" xfId="0" applyFont="1" applyFill="1" applyBorder="1" applyAlignment="1">
      <alignment vertical="center"/>
    </xf>
    <xf numFmtId="0" fontId="13" fillId="3" borderId="1" xfId="0" applyFont="1" applyFill="1" applyBorder="1" applyAlignment="1">
      <alignment horizontal="center" vertical="center" wrapText="1"/>
    </xf>
    <xf numFmtId="0" fontId="26" fillId="3" borderId="1" xfId="0" quotePrefix="1"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xf>
    <xf numFmtId="176" fontId="4" fillId="3" borderId="1" xfId="0" quotePrefix="1" applyNumberFormat="1" applyFont="1" applyFill="1" applyBorder="1" applyAlignment="1">
      <alignment horizontal="center"/>
    </xf>
    <xf numFmtId="0" fontId="4" fillId="3" borderId="1" xfId="0" quotePrefix="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5" xfId="0" applyFont="1" applyBorder="1" applyAlignment="1">
      <alignment vertical="center"/>
    </xf>
    <xf numFmtId="0" fontId="4" fillId="3" borderId="19" xfId="0" applyFont="1" applyFill="1" applyBorder="1" applyAlignment="1">
      <alignment horizontal="center" vertical="center" wrapText="1"/>
    </xf>
    <xf numFmtId="166" fontId="16" fillId="3" borderId="41" xfId="0" applyNumberFormat="1" applyFont="1" applyFill="1" applyBorder="1" applyAlignment="1">
      <alignment horizontal="left"/>
    </xf>
    <xf numFmtId="0" fontId="16" fillId="3" borderId="41" xfId="0" applyFont="1" applyFill="1" applyBorder="1" applyAlignment="1">
      <alignment horizontal="left"/>
    </xf>
    <xf numFmtId="0" fontId="14" fillId="3" borderId="0" xfId="0" applyFont="1" applyFill="1" applyBorder="1" applyAlignment="1">
      <alignment horizontal="center"/>
    </xf>
    <xf numFmtId="0" fontId="14" fillId="3" borderId="0" xfId="0" applyFont="1" applyFill="1" applyBorder="1" applyAlignment="1">
      <alignment horizontal="left"/>
    </xf>
    <xf numFmtId="4" fontId="3" fillId="3" borderId="3" xfId="0" applyNumberFormat="1" applyFont="1" applyFill="1" applyBorder="1" applyAlignment="1">
      <alignment horizontal="left"/>
    </xf>
    <xf numFmtId="0" fontId="16" fillId="3" borderId="3" xfId="0" applyFont="1" applyFill="1" applyBorder="1" applyAlignment="1">
      <alignment horizontal="left" wrapText="1"/>
    </xf>
    <xf numFmtId="0" fontId="9" fillId="3" borderId="3" xfId="0" applyFont="1" applyFill="1" applyBorder="1" applyAlignment="1">
      <alignment horizontal="left" vertical="center" wrapText="1"/>
    </xf>
    <xf numFmtId="166" fontId="8" fillId="3" borderId="3" xfId="0" applyNumberFormat="1"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1" xfId="0" applyFont="1" applyFill="1" applyBorder="1" applyAlignment="1">
      <alignment horizontal="right" vertical="center"/>
    </xf>
    <xf numFmtId="0" fontId="16"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9" fillId="3" borderId="2" xfId="0" applyFont="1" applyFill="1" applyBorder="1" applyAlignment="1">
      <alignment horizontal="right" vertical="center"/>
    </xf>
    <xf numFmtId="0" fontId="16" fillId="3" borderId="2" xfId="0" applyFont="1" applyFill="1" applyBorder="1" applyAlignment="1">
      <alignment horizontal="right" vertical="center"/>
    </xf>
    <xf numFmtId="0" fontId="3" fillId="3" borderId="0" xfId="0" applyFont="1" applyFill="1" applyBorder="1" applyAlignment="1">
      <alignment horizontal="center"/>
    </xf>
    <xf numFmtId="0" fontId="9" fillId="3" borderId="1" xfId="0" applyFont="1" applyFill="1" applyBorder="1" applyAlignment="1">
      <alignment horizontal="right" vertical="center" wrapText="1"/>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8" fillId="3" borderId="1" xfId="0" applyFont="1" applyFill="1" applyBorder="1" applyAlignment="1">
      <alignment horizontal="right" vertical="center"/>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3" fillId="3" borderId="0" xfId="0" applyFont="1" applyFill="1" applyBorder="1" applyAlignment="1">
      <alignment horizontal="center" vertical="center"/>
    </xf>
    <xf numFmtId="0" fontId="9" fillId="3" borderId="0" xfId="0" applyFont="1" applyFill="1" applyBorder="1" applyAlignment="1">
      <alignment horizontal="right" vertical="center" wrapText="1"/>
    </xf>
    <xf numFmtId="0" fontId="3" fillId="3" borderId="0" xfId="0" applyFont="1" applyFill="1" applyBorder="1" applyAlignment="1">
      <alignment horizontal="center" vertical="center" wrapText="1"/>
    </xf>
    <xf numFmtId="0" fontId="16" fillId="3" borderId="1" xfId="0" applyFont="1" applyFill="1" applyBorder="1" applyAlignment="1">
      <alignment horizontal="right" vertical="center" wrapText="1"/>
    </xf>
    <xf numFmtId="0" fontId="12" fillId="3" borderId="0" xfId="0" applyFont="1" applyFill="1" applyBorder="1" applyAlignment="1">
      <alignment horizontal="center"/>
    </xf>
    <xf numFmtId="0" fontId="4" fillId="3" borderId="6"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Alignment="1">
      <alignment horizontal="center"/>
    </xf>
    <xf numFmtId="0" fontId="12" fillId="3" borderId="0" xfId="0" applyFont="1" applyFill="1" applyBorder="1" applyAlignment="1">
      <alignment horizontal="left"/>
    </xf>
    <xf numFmtId="0" fontId="4" fillId="3" borderId="1" xfId="0" applyFont="1" applyFill="1" applyBorder="1" applyAlignment="1">
      <alignment horizontal="left" vertical="center"/>
    </xf>
    <xf numFmtId="15"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0" xfId="0" applyNumberFormat="1" applyFont="1" applyFill="1" applyBorder="1" applyAlignment="1">
      <alignment horizontal="left"/>
    </xf>
    <xf numFmtId="16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3" fillId="3" borderId="0" xfId="0" applyFont="1" applyFill="1" applyBorder="1" applyAlignment="1">
      <alignment horizontal="left"/>
    </xf>
    <xf numFmtId="0" fontId="9" fillId="3" borderId="1" xfId="0" applyFont="1" applyFill="1" applyBorder="1" applyAlignment="1">
      <alignment vertical="center"/>
    </xf>
    <xf numFmtId="0" fontId="3" fillId="3" borderId="5" xfId="0" applyFont="1" applyFill="1" applyBorder="1" applyAlignment="1">
      <alignment horizontal="left"/>
    </xf>
    <xf numFmtId="173" fontId="13" fillId="3" borderId="1" xfId="0" applyNumberFormat="1" applyFont="1" applyFill="1" applyBorder="1" applyAlignment="1">
      <alignment horizontal="left"/>
    </xf>
    <xf numFmtId="0" fontId="4" fillId="3" borderId="4" xfId="0" applyFont="1" applyFill="1" applyBorder="1" applyAlignment="1">
      <alignment horizontal="left"/>
    </xf>
    <xf numFmtId="0" fontId="3" fillId="3" borderId="0" xfId="0" applyFont="1" applyFill="1" applyBorder="1" applyAlignment="1">
      <alignment horizontal="left" vertical="center"/>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4" fontId="4" fillId="3" borderId="4" xfId="0" applyNumberFormat="1" applyFont="1" applyFill="1" applyBorder="1" applyAlignment="1">
      <alignment horizontal="left"/>
    </xf>
    <xf numFmtId="0" fontId="17" fillId="3" borderId="0" xfId="0" applyFont="1" applyFill="1" applyBorder="1" applyAlignment="1">
      <alignment horizontal="center"/>
    </xf>
    <xf numFmtId="0" fontId="9" fillId="3" borderId="0" xfId="0" applyFont="1" applyFill="1" applyAlignment="1">
      <alignment horizontal="left" vertical="center" wrapText="1"/>
    </xf>
    <xf numFmtId="0" fontId="9" fillId="3" borderId="0" xfId="0" applyFont="1" applyFill="1" applyAlignment="1">
      <alignment horizontal="left" wrapText="1"/>
    </xf>
    <xf numFmtId="0" fontId="49" fillId="3" borderId="0" xfId="0" applyFont="1" applyFill="1" applyAlignment="1">
      <alignment vertical="center"/>
    </xf>
    <xf numFmtId="0" fontId="56" fillId="3" borderId="0" xfId="0" applyFont="1" applyFill="1" applyAlignment="1">
      <alignment vertical="center"/>
    </xf>
    <xf numFmtId="0" fontId="5" fillId="3" borderId="0" xfId="0" applyFont="1" applyFill="1"/>
    <xf numFmtId="0" fontId="3" fillId="3" borderId="0" xfId="0" applyFont="1" applyFill="1"/>
    <xf numFmtId="14" fontId="4" fillId="3" borderId="0" xfId="0" applyNumberFormat="1" applyFont="1" applyFill="1"/>
    <xf numFmtId="166" fontId="23" fillId="3" borderId="0" xfId="0" applyNumberFormat="1" applyFont="1" applyFill="1" applyAlignment="1">
      <alignment horizontal="left"/>
    </xf>
    <xf numFmtId="0" fontId="0" fillId="3" borderId="0" xfId="0" applyFill="1" applyAlignment="1">
      <alignment vertical="top" wrapText="1"/>
    </xf>
    <xf numFmtId="173" fontId="12" fillId="3" borderId="4" xfId="0" applyNumberFormat="1" applyFont="1" applyFill="1" applyBorder="1" applyAlignment="1">
      <alignment horizontal="left"/>
    </xf>
    <xf numFmtId="0" fontId="4" fillId="3" borderId="1" xfId="0" applyFont="1" applyFill="1" applyBorder="1" applyAlignment="1">
      <alignment wrapText="1"/>
    </xf>
    <xf numFmtId="173" fontId="13" fillId="3" borderId="4" xfId="0" applyNumberFormat="1" applyFont="1" applyFill="1" applyBorder="1" applyAlignment="1">
      <alignment horizontal="left"/>
    </xf>
    <xf numFmtId="4" fontId="13" fillId="3" borderId="4" xfId="0" applyNumberFormat="1" applyFont="1" applyFill="1" applyBorder="1" applyAlignment="1">
      <alignment horizontal="left"/>
    </xf>
    <xf numFmtId="169" fontId="13" fillId="3" borderId="4" xfId="0" applyNumberFormat="1" applyFont="1" applyFill="1" applyBorder="1" applyAlignment="1">
      <alignment horizontal="left"/>
    </xf>
    <xf numFmtId="14" fontId="4" fillId="3" borderId="4" xfId="0" quotePrefix="1" applyNumberFormat="1" applyFont="1" applyFill="1" applyBorder="1" applyAlignment="1">
      <alignment horizontal="left"/>
    </xf>
    <xf numFmtId="0" fontId="4" fillId="3" borderId="4" xfId="0" applyFont="1" applyFill="1" applyBorder="1"/>
    <xf numFmtId="0" fontId="4" fillId="3" borderId="40" xfId="0" applyFont="1" applyFill="1" applyBorder="1" applyAlignment="1">
      <alignment horizontal="center"/>
    </xf>
    <xf numFmtId="169" fontId="13" fillId="3" borderId="1" xfId="0" applyNumberFormat="1" applyFont="1" applyFill="1" applyBorder="1" applyAlignment="1">
      <alignment horizontal="left"/>
    </xf>
    <xf numFmtId="2" fontId="9" fillId="3" borderId="0" xfId="0" applyNumberFormat="1" applyFont="1" applyFill="1" applyBorder="1"/>
    <xf numFmtId="0" fontId="9" fillId="3" borderId="0" xfId="0" applyFont="1" applyFill="1" applyBorder="1" applyAlignment="1">
      <alignment vertical="center"/>
    </xf>
    <xf numFmtId="0" fontId="0" fillId="3" borderId="0" xfId="0" applyFill="1" applyAlignment="1">
      <alignment horizontal="left"/>
    </xf>
    <xf numFmtId="0" fontId="17" fillId="3" borderId="0" xfId="0" applyFont="1" applyFill="1" applyBorder="1" applyAlignment="1">
      <alignment vertical="center" wrapText="1"/>
    </xf>
    <xf numFmtId="0" fontId="2" fillId="3" borderId="0" xfId="0" applyFont="1" applyFill="1" applyAlignment="1">
      <alignment horizontal="left"/>
    </xf>
    <xf numFmtId="0" fontId="10" fillId="3" borderId="7" xfId="0" applyFont="1" applyFill="1" applyBorder="1" applyAlignment="1">
      <alignment vertical="top" wrapText="1"/>
    </xf>
    <xf numFmtId="0" fontId="10" fillId="3" borderId="0" xfId="0" applyFont="1" applyFill="1" applyAlignment="1">
      <alignment vertical="top" wrapText="1"/>
    </xf>
    <xf numFmtId="0" fontId="3" fillId="3" borderId="17" xfId="0" applyFont="1" applyFill="1" applyBorder="1" applyAlignment="1"/>
    <xf numFmtId="0" fontId="4" fillId="3" borderId="0" xfId="0" applyFont="1" applyFill="1" applyAlignment="1">
      <alignment wrapText="1"/>
    </xf>
    <xf numFmtId="15" fontId="10" fillId="3" borderId="0" xfId="0" applyNumberFormat="1" applyFont="1" applyFill="1" applyBorder="1" applyAlignment="1">
      <alignment horizontal="left"/>
    </xf>
    <xf numFmtId="21" fontId="10" fillId="3" borderId="0" xfId="0" applyNumberFormat="1" applyFont="1" applyFill="1" applyBorder="1" applyAlignment="1">
      <alignment horizontal="left"/>
    </xf>
    <xf numFmtId="4" fontId="10" fillId="3" borderId="0" xfId="0" applyNumberFormat="1" applyFont="1" applyFill="1" applyBorder="1" applyAlignment="1">
      <alignment horizontal="left"/>
    </xf>
    <xf numFmtId="0" fontId="10" fillId="3" borderId="0" xfId="0" applyFont="1" applyFill="1" applyBorder="1" applyAlignment="1">
      <alignment vertical="top" wrapText="1"/>
    </xf>
    <xf numFmtId="15" fontId="13" fillId="3" borderId="0" xfId="0" applyNumberFormat="1" applyFont="1" applyFill="1" applyBorder="1" applyAlignment="1">
      <alignment horizontal="left"/>
    </xf>
    <xf numFmtId="21" fontId="13" fillId="3" borderId="0" xfId="0" applyNumberFormat="1" applyFont="1" applyFill="1" applyBorder="1" applyAlignment="1">
      <alignment horizontal="left"/>
    </xf>
    <xf numFmtId="165" fontId="13" fillId="3" borderId="0" xfId="0" applyNumberFormat="1" applyFont="1" applyFill="1" applyBorder="1" applyAlignment="1">
      <alignment horizontal="center"/>
    </xf>
    <xf numFmtId="0" fontId="15" fillId="3" borderId="0" xfId="0" applyFont="1" applyFill="1" applyAlignment="1">
      <alignment horizontal="center"/>
    </xf>
    <xf numFmtId="0" fontId="13" fillId="3" borderId="4" xfId="0" applyFont="1" applyFill="1" applyBorder="1" applyAlignment="1"/>
    <xf numFmtId="0" fontId="13" fillId="3" borderId="17" xfId="0" applyFont="1" applyFill="1" applyBorder="1" applyAlignment="1"/>
    <xf numFmtId="0" fontId="8" fillId="3" borderId="0" xfId="0" applyFont="1" applyFill="1" applyAlignment="1">
      <alignment horizontal="left" vertical="center"/>
    </xf>
    <xf numFmtId="0" fontId="0" fillId="3" borderId="0" xfId="0" applyFill="1" applyAlignment="1"/>
    <xf numFmtId="2" fontId="0" fillId="3" borderId="0" xfId="0" applyNumberFormat="1" applyFill="1"/>
    <xf numFmtId="2" fontId="4" fillId="3" borderId="1" xfId="0" applyNumberFormat="1" applyFont="1" applyFill="1" applyBorder="1" applyAlignment="1">
      <alignment horizontal="left"/>
    </xf>
    <xf numFmtId="169" fontId="4" fillId="3" borderId="4" xfId="0" applyNumberFormat="1" applyFont="1" applyFill="1" applyBorder="1" applyAlignment="1">
      <alignment horizontal="left"/>
    </xf>
    <xf numFmtId="0" fontId="16" fillId="3" borderId="4" xfId="0" applyFont="1" applyFill="1" applyBorder="1"/>
    <xf numFmtId="0" fontId="9" fillId="3" borderId="2" xfId="0" applyFont="1" applyFill="1" applyBorder="1" applyAlignment="1">
      <alignment vertical="center" wrapText="1"/>
    </xf>
    <xf numFmtId="167" fontId="12" fillId="3" borderId="4" xfId="0" applyNumberFormat="1" applyFont="1" applyFill="1" applyBorder="1" applyAlignment="1">
      <alignment horizontal="left"/>
    </xf>
    <xf numFmtId="0" fontId="8" fillId="3" borderId="2" xfId="0" applyFont="1" applyFill="1" applyBorder="1" applyAlignment="1">
      <alignment horizontal="right" vertical="center" wrapText="1"/>
    </xf>
    <xf numFmtId="0" fontId="14" fillId="3" borderId="0" xfId="0" applyFont="1" applyFill="1" applyAlignment="1">
      <alignment horizontal="center"/>
    </xf>
    <xf numFmtId="167" fontId="10" fillId="3" borderId="1" xfId="1" applyNumberFormat="1" applyFont="1" applyFill="1" applyBorder="1" applyAlignment="1">
      <alignment horizontal="left"/>
    </xf>
    <xf numFmtId="167" fontId="10" fillId="3" borderId="0" xfId="1" applyNumberFormat="1" applyFont="1" applyFill="1" applyBorder="1" applyAlignment="1">
      <alignment horizontal="left"/>
    </xf>
    <xf numFmtId="0" fontId="12" fillId="3" borderId="0" xfId="0" applyFont="1" applyFill="1" applyBorder="1"/>
    <xf numFmtId="0" fontId="3" fillId="3" borderId="0" xfId="0" applyFont="1" applyFill="1" applyAlignment="1">
      <alignment horizontal="center"/>
    </xf>
    <xf numFmtId="0" fontId="53" fillId="3" borderId="1" xfId="0" applyFont="1" applyFill="1" applyBorder="1"/>
    <xf numFmtId="0" fontId="14" fillId="3" borderId="0" xfId="0" applyFont="1" applyFill="1" applyAlignment="1">
      <alignment vertical="top" wrapText="1"/>
    </xf>
    <xf numFmtId="0" fontId="7" fillId="3" borderId="0" xfId="0" applyFont="1" applyFill="1" applyAlignment="1">
      <alignment horizontal="center"/>
    </xf>
    <xf numFmtId="167" fontId="13" fillId="3" borderId="1" xfId="1" applyNumberFormat="1" applyFont="1" applyFill="1" applyBorder="1" applyAlignment="1">
      <alignment horizontal="left"/>
    </xf>
    <xf numFmtId="167" fontId="4" fillId="3" borderId="0" xfId="1" applyNumberFormat="1" applyFont="1" applyFill="1" applyBorder="1" applyAlignment="1">
      <alignment horizontal="left"/>
    </xf>
    <xf numFmtId="0" fontId="14" fillId="3" borderId="0" xfId="0" applyFont="1" applyFill="1" applyAlignment="1">
      <alignment horizontal="left"/>
    </xf>
    <xf numFmtId="0" fontId="24" fillId="3" borderId="0" xfId="0" applyFont="1" applyFill="1" applyAlignment="1">
      <alignment horizontal="left"/>
    </xf>
    <xf numFmtId="0" fontId="22" fillId="3" borderId="0" xfId="0" applyFont="1" applyFill="1" applyBorder="1" applyAlignment="1">
      <alignment vertical="top" wrapText="1"/>
    </xf>
    <xf numFmtId="0" fontId="22" fillId="3" borderId="0" xfId="0" applyFont="1" applyFill="1" applyBorder="1" applyAlignment="1">
      <alignment horizontal="center" vertical="top" wrapText="1"/>
    </xf>
    <xf numFmtId="0" fontId="4" fillId="3" borderId="4" xfId="0" applyFont="1" applyFill="1" applyBorder="1" applyAlignment="1">
      <alignment wrapText="1"/>
    </xf>
    <xf numFmtId="0" fontId="22" fillId="3" borderId="0" xfId="0" applyFont="1" applyFill="1" applyBorder="1" applyAlignment="1">
      <alignment horizontal="left" vertical="top" wrapText="1"/>
    </xf>
    <xf numFmtId="0" fontId="28" fillId="3" borderId="0" xfId="0" applyFont="1" applyFill="1" applyAlignment="1">
      <alignment horizontal="center"/>
    </xf>
    <xf numFmtId="0" fontId="36" fillId="3" borderId="0" xfId="0" applyFont="1" applyFill="1" applyBorder="1" applyAlignment="1">
      <alignment vertical="top" wrapText="1"/>
    </xf>
    <xf numFmtId="0" fontId="26" fillId="3" borderId="1" xfId="0" applyFont="1" applyFill="1" applyBorder="1"/>
    <xf numFmtId="0" fontId="26" fillId="3" borderId="0" xfId="0" applyFont="1" applyFill="1" applyBorder="1"/>
    <xf numFmtId="0" fontId="26" fillId="3" borderId="0" xfId="0" applyFont="1" applyFill="1" applyBorder="1" applyAlignment="1">
      <alignment horizontal="left"/>
    </xf>
    <xf numFmtId="0" fontId="35" fillId="3" borderId="0" xfId="0" applyFont="1" applyFill="1"/>
    <xf numFmtId="0" fontId="3" fillId="3" borderId="5" xfId="0" applyFont="1" applyFill="1" applyBorder="1" applyAlignment="1">
      <alignment vertical="center"/>
    </xf>
    <xf numFmtId="0" fontId="3" fillId="3" borderId="5" xfId="0" applyFont="1" applyFill="1" applyBorder="1" applyAlignment="1">
      <alignment horizontal="left" vertical="center"/>
    </xf>
    <xf numFmtId="15" fontId="3" fillId="3" borderId="0" xfId="0" applyNumberFormat="1" applyFont="1" applyFill="1" applyAlignment="1"/>
    <xf numFmtId="4" fontId="3" fillId="3" borderId="0" xfId="0" applyNumberFormat="1" applyFont="1" applyFill="1" applyAlignment="1"/>
    <xf numFmtId="4" fontId="3" fillId="3" borderId="0" xfId="0" applyNumberFormat="1" applyFont="1" applyFill="1" applyBorder="1" applyAlignment="1"/>
    <xf numFmtId="0" fontId="3" fillId="3" borderId="0" xfId="0" applyFont="1" applyFill="1" applyAlignment="1"/>
    <xf numFmtId="165" fontId="3" fillId="3" borderId="0" xfId="0" applyNumberFormat="1" applyFont="1" applyFill="1" applyBorder="1" applyAlignment="1"/>
    <xf numFmtId="4" fontId="4" fillId="3" borderId="0" xfId="0" applyNumberFormat="1" applyFont="1" applyFill="1" applyAlignment="1"/>
    <xf numFmtId="167" fontId="4" fillId="3" borderId="1" xfId="0" applyNumberFormat="1" applyFont="1" applyFill="1" applyBorder="1"/>
    <xf numFmtId="0" fontId="8" fillId="3" borderId="1" xfId="0" applyFont="1" applyFill="1" applyBorder="1" applyAlignment="1"/>
    <xf numFmtId="4" fontId="3" fillId="3" borderId="4" xfId="0" applyNumberFormat="1" applyFont="1" applyFill="1" applyBorder="1" applyAlignment="1"/>
    <xf numFmtId="167" fontId="4" fillId="3" borderId="0" xfId="0" applyNumberFormat="1" applyFont="1" applyFill="1"/>
    <xf numFmtId="0" fontId="8" fillId="3" borderId="0" xfId="0" applyFont="1" applyFill="1" applyAlignment="1">
      <alignment wrapText="1"/>
    </xf>
    <xf numFmtId="0" fontId="26" fillId="3" borderId="1" xfId="0" applyFont="1" applyFill="1" applyBorder="1" applyAlignment="1">
      <alignment horizontal="center"/>
    </xf>
    <xf numFmtId="0" fontId="3" fillId="3" borderId="1" xfId="0" applyFont="1" applyFill="1" applyBorder="1" applyAlignment="1">
      <alignment horizontal="center"/>
    </xf>
    <xf numFmtId="0" fontId="4" fillId="3" borderId="40" xfId="0" applyFont="1" applyFill="1" applyBorder="1"/>
    <xf numFmtId="4" fontId="4" fillId="3" borderId="1" xfId="0" applyNumberFormat="1" applyFont="1" applyFill="1" applyBorder="1" applyAlignment="1">
      <alignment horizontal="right"/>
    </xf>
    <xf numFmtId="4" fontId="4" fillId="3" borderId="0" xfId="0" applyNumberFormat="1" applyFont="1" applyFill="1" applyBorder="1" applyAlignment="1">
      <alignment horizontal="right"/>
    </xf>
    <xf numFmtId="0" fontId="4" fillId="3" borderId="42" xfId="0" applyFont="1" applyFill="1" applyBorder="1"/>
    <xf numFmtId="4" fontId="4" fillId="3" borderId="1" xfId="0" applyNumberFormat="1" applyFont="1" applyFill="1" applyBorder="1"/>
    <xf numFmtId="14" fontId="0" fillId="3" borderId="0" xfId="0" applyNumberFormat="1" applyFill="1"/>
    <xf numFmtId="4" fontId="4" fillId="3" borderId="4" xfId="0" applyNumberFormat="1" applyFont="1" applyFill="1" applyBorder="1"/>
    <xf numFmtId="4" fontId="4" fillId="3" borderId="5" xfId="0" applyNumberFormat="1" applyFont="1" applyFill="1" applyBorder="1"/>
    <xf numFmtId="0" fontId="3" fillId="3" borderId="0" xfId="0" applyFont="1" applyFill="1" applyAlignment="1">
      <alignment horizontal="right"/>
    </xf>
    <xf numFmtId="4" fontId="3" fillId="3" borderId="1" xfId="0" applyNumberFormat="1" applyFont="1" applyFill="1" applyBorder="1"/>
    <xf numFmtId="4" fontId="3" fillId="3" borderId="0" xfId="0" applyNumberFormat="1" applyFont="1" applyFill="1" applyBorder="1"/>
    <xf numFmtId="15" fontId="4" fillId="3" borderId="39" xfId="0" applyNumberFormat="1" applyFont="1" applyFill="1" applyBorder="1" applyAlignment="1">
      <alignment horizontal="right"/>
    </xf>
    <xf numFmtId="0" fontId="3" fillId="3" borderId="11" xfId="0" applyFont="1" applyFill="1" applyBorder="1"/>
    <xf numFmtId="4" fontId="4" fillId="3" borderId="34" xfId="0" applyNumberFormat="1" applyFont="1" applyFill="1" applyBorder="1" applyAlignment="1">
      <alignment horizontal="right"/>
    </xf>
    <xf numFmtId="4" fontId="4" fillId="3" borderId="35" xfId="0" applyNumberFormat="1" applyFont="1" applyFill="1" applyBorder="1" applyAlignment="1">
      <alignment horizontal="right"/>
    </xf>
    <xf numFmtId="0" fontId="3" fillId="3" borderId="16" xfId="0" applyFont="1" applyFill="1" applyBorder="1"/>
    <xf numFmtId="4" fontId="4" fillId="3" borderId="36" xfId="0" applyNumberFormat="1" applyFont="1" applyFill="1" applyBorder="1" applyAlignment="1">
      <alignment horizontal="right"/>
    </xf>
    <xf numFmtId="0" fontId="3" fillId="3" borderId="55" xfId="0" applyFont="1" applyFill="1" applyBorder="1"/>
    <xf numFmtId="4" fontId="4" fillId="3" borderId="12" xfId="0" applyNumberFormat="1" applyFont="1" applyFill="1" applyBorder="1" applyAlignment="1">
      <alignment horizontal="right"/>
    </xf>
    <xf numFmtId="0" fontId="3" fillId="3" borderId="17" xfId="0" applyFont="1" applyFill="1" applyBorder="1"/>
    <xf numFmtId="4" fontId="4" fillId="3" borderId="14" xfId="0" applyNumberFormat="1" applyFont="1" applyFill="1" applyBorder="1" applyAlignment="1">
      <alignment horizontal="right"/>
    </xf>
    <xf numFmtId="0" fontId="3" fillId="3" borderId="53" xfId="0" applyFont="1" applyFill="1" applyBorder="1"/>
    <xf numFmtId="0" fontId="3" fillId="3" borderId="18" xfId="0" applyFont="1" applyFill="1" applyBorder="1"/>
    <xf numFmtId="2" fontId="4" fillId="3" borderId="26" xfId="0" applyNumberFormat="1" applyFont="1" applyFill="1" applyBorder="1" applyAlignment="1">
      <alignment horizontal="right"/>
    </xf>
    <xf numFmtId="0" fontId="3" fillId="3" borderId="42" xfId="0" applyFont="1" applyFill="1" applyBorder="1"/>
    <xf numFmtId="4" fontId="4" fillId="3" borderId="58" xfId="0" applyNumberFormat="1" applyFont="1" applyFill="1" applyBorder="1"/>
    <xf numFmtId="4" fontId="4" fillId="3" borderId="54" xfId="0" applyNumberFormat="1" applyFont="1" applyFill="1" applyBorder="1"/>
    <xf numFmtId="0" fontId="3" fillId="3" borderId="56" xfId="0" applyFont="1" applyFill="1" applyBorder="1" applyAlignment="1"/>
    <xf numFmtId="0" fontId="3" fillId="3" borderId="57" xfId="0" applyFont="1" applyFill="1" applyBorder="1" applyAlignment="1"/>
    <xf numFmtId="4" fontId="10" fillId="3" borderId="27" xfId="0" applyNumberFormat="1" applyFont="1" applyFill="1" applyBorder="1" applyAlignment="1">
      <alignment horizontal="right"/>
    </xf>
    <xf numFmtId="0" fontId="3" fillId="3" borderId="28" xfId="0" applyFont="1" applyFill="1" applyBorder="1" applyAlignment="1">
      <alignment horizontal="center"/>
    </xf>
    <xf numFmtId="0" fontId="3" fillId="3" borderId="9" xfId="0" applyFont="1" applyFill="1" applyBorder="1"/>
    <xf numFmtId="4" fontId="4" fillId="3" borderId="46" xfId="0" applyNumberFormat="1" applyFont="1" applyFill="1" applyBorder="1"/>
    <xf numFmtId="0" fontId="4" fillId="3" borderId="4" xfId="0" applyFont="1" applyFill="1" applyBorder="1" applyAlignment="1">
      <alignment horizontal="center" vertical="center"/>
    </xf>
    <xf numFmtId="14" fontId="15" fillId="3" borderId="0" xfId="0" applyNumberFormat="1" applyFont="1" applyFill="1"/>
    <xf numFmtId="0" fontId="3" fillId="3" borderId="2" xfId="0" applyFont="1" applyFill="1" applyBorder="1"/>
    <xf numFmtId="0" fontId="3" fillId="3" borderId="19" xfId="0" applyFont="1" applyFill="1" applyBorder="1"/>
    <xf numFmtId="4" fontId="4" fillId="3" borderId="19" xfId="0" applyNumberFormat="1" applyFont="1" applyFill="1" applyBorder="1" applyAlignment="1">
      <alignment horizontal="left"/>
    </xf>
    <xf numFmtId="0" fontId="3" fillId="3" borderId="41" xfId="0" applyFont="1" applyFill="1" applyBorder="1" applyAlignment="1"/>
    <xf numFmtId="0" fontId="4"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166" fontId="4" fillId="3" borderId="1" xfId="0" applyNumberFormat="1" applyFont="1" applyFill="1" applyBorder="1" applyAlignment="1">
      <alignment horizontal="left"/>
    </xf>
    <xf numFmtId="0" fontId="12" fillId="3" borderId="1" xfId="0" applyFont="1" applyFill="1" applyBorder="1" applyAlignment="1">
      <alignment horizontal="left"/>
    </xf>
    <xf numFmtId="4" fontId="13" fillId="0" borderId="4" xfId="0" applyNumberFormat="1" applyFont="1" applyBorder="1" applyAlignment="1">
      <alignment horizontal="left"/>
    </xf>
    <xf numFmtId="0" fontId="0" fillId="12" borderId="31" xfId="0" applyFill="1" applyBorder="1" applyAlignment="1">
      <alignment horizontal="left"/>
    </xf>
    <xf numFmtId="0" fontId="0" fillId="12" borderId="29" xfId="0" applyFill="1" applyBorder="1" applyAlignment="1">
      <alignment horizontal="left"/>
    </xf>
    <xf numFmtId="0" fontId="0" fillId="12" borderId="30" xfId="0"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0" xfId="0" applyFont="1" applyFill="1" applyBorder="1" applyAlignment="1">
      <alignment horizontal="left"/>
    </xf>
    <xf numFmtId="0" fontId="3" fillId="3" borderId="1"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2" fontId="4" fillId="3" borderId="1" xfId="0" applyNumberFormat="1" applyFont="1" applyFill="1" applyBorder="1" applyAlignment="1">
      <alignment horizontal="center"/>
    </xf>
    <xf numFmtId="0" fontId="23" fillId="3" borderId="0" xfId="0" applyFont="1" applyFill="1" applyAlignment="1">
      <alignment horizontal="left"/>
    </xf>
    <xf numFmtId="0" fontId="8" fillId="3" borderId="0" xfId="0" applyFont="1" applyFill="1" applyBorder="1" applyAlignment="1">
      <alignment wrapText="1"/>
    </xf>
    <xf numFmtId="4" fontId="4" fillId="3" borderId="1" xfId="0" applyNumberFormat="1" applyFont="1" applyFill="1" applyBorder="1" applyAlignment="1">
      <alignment horizontal="left"/>
    </xf>
    <xf numFmtId="4" fontId="4" fillId="3" borderId="1" xfId="1" applyNumberFormat="1" applyFont="1" applyFill="1" applyBorder="1" applyAlignment="1">
      <alignment horizontal="left"/>
    </xf>
    <xf numFmtId="2" fontId="4" fillId="3" borderId="1" xfId="1" applyNumberFormat="1" applyFont="1" applyFill="1" applyBorder="1" applyAlignment="1">
      <alignment horizontal="left"/>
    </xf>
    <xf numFmtId="167" fontId="4" fillId="5" borderId="0" xfId="0" applyNumberFormat="1" applyFont="1" applyFill="1"/>
    <xf numFmtId="168" fontId="4" fillId="3" borderId="4" xfId="0" applyNumberFormat="1" applyFont="1" applyFill="1" applyBorder="1" applyAlignment="1">
      <alignment horizontal="left"/>
    </xf>
    <xf numFmtId="177" fontId="4" fillId="3" borderId="4" xfId="1" applyNumberFormat="1" applyFont="1" applyFill="1" applyBorder="1" applyAlignment="1">
      <alignment horizontal="left"/>
    </xf>
    <xf numFmtId="0" fontId="17" fillId="3" borderId="0" xfId="0" applyFont="1" applyFill="1" applyBorder="1" applyAlignment="1">
      <alignment vertical="center"/>
    </xf>
    <xf numFmtId="167" fontId="13" fillId="5" borderId="1" xfId="0" applyNumberFormat="1" applyFont="1" applyFill="1" applyBorder="1"/>
    <xf numFmtId="177" fontId="4" fillId="3" borderId="1" xfId="0" applyNumberFormat="1" applyFont="1" applyFill="1" applyBorder="1" applyAlignment="1">
      <alignment horizontal="left"/>
    </xf>
    <xf numFmtId="2" fontId="16" fillId="3" borderId="0" xfId="0" applyNumberFormat="1" applyFont="1" applyFill="1" applyBorder="1" applyAlignment="1">
      <alignment vertical="center"/>
    </xf>
    <xf numFmtId="0" fontId="9" fillId="3" borderId="0" xfId="0" applyFont="1" applyFill="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left"/>
    </xf>
    <xf numFmtId="173" fontId="4" fillId="0" borderId="1" xfId="0" applyNumberFormat="1" applyFont="1" applyBorder="1" applyAlignment="1">
      <alignment horizontal="left"/>
    </xf>
    <xf numFmtId="4" fontId="4" fillId="3" borderId="1" xfId="0" applyNumberFormat="1" applyFont="1" applyFill="1" applyBorder="1" applyAlignment="1">
      <alignment horizontal="left"/>
    </xf>
    <xf numFmtId="0" fontId="4" fillId="0" borderId="1" xfId="0" applyFont="1" applyBorder="1" applyAlignment="1">
      <alignment horizontal="left"/>
    </xf>
    <xf numFmtId="4" fontId="13" fillId="0" borderId="1" xfId="0" applyNumberFormat="1" applyFont="1" applyBorder="1" applyAlignment="1">
      <alignment horizontal="left"/>
    </xf>
    <xf numFmtId="0" fontId="4" fillId="0" borderId="0" xfId="0" applyFont="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0" fontId="16" fillId="3" borderId="4" xfId="0" applyFont="1" applyFill="1" applyBorder="1" applyAlignment="1">
      <alignment horizontal="left"/>
    </xf>
    <xf numFmtId="15" fontId="4" fillId="3" borderId="1" xfId="0" quotePrefix="1" applyNumberFormat="1" applyFont="1" applyFill="1" applyBorder="1" applyAlignment="1">
      <alignment horizontal="left"/>
    </xf>
    <xf numFmtId="0" fontId="13" fillId="0" borderId="0" xfId="0" applyFont="1" applyBorder="1" applyAlignment="1">
      <alignment horizontal="left"/>
    </xf>
    <xf numFmtId="0" fontId="9" fillId="3" borderId="0" xfId="0" applyFont="1" applyFill="1" applyBorder="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xf>
    <xf numFmtId="0" fontId="4" fillId="3" borderId="0" xfId="0" applyFont="1" applyFill="1" applyBorder="1" applyAlignment="1">
      <alignment horizontal="center"/>
    </xf>
    <xf numFmtId="0" fontId="4" fillId="5" borderId="1" xfId="0" applyFont="1" applyFill="1" applyBorder="1" applyAlignment="1">
      <alignment horizontal="left"/>
    </xf>
    <xf numFmtId="0" fontId="13" fillId="5" borderId="1" xfId="0" applyFont="1" applyFill="1" applyBorder="1" applyAlignment="1">
      <alignment horizontal="left"/>
    </xf>
    <xf numFmtId="0" fontId="16" fillId="3" borderId="0" xfId="0" applyFont="1" applyFill="1" applyAlignment="1">
      <alignment horizontal="left"/>
    </xf>
    <xf numFmtId="0" fontId="4" fillId="5" borderId="1" xfId="0" applyFont="1" applyFill="1" applyBorder="1" applyAlignment="1">
      <alignment horizontal="left"/>
    </xf>
    <xf numFmtId="0" fontId="9" fillId="3" borderId="2" xfId="0" applyFont="1" applyFill="1" applyBorder="1" applyAlignment="1">
      <alignment horizontal="right" vertical="center"/>
    </xf>
    <xf numFmtId="0" fontId="9" fillId="3" borderId="1" xfId="0" applyFont="1" applyFill="1" applyBorder="1" applyAlignment="1">
      <alignment horizontal="right" vertical="center"/>
    </xf>
    <xf numFmtId="0" fontId="4" fillId="3" borderId="1" xfId="0" applyFont="1" applyFill="1" applyBorder="1" applyAlignment="1">
      <alignment horizontal="left"/>
    </xf>
    <xf numFmtId="0" fontId="9" fillId="3" borderId="0" xfId="0" applyFont="1" applyFill="1" applyBorder="1" applyAlignment="1">
      <alignment horizontal="left" wrapText="1"/>
    </xf>
    <xf numFmtId="0" fontId="9" fillId="3" borderId="0" xfId="0" applyFont="1" applyFill="1" applyBorder="1" applyAlignment="1">
      <alignment horizontal="right" vertical="center"/>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3" fillId="3" borderId="1" xfId="0" applyFont="1" applyFill="1" applyBorder="1" applyAlignment="1">
      <alignment horizontal="left"/>
    </xf>
    <xf numFmtId="0" fontId="16" fillId="3" borderId="0" xfId="0" applyFont="1" applyFill="1" applyAlignment="1">
      <alignment horizontal="left"/>
    </xf>
    <xf numFmtId="4" fontId="3" fillId="3" borderId="1" xfId="0" applyNumberFormat="1" applyFont="1" applyFill="1" applyBorder="1" applyAlignment="1">
      <alignment horizontal="left"/>
    </xf>
    <xf numFmtId="0" fontId="16" fillId="3" borderId="0" xfId="0"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9" fillId="3" borderId="1" xfId="0" applyFont="1" applyFill="1" applyBorder="1" applyAlignment="1">
      <alignment vertical="center"/>
    </xf>
    <xf numFmtId="0" fontId="13" fillId="0" borderId="5" xfId="0" applyFont="1" applyBorder="1" applyAlignment="1"/>
    <xf numFmtId="0" fontId="13" fillId="0" borderId="5" xfId="0" applyFont="1" applyBorder="1" applyAlignment="1">
      <alignment horizontal="left"/>
    </xf>
    <xf numFmtId="0" fontId="9" fillId="3" borderId="2" xfId="0" applyFont="1" applyFill="1" applyBorder="1"/>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13" borderId="4" xfId="0" applyFont="1" applyFill="1" applyBorder="1" applyAlignment="1">
      <alignment horizontal="left"/>
    </xf>
    <xf numFmtId="0" fontId="4" fillId="13" borderId="1" xfId="0" applyFont="1" applyFill="1" applyBorder="1" applyAlignment="1">
      <alignment horizontal="left"/>
    </xf>
    <xf numFmtId="0" fontId="13" fillId="13" borderId="4" xfId="0" applyFont="1" applyFill="1" applyBorder="1" applyAlignment="1">
      <alignment horizontal="left"/>
    </xf>
    <xf numFmtId="0" fontId="16" fillId="3" borderId="2" xfId="0" applyFont="1" applyFill="1" applyBorder="1"/>
    <xf numFmtId="166" fontId="13" fillId="13" borderId="1" xfId="0" applyNumberFormat="1" applyFont="1" applyFill="1" applyBorder="1" applyAlignment="1">
      <alignment horizontal="left"/>
    </xf>
    <xf numFmtId="15" fontId="13" fillId="13" borderId="1" xfId="0" quotePrefix="1" applyNumberFormat="1" applyFont="1" applyFill="1" applyBorder="1" applyAlignment="1">
      <alignment horizontal="left"/>
    </xf>
    <xf numFmtId="0" fontId="13" fillId="13" borderId="1" xfId="0" applyFont="1" applyFill="1" applyBorder="1" applyAlignment="1">
      <alignment horizontal="left"/>
    </xf>
    <xf numFmtId="0" fontId="13" fillId="13" borderId="1" xfId="0" quotePrefix="1" applyFont="1" applyFill="1" applyBorder="1" applyAlignment="1">
      <alignment horizontal="left"/>
    </xf>
    <xf numFmtId="167" fontId="13" fillId="13" borderId="1" xfId="0" applyNumberFormat="1" applyFont="1" applyFill="1" applyBorder="1" applyAlignment="1">
      <alignment horizontal="left"/>
    </xf>
    <xf numFmtId="4" fontId="13" fillId="13" borderId="1" xfId="0" applyNumberFormat="1" applyFont="1" applyFill="1" applyBorder="1" applyAlignment="1">
      <alignment horizontal="left"/>
    </xf>
    <xf numFmtId="0" fontId="4" fillId="13" borderId="1" xfId="0" applyFont="1" applyFill="1" applyBorder="1"/>
    <xf numFmtId="0" fontId="0" fillId="3" borderId="1" xfId="0" quotePrefix="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8" fillId="3" borderId="1" xfId="0" applyFont="1" applyFill="1" applyBorder="1" applyAlignment="1">
      <alignment horizontal="center" vertical="center" wrapText="1"/>
    </xf>
    <xf numFmtId="0" fontId="58" fillId="3" borderId="1" xfId="0" applyFont="1" applyFill="1" applyBorder="1" applyAlignment="1">
      <alignment horizontal="center" vertical="center"/>
    </xf>
    <xf numFmtId="0" fontId="58"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12" fillId="5" borderId="1" xfId="0" applyFont="1" applyFill="1" applyBorder="1" applyAlignment="1">
      <alignment horizontal="left" vertical="center" wrapText="1"/>
    </xf>
    <xf numFmtId="0" fontId="8" fillId="3" borderId="2" xfId="0" applyFont="1" applyFill="1" applyBorder="1" applyAlignment="1">
      <alignment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4"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0" xfId="0" applyNumberFormat="1"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4" fillId="3" borderId="4" xfId="0" applyFont="1" applyFill="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9" fillId="3" borderId="0" xfId="0" applyFont="1" applyFill="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16" fillId="3" borderId="0" xfId="0" applyFont="1" applyFill="1" applyAlignment="1">
      <alignment horizontal="left" wrapText="1"/>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9" fillId="3" borderId="2" xfId="0" applyFont="1" applyFill="1" applyBorder="1" applyAlignment="1">
      <alignment horizontal="right" vertical="center"/>
    </xf>
    <xf numFmtId="0" fontId="3" fillId="3" borderId="0" xfId="0" applyFont="1" applyFill="1" applyBorder="1" applyAlignment="1">
      <alignment horizontal="center"/>
    </xf>
    <xf numFmtId="0" fontId="16" fillId="3" borderId="0" xfId="0" applyFont="1" applyFill="1" applyBorder="1" applyAlignment="1">
      <alignment horizontal="left" vertical="center" wrapText="1"/>
    </xf>
    <xf numFmtId="0" fontId="4" fillId="3" borderId="0" xfId="0" applyFont="1" applyFill="1" applyBorder="1" applyAlignment="1">
      <alignment horizontal="left"/>
    </xf>
    <xf numFmtId="0" fontId="3" fillId="3" borderId="5" xfId="0" applyFont="1" applyFill="1" applyBorder="1" applyAlignment="1">
      <alignment horizontal="left"/>
    </xf>
    <xf numFmtId="15" fontId="9" fillId="3" borderId="0" xfId="0" quotePrefix="1" applyNumberFormat="1" applyFont="1" applyFill="1" applyBorder="1" applyAlignment="1">
      <alignment horizontal="left"/>
    </xf>
    <xf numFmtId="0" fontId="12" fillId="3" borderId="7"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8" fillId="3" borderId="1" xfId="0" applyFont="1" applyFill="1" applyBorder="1" applyAlignment="1">
      <alignment horizontal="right" vertical="center"/>
    </xf>
    <xf numFmtId="166" fontId="16" fillId="3" borderId="0" xfId="0" applyNumberFormat="1" applyFont="1" applyFill="1" applyBorder="1" applyAlignment="1">
      <alignment horizontal="left"/>
    </xf>
    <xf numFmtId="0" fontId="8" fillId="3" borderId="2" xfId="0" applyFont="1" applyFill="1" applyBorder="1" applyAlignment="1">
      <alignment horizontal="right" vertical="center"/>
    </xf>
    <xf numFmtId="0" fontId="8" fillId="3" borderId="0" xfId="0" applyFont="1" applyFill="1" applyBorder="1" applyAlignment="1">
      <alignment horizontal="left" wrapText="1"/>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16" fillId="3" borderId="1" xfId="0" applyFont="1" applyFill="1" applyBorder="1" applyAlignment="1">
      <alignment horizontal="right" vertical="center" wrapText="1"/>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0" fontId="9" fillId="3" borderId="0" xfId="0" applyFont="1" applyFill="1" applyBorder="1" applyAlignment="1">
      <alignment horizontal="center" wrapText="1"/>
    </xf>
    <xf numFmtId="0" fontId="16" fillId="3" borderId="2" xfId="0" applyFont="1" applyFill="1" applyBorder="1" applyAlignment="1">
      <alignment vertical="center"/>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3" fontId="4" fillId="3" borderId="1"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40" xfId="0" applyFont="1" applyFill="1" applyBorder="1" applyAlignment="1">
      <alignment horizontal="center" vertical="center"/>
    </xf>
    <xf numFmtId="4" fontId="4" fillId="3" borderId="40" xfId="0" applyNumberFormat="1" applyFont="1" applyFill="1" applyBorder="1" applyAlignment="1">
      <alignment horizontal="left"/>
    </xf>
    <xf numFmtId="0" fontId="3" fillId="3" borderId="40" xfId="0" applyFont="1" applyFill="1" applyBorder="1"/>
    <xf numFmtId="0" fontId="9" fillId="3" borderId="4" xfId="0" applyFont="1" applyFill="1" applyBorder="1" applyAlignment="1">
      <alignment wrapText="1"/>
    </xf>
    <xf numFmtId="0" fontId="9" fillId="3" borderId="5" xfId="0" applyFont="1" applyFill="1" applyBorder="1" applyAlignment="1">
      <alignment wrapText="1"/>
    </xf>
    <xf numFmtId="0" fontId="9" fillId="3" borderId="17" xfId="0" applyFont="1" applyFill="1" applyBorder="1" applyAlignment="1">
      <alignment wrapText="1"/>
    </xf>
    <xf numFmtId="0" fontId="14" fillId="3" borderId="1" xfId="0" quotePrefix="1" applyFont="1" applyFill="1" applyBorder="1" applyAlignment="1">
      <alignment horizontal="center" vertical="center"/>
    </xf>
    <xf numFmtId="0" fontId="2" fillId="3" borderId="17" xfId="0" applyFont="1" applyFill="1" applyBorder="1" applyAlignment="1">
      <alignment horizontal="center" vertical="center" wrapText="1"/>
    </xf>
    <xf numFmtId="0" fontId="14" fillId="3" borderId="1" xfId="0" applyFont="1" applyFill="1" applyBorder="1" applyAlignment="1">
      <alignment horizontal="center" vertical="center"/>
    </xf>
    <xf numFmtId="0" fontId="3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quotePrefix="1" applyFont="1" applyFill="1" applyBorder="1" applyAlignment="1">
      <alignment horizontal="center" vertical="center" wrapText="1"/>
    </xf>
    <xf numFmtId="0" fontId="9" fillId="3" borderId="0" xfId="0" applyFont="1" applyFill="1" applyAlignment="1">
      <alignment horizontal="center"/>
    </xf>
    <xf numFmtId="0" fontId="16" fillId="3" borderId="0" xfId="0" applyFont="1" applyFill="1" applyBorder="1" applyAlignment="1">
      <alignment horizontal="center" wrapText="1"/>
    </xf>
    <xf numFmtId="0" fontId="8" fillId="3" borderId="0" xfId="0" applyFont="1" applyFill="1" applyBorder="1" applyAlignment="1">
      <alignment vertical="center"/>
    </xf>
    <xf numFmtId="0" fontId="31" fillId="0" borderId="4" xfId="0" applyFont="1" applyFill="1" applyBorder="1" applyAlignment="1">
      <alignment vertical="center" wrapText="1"/>
    </xf>
    <xf numFmtId="0" fontId="31" fillId="0" borderId="5" xfId="0" applyFont="1" applyFill="1" applyBorder="1" applyAlignment="1">
      <alignment vertical="center" wrapText="1"/>
    </xf>
    <xf numFmtId="0" fontId="31" fillId="0" borderId="17" xfId="0" applyFont="1" applyFill="1" applyBorder="1" applyAlignment="1">
      <alignment vertical="center" wrapText="1"/>
    </xf>
    <xf numFmtId="0" fontId="31" fillId="0" borderId="0" xfId="0" applyFont="1" applyFill="1" applyBorder="1" applyAlignment="1">
      <alignment vertical="center" wrapText="1"/>
    </xf>
    <xf numFmtId="0" fontId="16" fillId="3" borderId="0" xfId="0" applyFont="1" applyFill="1" applyBorder="1" applyAlignment="1">
      <alignment vertical="top"/>
    </xf>
    <xf numFmtId="0" fontId="2" fillId="3" borderId="19" xfId="0" applyFont="1" applyFill="1" applyBorder="1" applyAlignment="1">
      <alignment horizontal="center" vertical="center" wrapText="1"/>
    </xf>
    <xf numFmtId="14" fontId="12" fillId="3" borderId="4" xfId="0" quotePrefix="1" applyNumberFormat="1" applyFont="1" applyFill="1" applyBorder="1" applyAlignment="1">
      <alignment horizontal="left"/>
    </xf>
    <xf numFmtId="0" fontId="13" fillId="14" borderId="1" xfId="0" applyFont="1" applyFill="1" applyBorder="1" applyAlignment="1">
      <alignment horizontal="center" vertical="center" wrapText="1"/>
    </xf>
    <xf numFmtId="0" fontId="16" fillId="3" borderId="19" xfId="0" applyFont="1" applyFill="1" applyBorder="1"/>
    <xf numFmtId="0" fontId="0" fillId="3" borderId="7" xfId="0" applyFill="1" applyBorder="1"/>
    <xf numFmtId="0" fontId="0" fillId="3" borderId="22" xfId="0" applyFill="1" applyBorder="1" applyAlignment="1">
      <alignment horizontal="left"/>
    </xf>
    <xf numFmtId="0" fontId="0" fillId="3" borderId="7" xfId="0" applyFill="1" applyBorder="1" applyAlignment="1">
      <alignment horizontal="left"/>
    </xf>
    <xf numFmtId="0" fontId="0" fillId="3" borderId="51" xfId="0" applyFill="1" applyBorder="1" applyAlignment="1">
      <alignment horizontal="left"/>
    </xf>
    <xf numFmtId="0" fontId="0" fillId="3" borderId="47" xfId="0" applyFill="1" applyBorder="1" applyAlignment="1">
      <alignment horizontal="left"/>
    </xf>
    <xf numFmtId="0" fontId="0" fillId="3" borderId="48" xfId="0" applyFill="1" applyBorder="1" applyAlignment="1">
      <alignment horizontal="left"/>
    </xf>
    <xf numFmtId="0" fontId="0" fillId="3" borderId="36" xfId="0" applyFill="1" applyBorder="1" applyAlignment="1">
      <alignment horizontal="left"/>
    </xf>
    <xf numFmtId="0" fontId="0" fillId="0" borderId="20" xfId="0" applyFont="1" applyBorder="1" applyAlignment="1">
      <alignment horizontal="left"/>
    </xf>
    <xf numFmtId="0" fontId="0" fillId="0" borderId="45" xfId="0" applyFont="1" applyBorder="1" applyAlignment="1">
      <alignment horizontal="left"/>
    </xf>
    <xf numFmtId="0" fontId="0" fillId="0" borderId="46" xfId="0" applyFont="1" applyBorder="1" applyAlignment="1">
      <alignment horizontal="left"/>
    </xf>
    <xf numFmtId="0" fontId="9" fillId="3" borderId="1" xfId="0" applyFont="1" applyFill="1" applyBorder="1" applyAlignment="1">
      <alignment horizontal="left"/>
    </xf>
    <xf numFmtId="0" fontId="9" fillId="3" borderId="32" xfId="0" applyFont="1" applyFill="1" applyBorder="1" applyAlignment="1">
      <alignment horizontal="left" wrapText="1"/>
    </xf>
    <xf numFmtId="0" fontId="9" fillId="3" borderId="40" xfId="0" applyFont="1" applyFill="1" applyBorder="1" applyAlignment="1">
      <alignment horizontal="left" wrapText="1"/>
    </xf>
    <xf numFmtId="0" fontId="9" fillId="3" borderId="33" xfId="0" applyFont="1" applyFill="1" applyBorder="1" applyAlignment="1">
      <alignment horizontal="left" wrapText="1"/>
    </xf>
    <xf numFmtId="0" fontId="9" fillId="3" borderId="1" xfId="0" applyFont="1" applyFill="1" applyBorder="1" applyAlignment="1">
      <alignment horizontal="left" wrapText="1"/>
    </xf>
    <xf numFmtId="0" fontId="9" fillId="3" borderId="4" xfId="0" applyFont="1" applyFill="1" applyBorder="1" applyAlignment="1">
      <alignment horizontal="left"/>
    </xf>
    <xf numFmtId="0" fontId="9" fillId="3" borderId="5" xfId="0" applyFont="1" applyFill="1" applyBorder="1" applyAlignment="1">
      <alignment horizontal="left"/>
    </xf>
    <xf numFmtId="0" fontId="9" fillId="3" borderId="17" xfId="0" applyFont="1" applyFill="1" applyBorder="1" applyAlignment="1">
      <alignment horizontal="left"/>
    </xf>
    <xf numFmtId="166" fontId="9"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3" fillId="3" borderId="7" xfId="0" applyFont="1" applyFill="1" applyBorder="1" applyAlignment="1">
      <alignment horizontal="center"/>
    </xf>
    <xf numFmtId="0" fontId="4" fillId="3" borderId="2"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 xfId="0" applyFont="1" applyFill="1" applyBorder="1" applyAlignment="1">
      <alignment horizontal="left" vertical="center"/>
    </xf>
    <xf numFmtId="0" fontId="3" fillId="3" borderId="19" xfId="0" applyFont="1" applyFill="1" applyBorder="1" applyAlignment="1">
      <alignment horizontal="left" vertical="center"/>
    </xf>
    <xf numFmtId="0" fontId="4" fillId="3" borderId="2" xfId="0" applyFont="1" applyFill="1" applyBorder="1" applyAlignment="1">
      <alignment horizontal="left" vertical="center"/>
    </xf>
    <xf numFmtId="0" fontId="4" fillId="3" borderId="19" xfId="0" applyFont="1" applyFill="1" applyBorder="1" applyAlignment="1">
      <alignment horizontal="left" vertical="center"/>
    </xf>
    <xf numFmtId="0" fontId="16" fillId="3" borderId="1" xfId="0" applyFont="1" applyFill="1" applyBorder="1" applyAlignment="1">
      <alignment horizontal="left" wrapText="1"/>
    </xf>
    <xf numFmtId="0" fontId="9" fillId="3" borderId="0" xfId="0" applyFont="1" applyFill="1" applyBorder="1" applyAlignment="1">
      <alignment horizontal="left"/>
    </xf>
    <xf numFmtId="0" fontId="16" fillId="3" borderId="4" xfId="0" applyFont="1" applyFill="1" applyBorder="1" applyAlignment="1">
      <alignment horizontal="left"/>
    </xf>
    <xf numFmtId="0" fontId="16" fillId="3" borderId="5" xfId="0" applyFont="1" applyFill="1" applyBorder="1" applyAlignment="1">
      <alignment horizontal="left"/>
    </xf>
    <xf numFmtId="0" fontId="16" fillId="3" borderId="17" xfId="0" applyFont="1" applyFill="1" applyBorder="1" applyAlignment="1">
      <alignment horizontal="left"/>
    </xf>
    <xf numFmtId="0" fontId="16" fillId="3" borderId="1" xfId="0" applyFont="1" applyFill="1" applyBorder="1" applyAlignment="1">
      <alignment horizontal="left"/>
    </xf>
    <xf numFmtId="0" fontId="9" fillId="3" borderId="0" xfId="0" applyFont="1" applyFill="1" applyBorder="1" applyAlignment="1">
      <alignment horizontal="left" wrapText="1"/>
    </xf>
    <xf numFmtId="166" fontId="9" fillId="3" borderId="0" xfId="0" applyNumberFormat="1" applyFont="1" applyFill="1" applyBorder="1" applyAlignment="1">
      <alignment horizontal="left"/>
    </xf>
    <xf numFmtId="0" fontId="8" fillId="3" borderId="1" xfId="0" applyFont="1" applyFill="1" applyBorder="1" applyAlignment="1">
      <alignment horizontal="left"/>
    </xf>
    <xf numFmtId="0" fontId="16" fillId="3" borderId="32" xfId="0" applyFont="1" applyFill="1" applyBorder="1" applyAlignment="1">
      <alignment horizontal="left" wrapText="1"/>
    </xf>
    <xf numFmtId="0" fontId="16" fillId="3" borderId="40" xfId="0" applyFont="1" applyFill="1" applyBorder="1" applyAlignment="1">
      <alignment horizontal="left" wrapText="1"/>
    </xf>
    <xf numFmtId="0" fontId="16" fillId="3" borderId="33" xfId="0" applyFont="1" applyFill="1" applyBorder="1" applyAlignment="1">
      <alignment horizontal="left" wrapText="1"/>
    </xf>
    <xf numFmtId="166" fontId="16" fillId="3" borderId="4" xfId="0" applyNumberFormat="1" applyFont="1" applyFill="1" applyBorder="1" applyAlignment="1">
      <alignment horizontal="left"/>
    </xf>
    <xf numFmtId="166" fontId="16" fillId="3" borderId="5" xfId="0" applyNumberFormat="1" applyFont="1" applyFill="1" applyBorder="1" applyAlignment="1">
      <alignment horizontal="left"/>
    </xf>
    <xf numFmtId="166" fontId="16" fillId="3" borderId="17" xfId="0" applyNumberFormat="1" applyFont="1" applyFill="1" applyBorder="1" applyAlignment="1">
      <alignment horizontal="left"/>
    </xf>
    <xf numFmtId="0" fontId="16" fillId="3" borderId="1" xfId="0" applyFont="1" applyFill="1" applyBorder="1" applyAlignment="1">
      <alignment horizontal="right" vertical="center"/>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0" fontId="3" fillId="3" borderId="5" xfId="0" applyFont="1" applyFill="1" applyBorder="1" applyAlignment="1">
      <alignment horizontal="center"/>
    </xf>
    <xf numFmtId="0" fontId="3" fillId="3" borderId="40" xfId="0" applyFont="1" applyFill="1" applyBorder="1" applyAlignment="1">
      <alignment horizontal="center"/>
    </xf>
    <xf numFmtId="0" fontId="16" fillId="0" borderId="1" xfId="0" applyFont="1" applyBorder="1" applyAlignment="1">
      <alignment horizontal="left"/>
    </xf>
    <xf numFmtId="10" fontId="4" fillId="3" borderId="1" xfId="1" applyNumberFormat="1" applyFont="1" applyFill="1" applyBorder="1" applyAlignment="1">
      <alignment horizontal="left"/>
    </xf>
    <xf numFmtId="166" fontId="16" fillId="3" borderId="1" xfId="0" applyNumberFormat="1" applyFont="1" applyFill="1" applyBorder="1" applyAlignment="1">
      <alignment horizontal="left"/>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19" xfId="0" applyFont="1" applyFill="1" applyBorder="1" applyAlignment="1">
      <alignment horizontal="right" vertical="center"/>
    </xf>
    <xf numFmtId="0" fontId="13" fillId="3" borderId="1" xfId="0" applyFont="1" applyFill="1" applyBorder="1" applyAlignment="1">
      <alignment horizontal="left"/>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166" fontId="16" fillId="3" borderId="0" xfId="0" applyNumberFormat="1" applyFont="1" applyFill="1" applyAlignment="1">
      <alignment horizontal="left"/>
    </xf>
    <xf numFmtId="0" fontId="16" fillId="3" borderId="0" xfId="0" applyFont="1" applyFill="1" applyAlignment="1">
      <alignment horizontal="left"/>
    </xf>
    <xf numFmtId="0" fontId="3" fillId="3" borderId="0" xfId="0" applyFont="1" applyFill="1" applyAlignment="1">
      <alignment horizontal="center" wrapText="1"/>
    </xf>
    <xf numFmtId="0" fontId="3" fillId="3" borderId="7" xfId="0" applyFont="1" applyFill="1" applyBorder="1" applyAlignment="1">
      <alignment horizontal="center" wrapText="1"/>
    </xf>
    <xf numFmtId="0" fontId="17" fillId="3" borderId="0" xfId="0" applyFont="1" applyFill="1" applyBorder="1" applyAlignment="1">
      <alignment horizontal="center" vertical="center" wrapText="1"/>
    </xf>
    <xf numFmtId="0" fontId="17" fillId="3" borderId="0" xfId="0" applyFont="1" applyFill="1" applyBorder="1" applyAlignment="1">
      <alignment horizontal="center" vertical="center"/>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9" fillId="3" borderId="22" xfId="0" applyFont="1" applyFill="1" applyBorder="1" applyAlignment="1">
      <alignment horizontal="left" wrapText="1"/>
    </xf>
    <xf numFmtId="0" fontId="9" fillId="3" borderId="7" xfId="0" applyFont="1" applyFill="1" applyBorder="1" applyAlignment="1">
      <alignment horizontal="left" wrapText="1"/>
    </xf>
    <xf numFmtId="0" fontId="9" fillId="3" borderId="42" xfId="0" applyFont="1" applyFill="1" applyBorder="1" applyAlignment="1">
      <alignment horizontal="left" wrapText="1"/>
    </xf>
    <xf numFmtId="0" fontId="9" fillId="3" borderId="2" xfId="0" applyFont="1" applyFill="1" applyBorder="1" applyAlignment="1">
      <alignment horizontal="right" vertical="center"/>
    </xf>
    <xf numFmtId="0" fontId="9" fillId="3" borderId="19" xfId="0" applyFont="1" applyFill="1" applyBorder="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4" fontId="12" fillId="3" borderId="1" xfId="0" applyNumberFormat="1" applyFont="1" applyFill="1" applyBorder="1" applyAlignment="1">
      <alignment horizontal="left" vertical="center"/>
    </xf>
    <xf numFmtId="0" fontId="10" fillId="3" borderId="32" xfId="0" applyFont="1" applyFill="1" applyBorder="1" applyAlignment="1">
      <alignment horizontal="center" vertical="top" wrapText="1"/>
    </xf>
    <xf numFmtId="0" fontId="10" fillId="3" borderId="40" xfId="0" applyFont="1" applyFill="1" applyBorder="1" applyAlignment="1">
      <alignment horizontal="center" vertical="top" wrapText="1"/>
    </xf>
    <xf numFmtId="0" fontId="10" fillId="3" borderId="33"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41"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2" xfId="0" applyFont="1" applyFill="1" applyBorder="1" applyAlignment="1">
      <alignment horizontal="center" vertical="top" wrapText="1"/>
    </xf>
    <xf numFmtId="0" fontId="9" fillId="3" borderId="3" xfId="0" applyFont="1" applyFill="1" applyBorder="1" applyAlignment="1">
      <alignment horizontal="right"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3" fillId="3" borderId="4" xfId="0" applyFont="1" applyFill="1" applyBorder="1" applyAlignment="1">
      <alignment horizontal="left"/>
    </xf>
    <xf numFmtId="0" fontId="3" fillId="3" borderId="17" xfId="0" applyFont="1" applyFill="1" applyBorder="1" applyAlignment="1">
      <alignment horizontal="left"/>
    </xf>
    <xf numFmtId="0" fontId="3" fillId="3" borderId="0" xfId="0" applyFont="1" applyFill="1" applyBorder="1" applyAlignment="1">
      <alignment horizontal="center"/>
    </xf>
    <xf numFmtId="4" fontId="3" fillId="3" borderId="4" xfId="0" applyNumberFormat="1" applyFont="1" applyFill="1" applyBorder="1" applyAlignment="1">
      <alignment horizontal="left"/>
    </xf>
    <xf numFmtId="4" fontId="3" fillId="3" borderId="17" xfId="0" applyNumberFormat="1" applyFont="1" applyFill="1" applyBorder="1" applyAlignment="1">
      <alignment horizontal="left"/>
    </xf>
    <xf numFmtId="0" fontId="9" fillId="3" borderId="32"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0" xfId="0" applyFont="1" applyFill="1" applyAlignment="1">
      <alignment horizontal="right" vertical="center"/>
    </xf>
    <xf numFmtId="0" fontId="16" fillId="3" borderId="32"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33"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41" xfId="0" applyFont="1" applyFill="1" applyBorder="1" applyAlignment="1">
      <alignment horizontal="left" vertical="center" wrapText="1"/>
    </xf>
    <xf numFmtId="4" fontId="3" fillId="0" borderId="4" xfId="0" applyNumberFormat="1" applyFont="1" applyBorder="1" applyAlignment="1">
      <alignment horizontal="left"/>
    </xf>
    <xf numFmtId="4" fontId="3" fillId="0" borderId="17" xfId="0" applyNumberFormat="1"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left"/>
    </xf>
    <xf numFmtId="0" fontId="3" fillId="0" borderId="7" xfId="0" applyFont="1" applyBorder="1" applyAlignment="1">
      <alignment horizontal="center"/>
    </xf>
    <xf numFmtId="0" fontId="3" fillId="0" borderId="5" xfId="0" applyFont="1" applyBorder="1" applyAlignment="1">
      <alignment horizontal="center"/>
    </xf>
    <xf numFmtId="0" fontId="3" fillId="0" borderId="2"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3" fillId="0" borderId="1" xfId="0" applyFont="1" applyBorder="1" applyAlignment="1">
      <alignment horizontal="left"/>
    </xf>
    <xf numFmtId="0" fontId="3" fillId="0" borderId="0" xfId="0" applyFont="1" applyBorder="1" applyAlignment="1">
      <alignment horizontal="center"/>
    </xf>
    <xf numFmtId="0" fontId="4" fillId="3" borderId="0" xfId="0" applyFont="1" applyFill="1" applyBorder="1" applyAlignment="1">
      <alignment horizontal="left"/>
    </xf>
    <xf numFmtId="0" fontId="9" fillId="3" borderId="22"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3" borderId="1" xfId="0" applyFont="1" applyFill="1" applyBorder="1" applyAlignment="1">
      <alignment horizontal="right" vertical="center" wrapText="1"/>
    </xf>
    <xf numFmtId="0" fontId="9" fillId="3" borderId="32" xfId="0" quotePrefix="1" applyFont="1" applyFill="1" applyBorder="1" applyAlignment="1">
      <alignment horizontal="left" wrapText="1"/>
    </xf>
    <xf numFmtId="0" fontId="9" fillId="3" borderId="6" xfId="0" applyFont="1" applyFill="1" applyBorder="1" applyAlignment="1">
      <alignment horizontal="left" wrapText="1"/>
    </xf>
    <xf numFmtId="0" fontId="9" fillId="3" borderId="41" xfId="0" applyFont="1" applyFill="1" applyBorder="1" applyAlignment="1">
      <alignment horizontal="left" wrapText="1"/>
    </xf>
    <xf numFmtId="0" fontId="12" fillId="3" borderId="0" xfId="0" applyFont="1" applyFill="1" applyAlignment="1">
      <alignment horizontal="center" wrapText="1"/>
    </xf>
    <xf numFmtId="0" fontId="16" fillId="0" borderId="0" xfId="0" applyFont="1" applyAlignment="1">
      <alignment horizontal="left"/>
    </xf>
    <xf numFmtId="0" fontId="12" fillId="3" borderId="0" xfId="0" applyFont="1" applyFill="1" applyBorder="1" applyAlignment="1">
      <alignment horizontal="left"/>
    </xf>
    <xf numFmtId="15" fontId="9" fillId="3" borderId="1" xfId="0" quotePrefix="1" applyNumberFormat="1" applyFont="1" applyFill="1" applyBorder="1" applyAlignment="1">
      <alignment horizontal="left"/>
    </xf>
    <xf numFmtId="0" fontId="12" fillId="3" borderId="7" xfId="0" applyFont="1" applyFill="1" applyBorder="1" applyAlignment="1">
      <alignment horizontal="left"/>
    </xf>
    <xf numFmtId="0" fontId="9" fillId="3" borderId="1" xfId="0" applyFont="1" applyFill="1" applyBorder="1" applyAlignment="1">
      <alignment horizontal="left" vertical="center" wrapText="1"/>
    </xf>
    <xf numFmtId="0" fontId="9" fillId="3" borderId="1" xfId="0" applyFont="1" applyFill="1" applyBorder="1" applyAlignment="1">
      <alignment horizontal="right" vertical="center"/>
    </xf>
    <xf numFmtId="0" fontId="12" fillId="3" borderId="0" xfId="0" applyFont="1" applyFill="1" applyAlignment="1">
      <alignment horizontal="center"/>
    </xf>
    <xf numFmtId="0" fontId="3" fillId="3" borderId="5" xfId="0" applyFont="1" applyFill="1" applyBorder="1" applyAlignment="1">
      <alignment horizontal="left"/>
    </xf>
    <xf numFmtId="4" fontId="3" fillId="3" borderId="5" xfId="0" applyNumberFormat="1" applyFont="1" applyFill="1" applyBorder="1" applyAlignment="1">
      <alignment horizontal="left"/>
    </xf>
    <xf numFmtId="15" fontId="9" fillId="3" borderId="0" xfId="0" quotePrefix="1" applyNumberFormat="1" applyFont="1" applyFill="1" applyBorder="1" applyAlignment="1">
      <alignment horizontal="left"/>
    </xf>
    <xf numFmtId="0" fontId="9" fillId="3" borderId="0" xfId="0" applyFont="1" applyFill="1" applyBorder="1" applyAlignment="1">
      <alignment horizontal="right" vertical="center"/>
    </xf>
    <xf numFmtId="0" fontId="16" fillId="3" borderId="2" xfId="0" applyFont="1" applyFill="1" applyBorder="1" applyAlignment="1">
      <alignment horizontal="left"/>
    </xf>
    <xf numFmtId="0" fontId="16" fillId="3" borderId="19" xfId="0" applyFont="1" applyFill="1" applyBorder="1" applyAlignment="1">
      <alignment horizontal="left" wrapText="1"/>
    </xf>
    <xf numFmtId="0" fontId="8" fillId="3" borderId="32"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42" xfId="0" applyFont="1" applyFill="1" applyBorder="1" applyAlignment="1">
      <alignment horizontal="left" vertical="center" wrapText="1"/>
    </xf>
    <xf numFmtId="0" fontId="16" fillId="3" borderId="2" xfId="0" applyFont="1" applyFill="1" applyBorder="1" applyAlignment="1">
      <alignment horizontal="left" wrapText="1"/>
    </xf>
    <xf numFmtId="0" fontId="16" fillId="3" borderId="32" xfId="0" applyFont="1" applyFill="1" applyBorder="1" applyAlignment="1">
      <alignment horizontal="right" vertical="center"/>
    </xf>
    <xf numFmtId="0" fontId="16" fillId="3" borderId="22" xfId="0" applyFont="1" applyFill="1" applyBorder="1" applyAlignment="1">
      <alignment horizontal="right" vertic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17" xfId="0" applyFont="1" applyFill="1" applyBorder="1" applyAlignment="1">
      <alignment horizontal="left" wrapText="1"/>
    </xf>
    <xf numFmtId="4" fontId="3" fillId="3" borderId="0" xfId="0" applyNumberFormat="1" applyFont="1" applyFill="1" applyBorder="1" applyAlignment="1">
      <alignment horizontal="left"/>
    </xf>
    <xf numFmtId="0" fontId="3" fillId="3" borderId="4" xfId="0" applyFont="1" applyFill="1" applyBorder="1" applyAlignment="1">
      <alignment horizontal="center"/>
    </xf>
    <xf numFmtId="0" fontId="3" fillId="3" borderId="17" xfId="0" applyFont="1" applyFill="1" applyBorder="1" applyAlignment="1">
      <alignment horizontal="center"/>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12" fillId="3" borderId="7" xfId="0" applyFont="1" applyFill="1" applyBorder="1" applyAlignment="1">
      <alignment horizontal="center"/>
    </xf>
    <xf numFmtId="0" fontId="8" fillId="3" borderId="19" xfId="0" applyFont="1" applyFill="1" applyBorder="1" applyAlignment="1">
      <alignment horizontal="right" vertical="center"/>
    </xf>
    <xf numFmtId="0" fontId="8" fillId="3" borderId="1" xfId="0" applyFont="1" applyFill="1" applyBorder="1" applyAlignment="1">
      <alignment horizontal="right" vertical="center"/>
    </xf>
    <xf numFmtId="0" fontId="16" fillId="3" borderId="19"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22" xfId="0" applyFont="1" applyFill="1" applyBorder="1" applyAlignment="1">
      <alignment horizontal="left" wrapText="1"/>
    </xf>
    <xf numFmtId="0" fontId="16" fillId="3" borderId="7" xfId="0" applyFont="1" applyFill="1" applyBorder="1" applyAlignment="1">
      <alignment horizontal="left" wrapText="1"/>
    </xf>
    <xf numFmtId="0" fontId="16" fillId="3" borderId="42" xfId="0" applyFont="1" applyFill="1" applyBorder="1" applyAlignment="1">
      <alignment horizontal="left" wrapText="1"/>
    </xf>
    <xf numFmtId="0" fontId="8" fillId="3" borderId="2" xfId="0" applyFont="1" applyFill="1" applyBorder="1" applyAlignment="1">
      <alignment horizontal="right" vertical="center"/>
    </xf>
    <xf numFmtId="0" fontId="8" fillId="3" borderId="1" xfId="0" applyFont="1" applyFill="1" applyBorder="1" applyAlignment="1">
      <alignment horizontal="left" wrapText="1"/>
    </xf>
    <xf numFmtId="0" fontId="16" fillId="3" borderId="4" xfId="0" applyFont="1" applyFill="1" applyBorder="1" applyAlignment="1">
      <alignment horizontal="left" wrapText="1"/>
    </xf>
    <xf numFmtId="0" fontId="16" fillId="3" borderId="5" xfId="0" applyFont="1" applyFill="1" applyBorder="1" applyAlignment="1">
      <alignment horizontal="left" wrapText="1"/>
    </xf>
    <xf numFmtId="0" fontId="16" fillId="3" borderId="17" xfId="0" applyFont="1" applyFill="1" applyBorder="1" applyAlignment="1">
      <alignment horizontal="left" wrapText="1"/>
    </xf>
    <xf numFmtId="0" fontId="8" fillId="3" borderId="32" xfId="0" applyFont="1" applyFill="1" applyBorder="1" applyAlignment="1">
      <alignment horizontal="left" wrapText="1"/>
    </xf>
    <xf numFmtId="0" fontId="8" fillId="3" borderId="40" xfId="0" applyFont="1" applyFill="1" applyBorder="1" applyAlignment="1">
      <alignment horizontal="left" wrapText="1"/>
    </xf>
    <xf numFmtId="0" fontId="8" fillId="3" borderId="33" xfId="0" applyFont="1" applyFill="1" applyBorder="1" applyAlignment="1">
      <alignment horizontal="left" wrapText="1"/>
    </xf>
    <xf numFmtId="0" fontId="8" fillId="3" borderId="22" xfId="0" applyFont="1" applyFill="1" applyBorder="1" applyAlignment="1">
      <alignment horizontal="left" wrapText="1"/>
    </xf>
    <xf numFmtId="0" fontId="8" fillId="3" borderId="7" xfId="0" applyFont="1" applyFill="1" applyBorder="1" applyAlignment="1">
      <alignment horizontal="left" wrapText="1"/>
    </xf>
    <xf numFmtId="0" fontId="8" fillId="3" borderId="42" xfId="0" applyFont="1" applyFill="1" applyBorder="1" applyAlignment="1">
      <alignment horizontal="left" wrapText="1"/>
    </xf>
    <xf numFmtId="0" fontId="16" fillId="3" borderId="6" xfId="0" applyFont="1" applyFill="1" applyBorder="1" applyAlignment="1">
      <alignment horizontal="left" wrapText="1"/>
    </xf>
    <xf numFmtId="0" fontId="16" fillId="3" borderId="41" xfId="0" applyFont="1" applyFill="1" applyBorder="1" applyAlignment="1">
      <alignment horizontal="left" wrapText="1"/>
    </xf>
    <xf numFmtId="15" fontId="12" fillId="3" borderId="2" xfId="0" applyNumberFormat="1" applyFont="1" applyFill="1" applyBorder="1" applyAlignment="1">
      <alignment horizontal="left" vertical="center"/>
    </xf>
    <xf numFmtId="15" fontId="12" fillId="3" borderId="19" xfId="0" applyNumberFormat="1" applyFont="1" applyFill="1" applyBorder="1" applyAlignment="1">
      <alignment horizontal="left" vertical="center"/>
    </xf>
    <xf numFmtId="0" fontId="16" fillId="3" borderId="1" xfId="0" applyFont="1" applyFill="1" applyBorder="1" applyAlignment="1">
      <alignment horizontal="right" vertical="center" wrapText="1"/>
    </xf>
    <xf numFmtId="0" fontId="17" fillId="3" borderId="0" xfId="0" applyFont="1" applyFill="1" applyAlignment="1">
      <alignment horizontal="center"/>
    </xf>
    <xf numFmtId="0" fontId="3" fillId="0" borderId="5"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7" xfId="0" applyFont="1" applyFill="1" applyBorder="1" applyAlignment="1">
      <alignment horizontal="left"/>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19" xfId="0" applyFont="1" applyFill="1" applyBorder="1" applyAlignment="1">
      <alignment horizontal="center" vertical="top" wrapText="1"/>
    </xf>
    <xf numFmtId="166" fontId="4" fillId="3" borderId="1" xfId="0" applyNumberFormat="1" applyFont="1" applyFill="1" applyBorder="1" applyAlignment="1">
      <alignment horizontal="left"/>
    </xf>
    <xf numFmtId="166" fontId="4" fillId="5" borderId="1" xfId="0" applyNumberFormat="1" applyFont="1" applyFill="1" applyBorder="1" applyAlignment="1">
      <alignment horizontal="left"/>
    </xf>
    <xf numFmtId="166" fontId="4" fillId="0" borderId="1" xfId="0" applyNumberFormat="1" applyFont="1" applyBorder="1" applyAlignment="1">
      <alignment horizontal="left"/>
    </xf>
    <xf numFmtId="164" fontId="17" fillId="3" borderId="0" xfId="0" applyNumberFormat="1" applyFont="1" applyFill="1" applyAlignment="1">
      <alignment horizontal="center"/>
    </xf>
    <xf numFmtId="0" fontId="3" fillId="3" borderId="0" xfId="0" applyFont="1" applyFill="1" applyBorder="1" applyAlignment="1">
      <alignment horizontal="center" vertical="center" wrapText="1"/>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1" fontId="4" fillId="5" borderId="1" xfId="0" applyNumberFormat="1" applyFont="1" applyFill="1" applyBorder="1" applyAlignment="1">
      <alignment horizontal="left"/>
    </xf>
    <xf numFmtId="166" fontId="4" fillId="13" borderId="1" xfId="0" applyNumberFormat="1" applyFont="1" applyFill="1" applyBorder="1" applyAlignment="1">
      <alignment horizontal="left"/>
    </xf>
    <xf numFmtId="167" fontId="4" fillId="0" borderId="1" xfId="0" applyNumberFormat="1" applyFont="1" applyBorder="1" applyAlignment="1">
      <alignment horizontal="left"/>
    </xf>
    <xf numFmtId="0" fontId="13" fillId="0" borderId="1" xfId="0" applyFont="1" applyBorder="1" applyAlignment="1">
      <alignment horizontal="left"/>
    </xf>
    <xf numFmtId="166" fontId="4" fillId="5" borderId="1" xfId="0" applyNumberFormat="1" applyFont="1" applyFill="1" applyBorder="1" applyAlignment="1">
      <alignment horizontal="center"/>
    </xf>
    <xf numFmtId="178" fontId="4" fillId="3" borderId="4" xfId="0" applyNumberFormat="1" applyFont="1" applyFill="1" applyBorder="1" applyAlignment="1">
      <alignment horizontal="left"/>
    </xf>
    <xf numFmtId="178" fontId="4" fillId="3" borderId="17" xfId="0" applyNumberFormat="1" applyFont="1" applyFill="1" applyBorder="1" applyAlignment="1">
      <alignment horizontal="left"/>
    </xf>
    <xf numFmtId="166" fontId="4" fillId="3" borderId="4" xfId="0" applyNumberFormat="1" applyFont="1" applyFill="1" applyBorder="1" applyAlignment="1">
      <alignment horizontal="left"/>
    </xf>
    <xf numFmtId="166" fontId="4" fillId="3" borderId="17" xfId="0" applyNumberFormat="1" applyFont="1" applyFill="1" applyBorder="1" applyAlignment="1">
      <alignment horizontal="left"/>
    </xf>
    <xf numFmtId="0" fontId="3" fillId="0" borderId="7" xfId="0" applyFont="1" applyBorder="1" applyAlignment="1">
      <alignment horizontal="center" vertical="center"/>
    </xf>
    <xf numFmtId="0" fontId="13" fillId="5" borderId="1" xfId="0" applyFont="1" applyFill="1" applyBorder="1" applyAlignment="1">
      <alignment horizontal="left"/>
    </xf>
    <xf numFmtId="0" fontId="16" fillId="3" borderId="0" xfId="0" applyFont="1" applyFill="1" applyBorder="1" applyAlignment="1">
      <alignment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0" fontId="17" fillId="3" borderId="0" xfId="0" applyFont="1" applyFill="1" applyBorder="1" applyAlignment="1">
      <alignment horizontal="center"/>
    </xf>
    <xf numFmtId="0" fontId="9" fillId="3" borderId="0" xfId="0" applyFont="1" applyFill="1" applyBorder="1" applyAlignment="1">
      <alignment horizontal="right" vertical="center" wrapText="1"/>
    </xf>
    <xf numFmtId="0" fontId="17" fillId="3" borderId="0" xfId="0" applyFont="1" applyFill="1" applyBorder="1" applyAlignment="1">
      <alignment horizontal="center" wrapText="1"/>
    </xf>
    <xf numFmtId="0" fontId="3" fillId="3" borderId="0" xfId="0" applyFont="1" applyFill="1" applyBorder="1" applyAlignment="1">
      <alignment horizontal="center" wrapText="1"/>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0" fontId="26"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center" vertical="center" wrapText="1"/>
    </xf>
    <xf numFmtId="166" fontId="16" fillId="0" borderId="1" xfId="0" applyNumberFormat="1" applyFont="1" applyBorder="1" applyAlignment="1">
      <alignment horizontal="left"/>
    </xf>
    <xf numFmtId="0" fontId="9" fillId="0" borderId="1" xfId="0" applyFont="1" applyBorder="1" applyAlignment="1">
      <alignment horizontal="left"/>
    </xf>
    <xf numFmtId="0" fontId="16" fillId="0" borderId="4"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3" borderId="1" xfId="0" applyFont="1" applyFill="1" applyBorder="1" applyAlignment="1">
      <alignment horizontal="left" vertical="top"/>
    </xf>
    <xf numFmtId="0" fontId="16" fillId="3" borderId="4" xfId="0" applyFont="1" applyFill="1" applyBorder="1" applyAlignment="1">
      <alignment horizontal="left" vertical="top"/>
    </xf>
    <xf numFmtId="0" fontId="16" fillId="3" borderId="17" xfId="0" applyFont="1" applyFill="1" applyBorder="1" applyAlignment="1">
      <alignment horizontal="left" vertical="top"/>
    </xf>
    <xf numFmtId="15" fontId="16" fillId="3" borderId="0" xfId="0" quotePrefix="1" applyNumberFormat="1" applyFont="1" applyFill="1" applyBorder="1" applyAlignment="1">
      <alignment horizontal="left" vertical="top" wrapText="1"/>
    </xf>
    <xf numFmtId="15" fontId="16" fillId="3" borderId="32" xfId="0" quotePrefix="1" applyNumberFormat="1" applyFont="1" applyFill="1" applyBorder="1" applyAlignment="1">
      <alignment horizontal="left" vertical="top" wrapText="1"/>
    </xf>
    <xf numFmtId="15" fontId="16" fillId="3" borderId="40" xfId="0" quotePrefix="1" applyNumberFormat="1" applyFont="1" applyFill="1" applyBorder="1" applyAlignment="1">
      <alignment horizontal="left" vertical="top" wrapText="1"/>
    </xf>
    <xf numFmtId="15" fontId="16" fillId="3" borderId="33" xfId="0" quotePrefix="1" applyNumberFormat="1" applyFont="1" applyFill="1" applyBorder="1" applyAlignment="1">
      <alignment horizontal="left" vertical="top" wrapText="1"/>
    </xf>
    <xf numFmtId="15" fontId="16" fillId="3" borderId="6" xfId="0" quotePrefix="1" applyNumberFormat="1" applyFont="1" applyFill="1" applyBorder="1" applyAlignment="1">
      <alignment horizontal="left" vertical="top" wrapText="1"/>
    </xf>
    <xf numFmtId="15" fontId="16" fillId="3" borderId="41" xfId="0" quotePrefix="1" applyNumberFormat="1" applyFont="1" applyFill="1" applyBorder="1" applyAlignment="1">
      <alignment horizontal="left" vertical="top" wrapText="1"/>
    </xf>
    <xf numFmtId="15" fontId="16" fillId="3" borderId="22" xfId="0" quotePrefix="1" applyNumberFormat="1" applyFont="1" applyFill="1" applyBorder="1" applyAlignment="1">
      <alignment horizontal="left" vertical="top" wrapText="1"/>
    </xf>
    <xf numFmtId="15" fontId="16" fillId="3" borderId="7" xfId="0" quotePrefix="1" applyNumberFormat="1" applyFont="1" applyFill="1" applyBorder="1" applyAlignment="1">
      <alignment horizontal="left" vertical="top" wrapText="1"/>
    </xf>
    <xf numFmtId="15" fontId="16" fillId="3" borderId="42" xfId="0" quotePrefix="1" applyNumberFormat="1" applyFont="1" applyFill="1" applyBorder="1" applyAlignment="1">
      <alignment horizontal="left" vertical="top" wrapText="1"/>
    </xf>
    <xf numFmtId="0" fontId="3" fillId="3" borderId="0" xfId="0" applyFont="1" applyFill="1" applyAlignment="1">
      <alignment horizontal="left"/>
    </xf>
    <xf numFmtId="0" fontId="36" fillId="3" borderId="32" xfId="0" applyFont="1" applyFill="1" applyBorder="1" applyAlignment="1">
      <alignment horizontal="center" vertical="top" wrapText="1"/>
    </xf>
    <xf numFmtId="0" fontId="36" fillId="3" borderId="40" xfId="0" applyFont="1" applyFill="1" applyBorder="1" applyAlignment="1">
      <alignment horizontal="center" vertical="top" wrapText="1"/>
    </xf>
    <xf numFmtId="0" fontId="36" fillId="3" borderId="33" xfId="0" applyFont="1" applyFill="1" applyBorder="1" applyAlignment="1">
      <alignment horizontal="center" vertical="top" wrapText="1"/>
    </xf>
    <xf numFmtId="0" fontId="36" fillId="3" borderId="6" xfId="0" applyFont="1" applyFill="1" applyBorder="1" applyAlignment="1">
      <alignment horizontal="center" vertical="top" wrapText="1"/>
    </xf>
    <xf numFmtId="0" fontId="36" fillId="3" borderId="0" xfId="0" applyFont="1" applyFill="1" applyBorder="1" applyAlignment="1">
      <alignment horizontal="center" vertical="top" wrapText="1"/>
    </xf>
    <xf numFmtId="0" fontId="36" fillId="3" borderId="41" xfId="0" applyFont="1" applyFill="1" applyBorder="1" applyAlignment="1">
      <alignment horizontal="center" vertical="top" wrapText="1"/>
    </xf>
    <xf numFmtId="0" fontId="36" fillId="3" borderId="22" xfId="0" applyFont="1" applyFill="1" applyBorder="1" applyAlignment="1">
      <alignment horizontal="center" vertical="top" wrapText="1"/>
    </xf>
    <xf numFmtId="0" fontId="36" fillId="3" borderId="7" xfId="0" applyFont="1" applyFill="1" applyBorder="1" applyAlignment="1">
      <alignment horizontal="center" vertical="top" wrapText="1"/>
    </xf>
    <xf numFmtId="0" fontId="36" fillId="3" borderId="42" xfId="0" applyFont="1" applyFill="1" applyBorder="1" applyAlignment="1">
      <alignment horizontal="center" vertical="top" wrapText="1"/>
    </xf>
    <xf numFmtId="0" fontId="17" fillId="3" borderId="0" xfId="0" applyFont="1" applyFill="1" applyBorder="1" applyAlignment="1">
      <alignment horizontal="left" vertical="center" wrapText="1"/>
    </xf>
    <xf numFmtId="15" fontId="16" fillId="3" borderId="4" xfId="0" quotePrefix="1" applyNumberFormat="1" applyFont="1" applyFill="1" applyBorder="1" applyAlignment="1">
      <alignment horizontal="left"/>
    </xf>
    <xf numFmtId="15" fontId="16" fillId="3" borderId="5" xfId="0" quotePrefix="1" applyNumberFormat="1" applyFont="1" applyFill="1" applyBorder="1" applyAlignment="1">
      <alignment horizontal="left"/>
    </xf>
    <xf numFmtId="15" fontId="16" fillId="3" borderId="17" xfId="0" quotePrefix="1" applyNumberFormat="1" applyFont="1" applyFill="1" applyBorder="1" applyAlignment="1">
      <alignment horizontal="left"/>
    </xf>
    <xf numFmtId="15" fontId="13" fillId="3" borderId="2" xfId="0" applyNumberFormat="1" applyFont="1" applyFill="1" applyBorder="1" applyAlignment="1">
      <alignment horizontal="left" vertical="center"/>
    </xf>
    <xf numFmtId="15" fontId="13" fillId="3" borderId="19" xfId="0" applyNumberFormat="1" applyFont="1" applyFill="1" applyBorder="1" applyAlignment="1">
      <alignment horizontal="left" vertical="center"/>
    </xf>
    <xf numFmtId="167" fontId="4" fillId="3" borderId="4" xfId="1" applyNumberFormat="1" applyFont="1" applyFill="1" applyBorder="1" applyAlignment="1">
      <alignment horizontal="left"/>
    </xf>
    <xf numFmtId="167" fontId="4" fillId="3" borderId="5" xfId="1" applyNumberFormat="1" applyFont="1" applyFill="1" applyBorder="1" applyAlignment="1">
      <alignment horizontal="left"/>
    </xf>
    <xf numFmtId="167" fontId="4" fillId="3" borderId="17" xfId="1" applyNumberFormat="1" applyFont="1" applyFill="1" applyBorder="1" applyAlignment="1">
      <alignment horizontal="left"/>
    </xf>
    <xf numFmtId="0" fontId="3" fillId="3" borderId="1" xfId="0" applyFont="1" applyFill="1" applyBorder="1" applyAlignment="1"/>
    <xf numFmtId="4" fontId="3" fillId="3" borderId="1" xfId="0" applyNumberFormat="1" applyFont="1" applyFill="1" applyBorder="1" applyAlignment="1"/>
    <xf numFmtId="0" fontId="3" fillId="3" borderId="0" xfId="0" applyFont="1" applyFill="1" applyAlignment="1">
      <alignment horizontal="center"/>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9" xfId="0" applyFont="1" applyFill="1" applyBorder="1" applyAlignment="1">
      <alignment horizontal="center" vertical="top" wrapText="1"/>
    </xf>
    <xf numFmtId="15" fontId="3" fillId="3" borderId="1" xfId="0" applyNumberFormat="1" applyFont="1" applyFill="1" applyBorder="1" applyAlignment="1"/>
    <xf numFmtId="0" fontId="16" fillId="3" borderId="2"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6" fillId="3" borderId="19" xfId="0" applyFont="1" applyFill="1" applyBorder="1" applyAlignment="1">
      <alignment horizontal="right" vertical="center" wrapText="1"/>
    </xf>
    <xf numFmtId="0" fontId="16" fillId="3" borderId="0" xfId="0" applyFont="1" applyFill="1" applyBorder="1" applyAlignment="1">
      <alignment horizontal="right" vertical="center" wrapText="1"/>
    </xf>
    <xf numFmtId="0" fontId="8" fillId="3" borderId="1" xfId="0" applyFont="1" applyFill="1" applyBorder="1" applyAlignment="1">
      <alignment horizontal="left" vertical="center" wrapText="1"/>
    </xf>
    <xf numFmtId="0" fontId="3" fillId="0" borderId="5" xfId="0" applyFont="1" applyBorder="1" applyAlignment="1">
      <alignment horizontal="left" vertical="center"/>
    </xf>
    <xf numFmtId="0" fontId="31" fillId="3" borderId="1" xfId="0" applyFont="1" applyFill="1" applyBorder="1" applyAlignment="1">
      <alignment horizontal="left" vertical="center" wrapText="1"/>
    </xf>
    <xf numFmtId="0" fontId="3" fillId="0" borderId="0" xfId="0" applyFont="1" applyBorder="1" applyAlignment="1">
      <alignment horizontal="center" vertical="center"/>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8" fillId="3" borderId="19" xfId="0" applyFont="1" applyFill="1" applyBorder="1" applyAlignment="1">
      <alignment horizontal="left" wrapText="1"/>
    </xf>
    <xf numFmtId="0" fontId="8" fillId="3" borderId="3" xfId="0" applyFont="1" applyFill="1" applyBorder="1" applyAlignment="1">
      <alignment horizontal="right" vertical="center"/>
    </xf>
    <xf numFmtId="0" fontId="17" fillId="3" borderId="0" xfId="0" applyFont="1" applyFill="1" applyBorder="1" applyAlignment="1">
      <alignment horizontal="left"/>
    </xf>
    <xf numFmtId="167" fontId="13" fillId="3" borderId="2" xfId="1" applyNumberFormat="1" applyFont="1" applyFill="1" applyBorder="1" applyAlignment="1">
      <alignment horizontal="left" vertical="center"/>
    </xf>
    <xf numFmtId="167" fontId="13" fillId="3" borderId="19" xfId="1" applyNumberFormat="1" applyFont="1" applyFill="1" applyBorder="1" applyAlignment="1">
      <alignment horizontal="left" vertical="center"/>
    </xf>
    <xf numFmtId="2" fontId="16" fillId="3" borderId="1" xfId="0" applyNumberFormat="1" applyFont="1" applyFill="1" applyBorder="1" applyAlignment="1">
      <alignment horizontal="right" vertical="center"/>
    </xf>
    <xf numFmtId="166" fontId="8" fillId="3" borderId="1" xfId="0" applyNumberFormat="1" applyFont="1" applyFill="1" applyBorder="1" applyAlignment="1">
      <alignment horizontal="left"/>
    </xf>
    <xf numFmtId="15" fontId="16" fillId="3" borderId="1" xfId="0" quotePrefix="1" applyNumberFormat="1" applyFont="1" applyFill="1" applyBorder="1" applyAlignment="1">
      <alignment horizontal="left"/>
    </xf>
    <xf numFmtId="15" fontId="16" fillId="3" borderId="32" xfId="0" quotePrefix="1" applyNumberFormat="1" applyFont="1" applyFill="1" applyBorder="1" applyAlignment="1">
      <alignment horizontal="left" wrapText="1"/>
    </xf>
    <xf numFmtId="15" fontId="16" fillId="3" borderId="33" xfId="0" quotePrefix="1" applyNumberFormat="1" applyFont="1" applyFill="1" applyBorder="1" applyAlignment="1">
      <alignment horizontal="left" wrapText="1"/>
    </xf>
    <xf numFmtId="15" fontId="16" fillId="3" borderId="6" xfId="0" quotePrefix="1" applyNumberFormat="1" applyFont="1" applyFill="1" applyBorder="1" applyAlignment="1">
      <alignment horizontal="left" wrapText="1"/>
    </xf>
    <xf numFmtId="15" fontId="16" fillId="3" borderId="41" xfId="0" quotePrefix="1" applyNumberFormat="1" applyFont="1" applyFill="1" applyBorder="1" applyAlignment="1">
      <alignment horizontal="left" wrapText="1"/>
    </xf>
    <xf numFmtId="15" fontId="16" fillId="3" borderId="22" xfId="0" quotePrefix="1" applyNumberFormat="1" applyFont="1" applyFill="1" applyBorder="1" applyAlignment="1">
      <alignment horizontal="left" wrapText="1"/>
    </xf>
    <xf numFmtId="15" fontId="16" fillId="3" borderId="42" xfId="0" quotePrefix="1" applyNumberFormat="1" applyFont="1" applyFill="1" applyBorder="1" applyAlignment="1">
      <alignment horizontal="left" wrapText="1"/>
    </xf>
    <xf numFmtId="15" fontId="9" fillId="3" borderId="1" xfId="0" quotePrefix="1" applyNumberFormat="1" applyFont="1" applyFill="1" applyBorder="1" applyAlignment="1">
      <alignment horizontal="left" vertical="center" wrapText="1"/>
    </xf>
    <xf numFmtId="15" fontId="16" fillId="3" borderId="1" xfId="0" quotePrefix="1" applyNumberFormat="1" applyFont="1" applyFill="1" applyBorder="1" applyAlignment="1">
      <alignment horizontal="left" wrapText="1"/>
    </xf>
    <xf numFmtId="0" fontId="12"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3" borderId="1" xfId="0" applyNumberFormat="1" applyFont="1" applyFill="1" applyBorder="1" applyAlignment="1">
      <alignment horizontal="left"/>
    </xf>
    <xf numFmtId="4" fontId="13" fillId="0" borderId="1" xfId="0" applyNumberFormat="1" applyFont="1" applyBorder="1" applyAlignment="1">
      <alignment horizontal="left"/>
    </xf>
    <xf numFmtId="4" fontId="13" fillId="3" borderId="1" xfId="0" applyNumberFormat="1" applyFont="1" applyFill="1" applyBorder="1" applyAlignment="1">
      <alignment horizontal="left"/>
    </xf>
    <xf numFmtId="0" fontId="4" fillId="3" borderId="0" xfId="0" applyFont="1" applyFill="1" applyBorder="1" applyAlignment="1">
      <alignment horizontal="center"/>
    </xf>
    <xf numFmtId="0" fontId="3" fillId="3" borderId="31"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3" xfId="0" applyFont="1" applyFill="1" applyBorder="1" applyAlignment="1">
      <alignment horizontal="center" vertical="center"/>
    </xf>
    <xf numFmtId="0" fontId="12" fillId="3" borderId="41" xfId="0" applyFont="1" applyFill="1" applyBorder="1" applyAlignment="1">
      <alignment horizontal="left"/>
    </xf>
    <xf numFmtId="15" fontId="3" fillId="3" borderId="1" xfId="0" applyNumberFormat="1" applyFont="1" applyFill="1" applyBorder="1" applyAlignment="1">
      <alignment horizontal="left"/>
    </xf>
    <xf numFmtId="0" fontId="8" fillId="3" borderId="6" xfId="0" applyFont="1" applyFill="1" applyBorder="1" applyAlignment="1">
      <alignment horizontal="left" wrapText="1"/>
    </xf>
    <xf numFmtId="0" fontId="8" fillId="3" borderId="41" xfId="0" applyFont="1" applyFill="1" applyBorder="1" applyAlignment="1">
      <alignment horizontal="left" wrapText="1"/>
    </xf>
    <xf numFmtId="0" fontId="8" fillId="3" borderId="0" xfId="0" applyFont="1" applyFill="1" applyBorder="1" applyAlignment="1">
      <alignment horizontal="right" vertical="center"/>
    </xf>
    <xf numFmtId="0" fontId="3" fillId="3" borderId="37" xfId="0" applyFont="1" applyFill="1" applyBorder="1" applyAlignment="1">
      <alignment horizontal="left"/>
    </xf>
    <xf numFmtId="0" fontId="3" fillId="3" borderId="38" xfId="0" applyFont="1" applyFill="1" applyBorder="1" applyAlignment="1">
      <alignment horizontal="left"/>
    </xf>
    <xf numFmtId="0" fontId="4" fillId="3" borderId="32" xfId="0" applyFont="1" applyFill="1" applyBorder="1" applyAlignment="1">
      <alignment horizontal="center" vertical="center"/>
    </xf>
    <xf numFmtId="0" fontId="4" fillId="3" borderId="22" xfId="0" applyFont="1" applyFill="1" applyBorder="1" applyAlignment="1">
      <alignment horizontal="center" vertical="center"/>
    </xf>
    <xf numFmtId="0" fontId="3" fillId="3" borderId="1" xfId="0" applyFont="1" applyFill="1" applyBorder="1" applyAlignment="1">
      <alignment horizontal="center" wrapText="1"/>
    </xf>
    <xf numFmtId="0" fontId="16" fillId="3" borderId="32" xfId="0" quotePrefix="1" applyFont="1" applyFill="1" applyBorder="1" applyAlignment="1">
      <alignment horizontal="left" vertical="center" wrapText="1"/>
    </xf>
    <xf numFmtId="0" fontId="16" fillId="3" borderId="40" xfId="0" quotePrefix="1" applyFont="1" applyFill="1" applyBorder="1" applyAlignment="1">
      <alignment horizontal="left" vertical="center" wrapText="1"/>
    </xf>
    <xf numFmtId="0" fontId="16" fillId="3" borderId="33" xfId="0" quotePrefix="1" applyFont="1" applyFill="1" applyBorder="1" applyAlignment="1">
      <alignment horizontal="left" vertical="center" wrapText="1"/>
    </xf>
    <xf numFmtId="0" fontId="16" fillId="3" borderId="6" xfId="0" quotePrefix="1" applyFont="1" applyFill="1" applyBorder="1" applyAlignment="1">
      <alignment horizontal="left" vertical="center" wrapText="1"/>
    </xf>
    <xf numFmtId="0" fontId="16" fillId="3" borderId="0" xfId="0" quotePrefix="1" applyFont="1" applyFill="1" applyBorder="1" applyAlignment="1">
      <alignment horizontal="left" vertical="center" wrapText="1"/>
    </xf>
    <xf numFmtId="0" fontId="16" fillId="3" borderId="41" xfId="0" quotePrefix="1" applyFont="1" applyFill="1" applyBorder="1" applyAlignment="1">
      <alignment horizontal="left" vertical="center" wrapText="1"/>
    </xf>
    <xf numFmtId="0" fontId="16" fillId="3" borderId="22" xfId="0" quotePrefix="1" applyFont="1" applyFill="1" applyBorder="1" applyAlignment="1">
      <alignment horizontal="left" vertical="center" wrapText="1"/>
    </xf>
    <xf numFmtId="0" fontId="16" fillId="3" borderId="7" xfId="0" quotePrefix="1" applyFont="1" applyFill="1" applyBorder="1" applyAlignment="1">
      <alignment horizontal="left" vertical="center" wrapText="1"/>
    </xf>
    <xf numFmtId="0" fontId="16" fillId="3" borderId="42" xfId="0" quotePrefix="1" applyFont="1" applyFill="1" applyBorder="1" applyAlignment="1">
      <alignment horizontal="left" vertical="center" wrapText="1"/>
    </xf>
    <xf numFmtId="0" fontId="4" fillId="0" borderId="2" xfId="0" applyFont="1" applyBorder="1" applyAlignment="1">
      <alignment horizontal="center" vertical="center"/>
    </xf>
    <xf numFmtId="0" fontId="4" fillId="0" borderId="19" xfId="0" applyFont="1" applyBorder="1" applyAlignment="1">
      <alignment horizontal="center" vertical="center"/>
    </xf>
    <xf numFmtId="4" fontId="3" fillId="0" borderId="1" xfId="0" applyNumberFormat="1" applyFont="1" applyBorder="1" applyAlignment="1">
      <alignment horizontal="left"/>
    </xf>
    <xf numFmtId="0" fontId="3" fillId="0" borderId="1" xfId="0" applyFont="1" applyBorder="1" applyAlignment="1">
      <alignment horizontal="center" wrapText="1"/>
    </xf>
    <xf numFmtId="0" fontId="3" fillId="3" borderId="7" xfId="0" applyFont="1" applyFill="1" applyBorder="1" applyAlignment="1">
      <alignment horizontal="center" vertical="center"/>
    </xf>
    <xf numFmtId="0" fontId="3" fillId="0" borderId="0" xfId="0" applyFont="1" applyAlignment="1">
      <alignment horizontal="center" wrapText="1"/>
    </xf>
    <xf numFmtId="0" fontId="3" fillId="0" borderId="7" xfId="0" applyFont="1" applyBorder="1" applyAlignment="1">
      <alignment horizontal="center" wrapText="1"/>
    </xf>
    <xf numFmtId="15" fontId="16" fillId="3" borderId="19" xfId="0" quotePrefix="1" applyNumberFormat="1" applyFont="1" applyFill="1" applyBorder="1" applyAlignment="1">
      <alignment horizontal="left"/>
    </xf>
    <xf numFmtId="0" fontId="8" fillId="0" borderId="1" xfId="0" applyFont="1" applyBorder="1" applyAlignment="1">
      <alignment horizontal="right" vertical="center"/>
    </xf>
    <xf numFmtId="0" fontId="9" fillId="3" borderId="32" xfId="0" quotePrefix="1"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19" xfId="0" applyFont="1" applyFill="1" applyBorder="1" applyAlignment="1">
      <alignment horizontal="right" vertical="center" wrapText="1"/>
    </xf>
    <xf numFmtId="0" fontId="9" fillId="3" borderId="1" xfId="0" applyFont="1" applyFill="1" applyBorder="1" applyAlignment="1">
      <alignment vertical="center"/>
    </xf>
    <xf numFmtId="0" fontId="12" fillId="3" borderId="0" xfId="0" applyFont="1" applyFill="1" applyAlignment="1">
      <alignment horizontal="center" vertical="center" wrapText="1"/>
    </xf>
    <xf numFmtId="0" fontId="3" fillId="0" borderId="5" xfId="0" applyFont="1" applyBorder="1" applyAlignment="1">
      <alignment horizontal="left"/>
    </xf>
    <xf numFmtId="0" fontId="9" fillId="3" borderId="3" xfId="0" applyFont="1" applyFill="1" applyBorder="1" applyAlignment="1">
      <alignment horizontal="right" vertical="center" wrapText="1"/>
    </xf>
    <xf numFmtId="0" fontId="16" fillId="3" borderId="2" xfId="0" applyFont="1" applyFill="1" applyBorder="1" applyAlignment="1">
      <alignment vertical="center"/>
    </xf>
    <xf numFmtId="0" fontId="16" fillId="3" borderId="19" xfId="0" applyFont="1" applyFill="1" applyBorder="1" applyAlignment="1">
      <alignment vertical="center"/>
    </xf>
    <xf numFmtId="1" fontId="9" fillId="3" borderId="1" xfId="0" applyNumberFormat="1" applyFont="1" applyFill="1" applyBorder="1" applyAlignment="1">
      <alignment horizontal="right" vertical="center"/>
    </xf>
    <xf numFmtId="0" fontId="10" fillId="3" borderId="4" xfId="0" applyFont="1" applyFill="1" applyBorder="1" applyAlignment="1">
      <alignment horizontal="left"/>
    </xf>
    <xf numFmtId="0" fontId="10" fillId="3" borderId="17" xfId="0" applyFont="1" applyFill="1" applyBorder="1" applyAlignment="1">
      <alignment horizontal="left"/>
    </xf>
    <xf numFmtId="0" fontId="4" fillId="3" borderId="4" xfId="0" applyFont="1" applyFill="1" applyBorder="1" applyAlignment="1">
      <alignment horizontal="left"/>
    </xf>
    <xf numFmtId="0" fontId="4" fillId="3" borderId="17"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0" borderId="17" xfId="0" applyFont="1" applyBorder="1" applyAlignment="1">
      <alignment horizontal="left"/>
    </xf>
    <xf numFmtId="0" fontId="4" fillId="0" borderId="5" xfId="0" applyFont="1" applyBorder="1" applyAlignment="1">
      <alignment horizontal="left"/>
    </xf>
    <xf numFmtId="0" fontId="9" fillId="3" borderId="4" xfId="0" applyFont="1" applyFill="1" applyBorder="1" applyAlignment="1">
      <alignment horizontal="left" wrapText="1"/>
    </xf>
    <xf numFmtId="0" fontId="9" fillId="3" borderId="5" xfId="0" applyFont="1" applyFill="1" applyBorder="1" applyAlignment="1">
      <alignment horizontal="left" wrapText="1"/>
    </xf>
    <xf numFmtId="0" fontId="9" fillId="3" borderId="17" xfId="0" applyFont="1" applyFill="1" applyBorder="1" applyAlignment="1">
      <alignment horizontal="left" wrapText="1"/>
    </xf>
    <xf numFmtId="1" fontId="9" fillId="3" borderId="2" xfId="0" applyNumberFormat="1" applyFont="1" applyFill="1" applyBorder="1" applyAlignment="1">
      <alignment horizontal="right" vertical="center"/>
    </xf>
    <xf numFmtId="1" fontId="9" fillId="3" borderId="19" xfId="0" applyNumberFormat="1" applyFont="1" applyFill="1" applyBorder="1" applyAlignment="1">
      <alignment horizontal="right" vertical="center"/>
    </xf>
    <xf numFmtId="0" fontId="9" fillId="0" borderId="32" xfId="0" applyFont="1" applyBorder="1" applyAlignment="1">
      <alignment horizontal="left" wrapText="1"/>
    </xf>
    <xf numFmtId="0" fontId="9" fillId="0" borderId="40" xfId="0" applyFont="1" applyBorder="1" applyAlignment="1">
      <alignment horizontal="left" wrapText="1"/>
    </xf>
    <xf numFmtId="0" fontId="9" fillId="0" borderId="33" xfId="0" applyFont="1" applyBorder="1" applyAlignment="1">
      <alignment horizontal="left" wrapText="1"/>
    </xf>
    <xf numFmtId="0" fontId="9" fillId="0" borderId="22" xfId="0" applyFont="1" applyBorder="1" applyAlignment="1">
      <alignment horizontal="left" wrapText="1"/>
    </xf>
    <xf numFmtId="0" fontId="9" fillId="0" borderId="7" xfId="0" applyFont="1" applyBorder="1" applyAlignment="1">
      <alignment horizontal="left" wrapText="1"/>
    </xf>
    <xf numFmtId="0" fontId="9" fillId="0" borderId="42" xfId="0" applyFont="1" applyBorder="1" applyAlignment="1">
      <alignment horizontal="left" wrapText="1"/>
    </xf>
    <xf numFmtId="0" fontId="9" fillId="0" borderId="1"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4" fontId="13" fillId="3" borderId="0" xfId="0" applyNumberFormat="1" applyFont="1" applyFill="1" applyBorder="1" applyAlignment="1">
      <alignment horizontal="left"/>
    </xf>
    <xf numFmtId="166" fontId="13" fillId="0" borderId="1" xfId="0" applyNumberFormat="1" applyFont="1" applyBorder="1" applyAlignment="1">
      <alignment horizontal="left"/>
    </xf>
    <xf numFmtId="166"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10" fontId="4" fillId="0" borderId="5" xfId="1" applyNumberFormat="1" applyFont="1" applyBorder="1" applyAlignment="1">
      <alignment horizontal="left"/>
    </xf>
    <xf numFmtId="10" fontId="4" fillId="0" borderId="17" xfId="1" applyNumberFormat="1" applyFont="1" applyBorder="1" applyAlignment="1">
      <alignment horizontal="left"/>
    </xf>
    <xf numFmtId="0" fontId="4" fillId="0" borderId="5" xfId="0" applyFont="1" applyBorder="1" applyAlignment="1">
      <alignment horizontal="left" vertical="center"/>
    </xf>
    <xf numFmtId="0" fontId="4" fillId="0" borderId="17" xfId="0" applyFont="1" applyBorder="1" applyAlignment="1">
      <alignment horizontal="left" vertical="center"/>
    </xf>
    <xf numFmtId="164" fontId="4" fillId="0" borderId="5" xfId="0" applyNumberFormat="1" applyFont="1" applyBorder="1" applyAlignment="1">
      <alignment horizontal="left"/>
    </xf>
    <xf numFmtId="164" fontId="4" fillId="0" borderId="17" xfId="0" applyNumberFormat="1" applyFont="1" applyBorder="1" applyAlignment="1">
      <alignment horizontal="left"/>
    </xf>
    <xf numFmtId="0" fontId="4" fillId="0" borderId="0" xfId="0" applyFont="1" applyBorder="1" applyAlignment="1">
      <alignment horizontal="left"/>
    </xf>
    <xf numFmtId="0" fontId="13" fillId="0" borderId="19" xfId="0" applyFont="1" applyBorder="1" applyAlignment="1">
      <alignment horizontal="left"/>
    </xf>
    <xf numFmtId="0" fontId="3" fillId="3" borderId="52" xfId="0" applyFont="1" applyFill="1" applyBorder="1" applyAlignment="1">
      <alignment horizontal="left" vertical="center"/>
    </xf>
    <xf numFmtId="0" fontId="9" fillId="0" borderId="2" xfId="0" applyFont="1" applyBorder="1" applyAlignment="1">
      <alignment horizontal="right" vertical="center"/>
    </xf>
    <xf numFmtId="0" fontId="9" fillId="0" borderId="19" xfId="0" applyFont="1" applyBorder="1" applyAlignment="1">
      <alignment horizontal="righ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9" fillId="0" borderId="1" xfId="0" applyFont="1" applyBorder="1" applyAlignment="1">
      <alignment horizontal="left" wrapText="1"/>
    </xf>
    <xf numFmtId="0" fontId="8" fillId="0" borderId="1" xfId="0" applyFont="1" applyBorder="1" applyAlignment="1">
      <alignment horizontal="left"/>
    </xf>
    <xf numFmtId="2" fontId="9" fillId="0" borderId="1" xfId="0" applyNumberFormat="1" applyFont="1" applyBorder="1" applyAlignment="1">
      <alignment horizontal="right" vertical="center"/>
    </xf>
    <xf numFmtId="0" fontId="47" fillId="0" borderId="7" xfId="0" applyFont="1" applyBorder="1" applyAlignment="1">
      <alignment horizontal="center"/>
    </xf>
    <xf numFmtId="166" fontId="8" fillId="0" borderId="1" xfId="0" applyNumberFormat="1" applyFont="1" applyBorder="1" applyAlignment="1">
      <alignment horizontal="left"/>
    </xf>
    <xf numFmtId="2" fontId="8" fillId="0" borderId="1" xfId="0" applyNumberFormat="1" applyFont="1" applyBorder="1" applyAlignment="1">
      <alignment horizontal="right" vertical="center"/>
    </xf>
    <xf numFmtId="0" fontId="9" fillId="0" borderId="1" xfId="0" applyFont="1" applyBorder="1" applyAlignment="1">
      <alignment horizontal="right" vertical="center"/>
    </xf>
    <xf numFmtId="2" fontId="16" fillId="0" borderId="0" xfId="0" applyNumberFormat="1" applyFont="1" applyAlignment="1">
      <alignment horizontal="right" vertical="center"/>
    </xf>
    <xf numFmtId="0" fontId="16" fillId="0" borderId="0" xfId="0" applyFont="1" applyAlignment="1">
      <alignment horizontal="left" wrapText="1"/>
    </xf>
    <xf numFmtId="0" fontId="9" fillId="3" borderId="1" xfId="0" applyFont="1" applyFill="1" applyBorder="1" applyAlignment="1">
      <alignment horizontal="left" vertical="top" wrapText="1"/>
    </xf>
    <xf numFmtId="2" fontId="9" fillId="0" borderId="0" xfId="0" applyNumberFormat="1" applyFont="1" applyAlignment="1">
      <alignment horizontal="right" vertical="center"/>
    </xf>
    <xf numFmtId="0" fontId="9" fillId="0" borderId="0" xfId="0" applyFont="1" applyAlignment="1">
      <alignment horizontal="left" vertical="center" wrapText="1"/>
    </xf>
    <xf numFmtId="0" fontId="9" fillId="0" borderId="1" xfId="0" applyFont="1" applyBorder="1" applyAlignment="1">
      <alignment horizontal="left" vertical="top" wrapText="1"/>
    </xf>
    <xf numFmtId="0" fontId="17" fillId="0" borderId="0" xfId="0" applyFont="1" applyBorder="1" applyAlignment="1">
      <alignment horizontal="center"/>
    </xf>
    <xf numFmtId="0" fontId="47" fillId="0" borderId="0" xfId="0" applyFont="1" applyBorder="1" applyAlignment="1">
      <alignment horizontal="center"/>
    </xf>
    <xf numFmtId="0" fontId="47" fillId="3" borderId="7" xfId="0" applyFont="1" applyFill="1" applyBorder="1" applyAlignment="1">
      <alignment horizontal="center"/>
    </xf>
    <xf numFmtId="4" fontId="9" fillId="3" borderId="6" xfId="0" applyNumberFormat="1" applyFont="1" applyFill="1" applyBorder="1" applyAlignment="1">
      <alignment horizontal="left"/>
    </xf>
    <xf numFmtId="4" fontId="9" fillId="3" borderId="0" xfId="0" applyNumberFormat="1" applyFont="1" applyFill="1" applyBorder="1" applyAlignment="1">
      <alignment horizontal="left"/>
    </xf>
    <xf numFmtId="0" fontId="16" fillId="0" borderId="1" xfId="0" applyFont="1" applyBorder="1" applyAlignment="1">
      <alignment horizontal="left" wrapText="1"/>
    </xf>
    <xf numFmtId="0" fontId="17" fillId="0" borderId="0" xfId="0" applyFont="1" applyBorder="1" applyAlignment="1">
      <alignment horizontal="center" vertical="center"/>
    </xf>
    <xf numFmtId="2" fontId="16" fillId="0" borderId="1" xfId="0" applyNumberFormat="1" applyFont="1" applyBorder="1" applyAlignment="1">
      <alignment horizontal="right" vertical="center"/>
    </xf>
    <xf numFmtId="176" fontId="9" fillId="0" borderId="1" xfId="0" applyNumberFormat="1" applyFont="1" applyBorder="1" applyAlignment="1">
      <alignment horizontal="right" vertical="center"/>
    </xf>
    <xf numFmtId="0" fontId="16" fillId="0" borderId="1" xfId="0" applyFont="1" applyBorder="1" applyAlignment="1">
      <alignment horizontal="right" vertical="center"/>
    </xf>
    <xf numFmtId="0" fontId="10" fillId="0" borderId="3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2" xfId="0" applyFont="1" applyBorder="1" applyAlignment="1">
      <alignment horizontal="center" vertical="center" wrapText="1"/>
    </xf>
    <xf numFmtId="0" fontId="8" fillId="3" borderId="2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2" xfId="0" applyFont="1" applyFill="1" applyBorder="1" applyAlignment="1">
      <alignment horizontal="left" vertical="center" wrapText="1"/>
    </xf>
    <xf numFmtId="2" fontId="8" fillId="0" borderId="2" xfId="0" applyNumberFormat="1" applyFont="1" applyBorder="1" applyAlignment="1">
      <alignment horizontal="right" vertical="center"/>
    </xf>
    <xf numFmtId="2" fontId="8" fillId="0" borderId="19" xfId="0" applyNumberFormat="1" applyFont="1" applyBorder="1" applyAlignment="1">
      <alignment horizontal="righ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7" xfId="0" applyFont="1" applyBorder="1" applyAlignment="1">
      <alignment horizontal="left" vertical="center" wrapText="1"/>
    </xf>
    <xf numFmtId="0" fontId="54" fillId="0" borderId="2" xfId="0" applyFont="1" applyBorder="1" applyAlignment="1">
      <alignment horizontal="right" vertical="center"/>
    </xf>
    <xf numFmtId="0" fontId="54" fillId="0" borderId="3" xfId="0" applyFont="1" applyBorder="1" applyAlignment="1">
      <alignment horizontal="right" vertical="center"/>
    </xf>
    <xf numFmtId="0" fontId="54" fillId="0" borderId="19" xfId="0" applyFont="1" applyBorder="1" applyAlignment="1">
      <alignment horizontal="right" vertical="center"/>
    </xf>
    <xf numFmtId="0" fontId="8" fillId="3" borderId="32"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33"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2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42" xfId="0" applyFont="1" applyFill="1" applyBorder="1" applyAlignment="1">
      <alignment horizontal="left" vertical="top" wrapText="1"/>
    </xf>
    <xf numFmtId="0" fontId="16" fillId="0" borderId="1" xfId="0" applyFont="1" applyBorder="1" applyAlignment="1">
      <alignment horizontal="left" vertical="top" wrapText="1"/>
    </xf>
    <xf numFmtId="166" fontId="9" fillId="0" borderId="1" xfId="0" applyNumberFormat="1" applyFont="1" applyBorder="1" applyAlignment="1">
      <alignment horizontal="left" wrapText="1"/>
    </xf>
    <xf numFmtId="0" fontId="24" fillId="0" borderId="1" xfId="0" applyFont="1" applyFill="1" applyBorder="1" applyAlignment="1">
      <alignment horizontal="left" vertical="top"/>
    </xf>
    <xf numFmtId="0" fontId="2" fillId="9" borderId="0" xfId="0" applyFont="1" applyFill="1" applyAlignment="1">
      <alignment horizontal="center"/>
    </xf>
    <xf numFmtId="0" fontId="41" fillId="9" borderId="0" xfId="0" applyFont="1" applyFill="1" applyAlignment="1">
      <alignment horizontal="left"/>
    </xf>
    <xf numFmtId="0" fontId="41" fillId="9" borderId="41" xfId="0" applyFont="1" applyFill="1" applyBorder="1" applyAlignment="1">
      <alignment horizontal="left"/>
    </xf>
    <xf numFmtId="0" fontId="2" fillId="0" borderId="0" xfId="0" applyFont="1" applyAlignment="1">
      <alignment horizontal="center"/>
    </xf>
    <xf numFmtId="0" fontId="24" fillId="4" borderId="2"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0" borderId="0" xfId="0" applyFont="1" applyBorder="1" applyAlignment="1">
      <alignment horizontal="left" vertical="center" wrapText="1"/>
    </xf>
    <xf numFmtId="0" fontId="2" fillId="0" borderId="0" xfId="0" applyFont="1" applyBorder="1" applyAlignment="1">
      <alignment horizontal="center"/>
    </xf>
    <xf numFmtId="0" fontId="2" fillId="9" borderId="0" xfId="0" applyFont="1" applyFill="1" applyAlignment="1">
      <alignment horizontal="left"/>
    </xf>
    <xf numFmtId="0" fontId="2" fillId="9" borderId="41" xfId="0" applyFont="1" applyFill="1" applyBorder="1" applyAlignment="1">
      <alignment horizontal="left"/>
    </xf>
    <xf numFmtId="0" fontId="24" fillId="9" borderId="0" xfId="0" applyFont="1" applyFill="1" applyAlignment="1">
      <alignment horizontal="left"/>
    </xf>
    <xf numFmtId="0" fontId="24" fillId="9" borderId="41" xfId="0" applyFont="1" applyFill="1" applyBorder="1" applyAlignment="1">
      <alignment horizontal="left"/>
    </xf>
    <xf numFmtId="0" fontId="38" fillId="9" borderId="0" xfId="0" applyFont="1" applyFill="1" applyAlignment="1">
      <alignment horizontal="left"/>
    </xf>
    <xf numFmtId="0" fontId="38" fillId="11" borderId="0" xfId="0" applyFont="1" applyFill="1" applyAlignment="1">
      <alignment horizontal="left"/>
    </xf>
    <xf numFmtId="0" fontId="2" fillId="11" borderId="0" xfId="0" applyFont="1" applyFill="1" applyAlignment="1">
      <alignment horizontal="left"/>
    </xf>
    <xf numFmtId="0" fontId="2" fillId="11" borderId="41" xfId="0" applyFont="1" applyFill="1" applyBorder="1" applyAlignment="1">
      <alignment horizontal="left"/>
    </xf>
    <xf numFmtId="0" fontId="2" fillId="11" borderId="0" xfId="0" applyFont="1" applyFill="1" applyAlignment="1">
      <alignment horizontal="center"/>
    </xf>
    <xf numFmtId="0" fontId="41" fillId="11" borderId="0" xfId="0" applyFont="1" applyFill="1" applyAlignment="1">
      <alignment horizontal="left"/>
    </xf>
    <xf numFmtId="0" fontId="41" fillId="11" borderId="41" xfId="0" applyFont="1" applyFill="1" applyBorder="1" applyAlignment="1">
      <alignment horizontal="left"/>
    </xf>
    <xf numFmtId="0" fontId="24" fillId="11" borderId="0" xfId="0" applyFont="1" applyFill="1" applyAlignment="1">
      <alignment horizontal="left"/>
    </xf>
    <xf numFmtId="0" fontId="24" fillId="11" borderId="41" xfId="0" applyFont="1" applyFill="1" applyBorder="1" applyAlignment="1">
      <alignment horizontal="left"/>
    </xf>
    <xf numFmtId="0" fontId="16" fillId="3" borderId="0" xfId="0" applyFont="1" applyFill="1" applyAlignment="1">
      <alignment horizontal="right" vertical="center"/>
    </xf>
    <xf numFmtId="0" fontId="16" fillId="3" borderId="0" xfId="0" applyFont="1" applyFill="1" applyAlignment="1">
      <alignment horizontal="left" vertical="center" wrapText="1"/>
    </xf>
    <xf numFmtId="0" fontId="12" fillId="0" borderId="7" xfId="0" applyFont="1" applyBorder="1" applyAlignment="1">
      <alignment horizontal="left"/>
    </xf>
    <xf numFmtId="0" fontId="4" fillId="0" borderId="0" xfId="0" applyFont="1" applyAlignment="1">
      <alignment horizontal="center" wrapText="1"/>
    </xf>
    <xf numFmtId="0" fontId="4" fillId="0" borderId="7" xfId="0" applyFont="1" applyBorder="1" applyAlignment="1">
      <alignment horizontal="center" wrapText="1"/>
    </xf>
    <xf numFmtId="0" fontId="9" fillId="3" borderId="0" xfId="0" applyFont="1" applyFill="1" applyAlignment="1">
      <alignment horizontal="left" wrapText="1"/>
    </xf>
    <xf numFmtId="2" fontId="9" fillId="3" borderId="0" xfId="0" applyNumberFormat="1" applyFont="1" applyFill="1" applyAlignment="1">
      <alignment horizontal="right" vertical="center"/>
    </xf>
    <xf numFmtId="0" fontId="9" fillId="3" borderId="0" xfId="0" applyFont="1" applyFill="1" applyAlignment="1">
      <alignment horizontal="left" vertical="center" wrapText="1"/>
    </xf>
    <xf numFmtId="2" fontId="16" fillId="3" borderId="0" xfId="0" applyNumberFormat="1" applyFont="1" applyFill="1" applyAlignment="1">
      <alignment horizontal="right" vertical="center"/>
    </xf>
    <xf numFmtId="0" fontId="4" fillId="3" borderId="0" xfId="0" applyFont="1" applyFill="1" applyBorder="1" applyAlignment="1">
      <alignment horizontal="left" vertical="center"/>
    </xf>
    <xf numFmtId="164" fontId="4" fillId="3" borderId="0" xfId="0" applyNumberFormat="1" applyFont="1" applyFill="1" applyBorder="1" applyAlignment="1">
      <alignment horizontal="left"/>
    </xf>
    <xf numFmtId="10" fontId="4" fillId="3" borderId="0" xfId="1" applyNumberFormat="1" applyFont="1" applyFill="1" applyBorder="1" applyAlignment="1">
      <alignment horizontal="left"/>
    </xf>
    <xf numFmtId="0" fontId="49" fillId="0" borderId="0" xfId="0" applyFont="1" applyAlignment="1">
      <alignment horizontal="center" vertical="center"/>
    </xf>
    <xf numFmtId="0" fontId="0" fillId="3" borderId="0" xfId="0" applyFill="1" applyAlignment="1">
      <alignment vertical="center"/>
    </xf>
    <xf numFmtId="0" fontId="27" fillId="3" borderId="0" xfId="0" applyFont="1" applyFill="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69B9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2</xdr:col>
      <xdr:colOff>19050</xdr:colOff>
      <xdr:row>3</xdr:row>
      <xdr:rowOff>56569</xdr:rowOff>
    </xdr:to>
    <xdr:pic>
      <xdr:nvPicPr>
        <xdr:cNvPr id="2" name="Picture 1" descr="v2_ICMA_cmyk_pos Stacked (sm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8575" y="85725"/>
          <a:ext cx="876300" cy="885244"/>
        </a:xfrm>
        <a:prstGeom prst="rect">
          <a:avLst/>
        </a:prstGeom>
      </xdr:spPr>
    </xdr:pic>
    <xdr:clientData/>
  </xdr:twoCellAnchor>
  <xdr:twoCellAnchor editAs="oneCell">
    <xdr:from>
      <xdr:col>0</xdr:col>
      <xdr:colOff>0</xdr:colOff>
      <xdr:row>45</xdr:row>
      <xdr:rowOff>0</xdr:rowOff>
    </xdr:from>
    <xdr:to>
      <xdr:col>9</xdr:col>
      <xdr:colOff>9525</xdr:colOff>
      <xdr:row>51</xdr:row>
      <xdr:rowOff>9525</xdr:rowOff>
    </xdr:to>
    <xdr:pic>
      <xdr:nvPicPr>
        <xdr:cNvPr id="3" name="Picture 2">
          <a:extLst>
            <a:ext uri="{FF2B5EF4-FFF2-40B4-BE49-F238E27FC236}">
              <a16:creationId xmlns:a16="http://schemas.microsoft.com/office/drawing/2014/main" id="{C3DEE45D-D2DD-4614-BFCB-6AF3173CEC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163050"/>
          <a:ext cx="8324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112498</xdr:rowOff>
    </xdr:to>
    <xdr:pic>
      <xdr:nvPicPr>
        <xdr:cNvPr id="2" name="Picture 1" descr="v2_ICMA_cmyk_pos Stacked (sml).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93448</xdr:rowOff>
    </xdr:to>
    <xdr:pic>
      <xdr:nvPicPr>
        <xdr:cNvPr id="2" name="Picture 1" descr="v2_ICMA_cmyk_pos Stacked (sml).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199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74398</xdr:rowOff>
    </xdr:to>
    <xdr:pic>
      <xdr:nvPicPr>
        <xdr:cNvPr id="2" name="Picture 1" descr="v2_ICMA_cmyk_pos Stacked (sml).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729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6</xdr:row>
      <xdr:rowOff>141073</xdr:rowOff>
    </xdr:to>
    <xdr:pic>
      <xdr:nvPicPr>
        <xdr:cNvPr id="2" name="Picture 1" descr="v2_ICMA_cmyk_pos Stacked (sml).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6</xdr:row>
      <xdr:rowOff>144248</xdr:rowOff>
    </xdr:to>
    <xdr:pic>
      <xdr:nvPicPr>
        <xdr:cNvPr id="2" name="Picture 1" descr="v2_ICMA_cmyk_pos Stacked (sml).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695325</xdr:colOff>
      <xdr:row>7</xdr:row>
      <xdr:rowOff>7723</xdr:rowOff>
    </xdr:to>
    <xdr:pic>
      <xdr:nvPicPr>
        <xdr:cNvPr id="2" name="Picture 1" descr="v2_ICMA_cmyk_pos Stacked (sml).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6</xdr:row>
      <xdr:rowOff>77573</xdr:rowOff>
    </xdr:to>
    <xdr:pic>
      <xdr:nvPicPr>
        <xdr:cNvPr id="2" name="Picture 1" descr="v2_ICMA_cmyk_pos Stacked (sml).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189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6</xdr:row>
      <xdr:rowOff>141073</xdr:rowOff>
    </xdr:to>
    <xdr:pic>
      <xdr:nvPicPr>
        <xdr:cNvPr id="2" name="Picture 1" descr="v2_ICMA_cmyk_pos Stacked (sml).jp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4548</xdr:rowOff>
    </xdr:to>
    <xdr:pic>
      <xdr:nvPicPr>
        <xdr:cNvPr id="2" name="Picture 1" descr="v2_ICMA_cmyk_pos Stacked (sml).jpg">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6</xdr:row>
      <xdr:rowOff>115673</xdr:rowOff>
    </xdr:to>
    <xdr:pic>
      <xdr:nvPicPr>
        <xdr:cNvPr id="2" name="Picture 1" descr="v2_ICMA_cmyk_pos Stacked (sml).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570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7</xdr:row>
      <xdr:rowOff>1373</xdr:rowOff>
    </xdr:to>
    <xdr:pic>
      <xdr:nvPicPr>
        <xdr:cNvPr id="2" name="Picture 1" descr="v2_ICMA_cmyk_pos Stacked (sml).jp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112498</xdr:rowOff>
    </xdr:to>
    <xdr:pic>
      <xdr:nvPicPr>
        <xdr:cNvPr id="2" name="Picture 1" descr="v2_ICMA_cmyk_pos Stacked (sml).jp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93448</xdr:rowOff>
    </xdr:to>
    <xdr:pic>
      <xdr:nvPicPr>
        <xdr:cNvPr id="2" name="Picture 1" descr="v2_ICMA_cmyk_pos Stacked (sml).jp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199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762000</xdr:colOff>
      <xdr:row>6</xdr:row>
      <xdr:rowOff>74398</xdr:rowOff>
    </xdr:to>
    <xdr:pic>
      <xdr:nvPicPr>
        <xdr:cNvPr id="2" name="Picture 1" descr="v2_ICMA_cmyk_pos Stacked (sml).jp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7294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1104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819150</xdr:colOff>
      <xdr:row>7</xdr:row>
      <xdr:rowOff>4548</xdr:rowOff>
    </xdr:to>
    <xdr:pic>
      <xdr:nvPicPr>
        <xdr:cNvPr id="2" name="Picture 1" descr="v2_ICMA_cmyk_pos Stacked (sml).jp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866775</xdr:colOff>
      <xdr:row>6</xdr:row>
      <xdr:rowOff>106148</xdr:rowOff>
    </xdr:to>
    <xdr:pic>
      <xdr:nvPicPr>
        <xdr:cNvPr id="2" name="Picture 1" descr="v2_ICMA_cmyk_pos Stacked (sml).jp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0469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714375</xdr:colOff>
      <xdr:row>6</xdr:row>
      <xdr:rowOff>87098</xdr:rowOff>
    </xdr:to>
    <xdr:pic>
      <xdr:nvPicPr>
        <xdr:cNvPr id="2" name="Picture 1" descr="v2_ICMA_cmyk_pos Stacked (sml).jp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8564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2</xdr:col>
      <xdr:colOff>304800</xdr:colOff>
      <xdr:row>7</xdr:row>
      <xdr:rowOff>7723</xdr:rowOff>
    </xdr:to>
    <xdr:pic>
      <xdr:nvPicPr>
        <xdr:cNvPr id="2" name="Picture 1" descr="v2_ICMA_cmyk_pos Stacked (sml).jpg">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195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4548</xdr:rowOff>
    </xdr:to>
    <xdr:pic>
      <xdr:nvPicPr>
        <xdr:cNvPr id="2" name="Picture 1" descr="v2_ICMA_cmyk_pos Stacked (sml).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37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7723</xdr:rowOff>
    </xdr:to>
    <xdr:pic>
      <xdr:nvPicPr>
        <xdr:cNvPr id="2" name="Picture 1" descr="v2_ICMA_cmyk_pos Stacked (sml).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269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800100</xdr:colOff>
      <xdr:row>7</xdr:row>
      <xdr:rowOff>1373</xdr:rowOff>
    </xdr:to>
    <xdr:pic>
      <xdr:nvPicPr>
        <xdr:cNvPr id="2" name="Picture 1" descr="v2_ICMA_cmyk_pos Stacked (sml).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25550" cy="1230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s://www.google.com/url?sa=t&amp;rct=j&amp;q=&amp;esrc=s&amp;source=web&amp;cd=4&amp;cad=rja&amp;uact=8&amp;ved=2ahUKEwjTksKmmtnhAhUCzqQKHchGA4UQFjADegQIBRAB&amp;url=http%3A%2F%2Fwww.morningstar.co.uk%2Fuk%2Fetf%2Fsnapshot%2Fsnapshot.aspx%3Fid%3D0P00011RF8&amp;usg=AOvVaw29JVlMbz_i1RW365agitUo"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1"/>
  <sheetViews>
    <sheetView tabSelected="1" workbookViewId="0">
      <selection activeCell="I57" sqref="I57"/>
    </sheetView>
  </sheetViews>
  <sheetFormatPr defaultRowHeight="15" x14ac:dyDescent="0.25"/>
  <cols>
    <col min="1" max="1" width="6.140625" bestFit="1" customWidth="1"/>
    <col min="2" max="2" width="7.140625" customWidth="1"/>
    <col min="3" max="3" width="6.28515625" customWidth="1"/>
    <col min="4" max="4" width="10.7109375" bestFit="1" customWidth="1"/>
    <col min="5" max="5" width="9.85546875" bestFit="1" customWidth="1"/>
    <col min="6" max="6" width="10.7109375" bestFit="1" customWidth="1"/>
    <col min="7" max="7" width="13" customWidth="1"/>
    <col min="8" max="8" width="16.140625" bestFit="1" customWidth="1"/>
    <col min="9" max="9" width="44.7109375" bestFit="1" customWidth="1"/>
    <col min="10" max="10" width="18.42578125" bestFit="1" customWidth="1"/>
    <col min="11" max="11" width="36.42578125" bestFit="1" customWidth="1"/>
    <col min="12" max="12" width="35.85546875" bestFit="1" customWidth="1"/>
    <col min="13" max="13" width="13" style="7" bestFit="1" customWidth="1"/>
    <col min="14" max="29" width="9.140625" style="7"/>
  </cols>
  <sheetData>
    <row r="1" spans="1:12" ht="24" customHeight="1" x14ac:dyDescent="0.25">
      <c r="A1" s="7"/>
      <c r="B1" s="7"/>
      <c r="C1" s="7"/>
      <c r="D1" s="7"/>
      <c r="E1" s="7"/>
      <c r="F1" s="7"/>
      <c r="G1" s="7"/>
      <c r="H1" s="7"/>
      <c r="I1" s="7"/>
      <c r="J1" s="7"/>
      <c r="K1" s="7"/>
      <c r="L1" s="7"/>
    </row>
    <row r="2" spans="1:12" ht="24" customHeight="1" x14ac:dyDescent="0.25">
      <c r="A2" s="7"/>
      <c r="B2" s="7"/>
      <c r="C2" s="1218" t="s">
        <v>879</v>
      </c>
      <c r="D2" s="7"/>
      <c r="E2" s="7"/>
      <c r="F2" s="7"/>
      <c r="G2" s="7"/>
      <c r="H2" s="7"/>
      <c r="I2" s="7"/>
      <c r="J2" s="7"/>
      <c r="K2" s="7"/>
      <c r="L2" s="7"/>
    </row>
    <row r="3" spans="1:12" ht="24" customHeight="1" x14ac:dyDescent="0.25">
      <c r="A3" s="7"/>
      <c r="B3" s="7"/>
      <c r="C3" s="1219" t="s">
        <v>880</v>
      </c>
      <c r="D3" s="7"/>
      <c r="E3" s="7"/>
      <c r="F3" s="7"/>
      <c r="G3" s="7"/>
      <c r="H3" s="7"/>
      <c r="I3" s="7"/>
      <c r="J3" s="7"/>
      <c r="K3" s="7"/>
      <c r="L3" s="7"/>
    </row>
    <row r="4" spans="1:12" ht="15.75" thickBot="1" x14ac:dyDescent="0.3">
      <c r="A4" s="7"/>
      <c r="B4" s="7"/>
      <c r="C4" s="2031" t="s">
        <v>1072</v>
      </c>
      <c r="D4" s="7"/>
      <c r="E4" s="7"/>
      <c r="F4" s="7"/>
      <c r="G4" s="7"/>
      <c r="H4" s="7"/>
      <c r="I4" s="7"/>
      <c r="J4" s="7"/>
      <c r="K4" s="7"/>
      <c r="L4" s="7"/>
    </row>
    <row r="5" spans="1:12" ht="30.75" thickBot="1" x14ac:dyDescent="0.3">
      <c r="A5" s="395"/>
      <c r="B5" s="306" t="s">
        <v>141</v>
      </c>
      <c r="C5" s="307" t="s">
        <v>140</v>
      </c>
      <c r="D5" s="307" t="s">
        <v>177</v>
      </c>
      <c r="E5" s="307" t="s">
        <v>82</v>
      </c>
      <c r="F5" s="307" t="s">
        <v>143</v>
      </c>
      <c r="G5" s="307" t="s">
        <v>173</v>
      </c>
      <c r="H5" s="308" t="s">
        <v>244</v>
      </c>
      <c r="I5" s="307" t="s">
        <v>216</v>
      </c>
      <c r="J5" s="307" t="s">
        <v>85</v>
      </c>
      <c r="K5" s="309" t="s">
        <v>252</v>
      </c>
      <c r="L5" s="310" t="s">
        <v>266</v>
      </c>
    </row>
    <row r="6" spans="1:12" x14ac:dyDescent="0.25">
      <c r="A6" s="694">
        <v>1.1000000000000001</v>
      </c>
      <c r="B6" s="167" t="s">
        <v>142</v>
      </c>
      <c r="C6" s="695" t="s">
        <v>139</v>
      </c>
      <c r="D6" s="695" t="s">
        <v>209</v>
      </c>
      <c r="E6" s="695" t="s">
        <v>139</v>
      </c>
      <c r="F6" s="695" t="s">
        <v>210</v>
      </c>
      <c r="G6" s="152" t="s">
        <v>125</v>
      </c>
      <c r="H6" s="152"/>
      <c r="I6" s="152" t="s">
        <v>641</v>
      </c>
      <c r="J6" s="154" t="s">
        <v>212</v>
      </c>
      <c r="K6" s="224" t="s">
        <v>179</v>
      </c>
      <c r="L6" s="303"/>
    </row>
    <row r="7" spans="1:12" ht="15.75" thickBot="1" x14ac:dyDescent="0.3">
      <c r="A7" s="238">
        <v>1.2</v>
      </c>
      <c r="B7" s="696" t="s">
        <v>142</v>
      </c>
      <c r="C7" s="697" t="s">
        <v>139</v>
      </c>
      <c r="D7" s="697" t="s">
        <v>209</v>
      </c>
      <c r="E7" s="697" t="s">
        <v>139</v>
      </c>
      <c r="F7" s="697" t="s">
        <v>210</v>
      </c>
      <c r="G7" s="162" t="s">
        <v>125</v>
      </c>
      <c r="H7" s="162"/>
      <c r="I7" s="163" t="s">
        <v>642</v>
      </c>
      <c r="J7" s="698" t="s">
        <v>212</v>
      </c>
      <c r="K7" s="699" t="s">
        <v>179</v>
      </c>
      <c r="L7" s="700"/>
    </row>
    <row r="8" spans="1:12" x14ac:dyDescent="0.25">
      <c r="A8" s="254">
        <v>2.1</v>
      </c>
      <c r="B8" s="167" t="s">
        <v>110</v>
      </c>
      <c r="C8" s="152" t="s">
        <v>139</v>
      </c>
      <c r="D8" s="152" t="s">
        <v>209</v>
      </c>
      <c r="E8" s="152" t="s">
        <v>139</v>
      </c>
      <c r="F8" s="153" t="s">
        <v>210</v>
      </c>
      <c r="G8" s="152" t="s">
        <v>125</v>
      </c>
      <c r="H8" s="152"/>
      <c r="I8" s="152" t="s">
        <v>168</v>
      </c>
      <c r="J8" s="154" t="s">
        <v>212</v>
      </c>
      <c r="K8" s="224" t="s">
        <v>178</v>
      </c>
      <c r="L8" s="311" t="s">
        <v>246</v>
      </c>
    </row>
    <row r="9" spans="1:12" x14ac:dyDescent="0.25">
      <c r="A9" s="238">
        <v>2.2000000000000002</v>
      </c>
      <c r="B9" s="250" t="s">
        <v>110</v>
      </c>
      <c r="C9" s="155" t="s">
        <v>139</v>
      </c>
      <c r="D9" s="155" t="s">
        <v>209</v>
      </c>
      <c r="E9" s="155" t="s">
        <v>139</v>
      </c>
      <c r="F9" s="156" t="s">
        <v>210</v>
      </c>
      <c r="G9" s="155" t="s">
        <v>125</v>
      </c>
      <c r="H9" s="157" t="s">
        <v>172</v>
      </c>
      <c r="I9" s="155" t="s">
        <v>168</v>
      </c>
      <c r="J9" s="158" t="s">
        <v>212</v>
      </c>
      <c r="K9" s="225" t="s">
        <v>166</v>
      </c>
      <c r="L9" s="304"/>
    </row>
    <row r="10" spans="1:12" x14ac:dyDescent="0.25">
      <c r="A10" s="238">
        <v>2.2999999999999998</v>
      </c>
      <c r="B10" s="250" t="s">
        <v>110</v>
      </c>
      <c r="C10" s="155" t="s">
        <v>139</v>
      </c>
      <c r="D10" s="155" t="s">
        <v>209</v>
      </c>
      <c r="E10" s="155" t="s">
        <v>139</v>
      </c>
      <c r="F10" s="156" t="s">
        <v>210</v>
      </c>
      <c r="G10" s="157" t="s">
        <v>215</v>
      </c>
      <c r="H10" s="157" t="s">
        <v>219</v>
      </c>
      <c r="I10" s="155" t="s">
        <v>168</v>
      </c>
      <c r="J10" s="158" t="s">
        <v>212</v>
      </c>
      <c r="K10" s="226" t="s">
        <v>166</v>
      </c>
      <c r="L10" s="304"/>
    </row>
    <row r="11" spans="1:12" x14ac:dyDescent="0.25">
      <c r="A11" s="239">
        <v>2.4</v>
      </c>
      <c r="B11" s="250" t="s">
        <v>110</v>
      </c>
      <c r="C11" s="155" t="s">
        <v>139</v>
      </c>
      <c r="D11" s="155" t="s">
        <v>209</v>
      </c>
      <c r="E11" s="155" t="s">
        <v>139</v>
      </c>
      <c r="F11" s="156" t="s">
        <v>210</v>
      </c>
      <c r="G11" s="157" t="s">
        <v>169</v>
      </c>
      <c r="H11" s="155"/>
      <c r="I11" s="155" t="s">
        <v>168</v>
      </c>
      <c r="J11" s="158" t="s">
        <v>212</v>
      </c>
      <c r="K11" s="227" t="s">
        <v>179</v>
      </c>
      <c r="L11" s="311" t="s">
        <v>247</v>
      </c>
    </row>
    <row r="12" spans="1:12" x14ac:dyDescent="0.25">
      <c r="A12" s="239" t="s">
        <v>823</v>
      </c>
      <c r="B12" s="250" t="s">
        <v>110</v>
      </c>
      <c r="C12" s="155" t="s">
        <v>139</v>
      </c>
      <c r="D12" s="155" t="s">
        <v>209</v>
      </c>
      <c r="E12" s="155" t="s">
        <v>139</v>
      </c>
      <c r="F12" s="156" t="s">
        <v>210</v>
      </c>
      <c r="G12" s="155" t="s">
        <v>125</v>
      </c>
      <c r="H12" s="157" t="s">
        <v>224</v>
      </c>
      <c r="I12" s="155" t="s">
        <v>168</v>
      </c>
      <c r="J12" s="158" t="s">
        <v>212</v>
      </c>
      <c r="K12" s="226" t="s">
        <v>166</v>
      </c>
      <c r="L12" s="311" t="s">
        <v>828</v>
      </c>
    </row>
    <row r="13" spans="1:12" x14ac:dyDescent="0.25">
      <c r="A13" s="239" t="s">
        <v>824</v>
      </c>
      <c r="B13" s="250" t="s">
        <v>110</v>
      </c>
      <c r="C13" s="155" t="s">
        <v>139</v>
      </c>
      <c r="D13" s="155" t="s">
        <v>209</v>
      </c>
      <c r="E13" s="155" t="s">
        <v>139</v>
      </c>
      <c r="F13" s="156" t="s">
        <v>210</v>
      </c>
      <c r="G13" s="155" t="s">
        <v>125</v>
      </c>
      <c r="H13" s="157" t="s">
        <v>224</v>
      </c>
      <c r="I13" s="155" t="s">
        <v>168</v>
      </c>
      <c r="J13" s="158" t="s">
        <v>212</v>
      </c>
      <c r="K13" s="226" t="s">
        <v>166</v>
      </c>
      <c r="L13" s="311" t="s">
        <v>827</v>
      </c>
    </row>
    <row r="14" spans="1:12" x14ac:dyDescent="0.25">
      <c r="A14" s="239" t="s">
        <v>825</v>
      </c>
      <c r="B14" s="250" t="s">
        <v>110</v>
      </c>
      <c r="C14" s="155" t="s">
        <v>139</v>
      </c>
      <c r="D14" s="155" t="s">
        <v>209</v>
      </c>
      <c r="E14" s="155" t="s">
        <v>139</v>
      </c>
      <c r="F14" s="156" t="s">
        <v>210</v>
      </c>
      <c r="G14" s="157" t="s">
        <v>215</v>
      </c>
      <c r="H14" s="157" t="s">
        <v>224</v>
      </c>
      <c r="I14" s="155" t="s">
        <v>1022</v>
      </c>
      <c r="J14" s="158" t="s">
        <v>212</v>
      </c>
      <c r="K14" s="226" t="s">
        <v>166</v>
      </c>
      <c r="L14" s="311" t="s">
        <v>828</v>
      </c>
    </row>
    <row r="15" spans="1:12" x14ac:dyDescent="0.25">
      <c r="A15" s="239" t="s">
        <v>826</v>
      </c>
      <c r="B15" s="250" t="s">
        <v>110</v>
      </c>
      <c r="C15" s="155" t="s">
        <v>139</v>
      </c>
      <c r="D15" s="155" t="s">
        <v>209</v>
      </c>
      <c r="E15" s="155" t="s">
        <v>139</v>
      </c>
      <c r="F15" s="156" t="s">
        <v>210</v>
      </c>
      <c r="G15" s="157" t="s">
        <v>215</v>
      </c>
      <c r="H15" s="157" t="s">
        <v>224</v>
      </c>
      <c r="I15" s="155" t="s">
        <v>1022</v>
      </c>
      <c r="J15" s="158" t="s">
        <v>212</v>
      </c>
      <c r="K15" s="226" t="s">
        <v>166</v>
      </c>
      <c r="L15" s="311" t="s">
        <v>827</v>
      </c>
    </row>
    <row r="16" spans="1:12" x14ac:dyDescent="0.25">
      <c r="A16" s="239" t="s">
        <v>1021</v>
      </c>
      <c r="B16" s="250" t="s">
        <v>110</v>
      </c>
      <c r="C16" s="155" t="s">
        <v>139</v>
      </c>
      <c r="D16" s="155" t="s">
        <v>209</v>
      </c>
      <c r="E16" s="155" t="s">
        <v>139</v>
      </c>
      <c r="F16" s="156" t="s">
        <v>210</v>
      </c>
      <c r="G16" s="157" t="s">
        <v>215</v>
      </c>
      <c r="H16" s="157" t="s">
        <v>224</v>
      </c>
      <c r="I16" s="155" t="s">
        <v>1023</v>
      </c>
      <c r="J16" s="158" t="s">
        <v>212</v>
      </c>
      <c r="K16" s="226" t="s">
        <v>166</v>
      </c>
      <c r="L16" s="311" t="s">
        <v>828</v>
      </c>
    </row>
    <row r="17" spans="1:12" x14ac:dyDescent="0.25">
      <c r="A17" s="239">
        <v>2.7</v>
      </c>
      <c r="B17" s="250" t="s">
        <v>110</v>
      </c>
      <c r="C17" s="155" t="s">
        <v>139</v>
      </c>
      <c r="D17" s="155" t="s">
        <v>209</v>
      </c>
      <c r="E17" s="157" t="s">
        <v>175</v>
      </c>
      <c r="F17" s="156" t="s">
        <v>210</v>
      </c>
      <c r="G17" s="156" t="s">
        <v>125</v>
      </c>
      <c r="H17" s="155"/>
      <c r="I17" s="155" t="s">
        <v>168</v>
      </c>
      <c r="J17" s="158" t="s">
        <v>212</v>
      </c>
      <c r="K17" s="227" t="s">
        <v>179</v>
      </c>
      <c r="L17" s="312" t="s">
        <v>250</v>
      </c>
    </row>
    <row r="18" spans="1:12" x14ac:dyDescent="0.25">
      <c r="A18" s="239" t="s">
        <v>538</v>
      </c>
      <c r="B18" s="250" t="s">
        <v>110</v>
      </c>
      <c r="C18" s="155" t="s">
        <v>139</v>
      </c>
      <c r="D18" s="157" t="s">
        <v>146</v>
      </c>
      <c r="E18" s="155" t="s">
        <v>139</v>
      </c>
      <c r="F18" s="156" t="s">
        <v>210</v>
      </c>
      <c r="G18" s="156" t="s">
        <v>125</v>
      </c>
      <c r="H18" s="155"/>
      <c r="I18" s="155" t="s">
        <v>537</v>
      </c>
      <c r="J18" s="158" t="s">
        <v>212</v>
      </c>
      <c r="K18" s="227" t="s">
        <v>179</v>
      </c>
      <c r="L18" s="313" t="s">
        <v>146</v>
      </c>
    </row>
    <row r="19" spans="1:12" x14ac:dyDescent="0.25">
      <c r="A19" s="239" t="s">
        <v>787</v>
      </c>
      <c r="B19" s="250" t="s">
        <v>110</v>
      </c>
      <c r="C19" s="157" t="s">
        <v>136</v>
      </c>
      <c r="D19" s="155" t="s">
        <v>209</v>
      </c>
      <c r="E19" s="157" t="s">
        <v>167</v>
      </c>
      <c r="F19" s="156" t="s">
        <v>210</v>
      </c>
      <c r="G19" s="156" t="s">
        <v>125</v>
      </c>
      <c r="H19" s="155"/>
      <c r="I19" s="157" t="s">
        <v>214</v>
      </c>
      <c r="J19" s="158" t="s">
        <v>212</v>
      </c>
      <c r="K19" s="227" t="s">
        <v>179</v>
      </c>
      <c r="L19" s="311" t="s">
        <v>249</v>
      </c>
    </row>
    <row r="20" spans="1:12" x14ac:dyDescent="0.25">
      <c r="A20" s="239" t="s">
        <v>788</v>
      </c>
      <c r="B20" s="250" t="s">
        <v>110</v>
      </c>
      <c r="C20" s="156" t="s">
        <v>136</v>
      </c>
      <c r="D20" s="155" t="s">
        <v>209</v>
      </c>
      <c r="E20" s="156" t="s">
        <v>175</v>
      </c>
      <c r="F20" s="156" t="s">
        <v>210</v>
      </c>
      <c r="G20" s="156" t="s">
        <v>125</v>
      </c>
      <c r="H20" s="155"/>
      <c r="I20" s="157" t="s">
        <v>168</v>
      </c>
      <c r="J20" s="158" t="s">
        <v>212</v>
      </c>
      <c r="K20" s="227" t="s">
        <v>179</v>
      </c>
      <c r="L20" s="311" t="s">
        <v>249</v>
      </c>
    </row>
    <row r="21" spans="1:12" x14ac:dyDescent="0.25">
      <c r="A21" s="375">
        <v>2.1</v>
      </c>
      <c r="B21" s="250" t="s">
        <v>110</v>
      </c>
      <c r="C21" s="733" t="s">
        <v>136</v>
      </c>
      <c r="D21" s="155" t="s">
        <v>209</v>
      </c>
      <c r="E21" s="156" t="s">
        <v>167</v>
      </c>
      <c r="F21" s="156" t="s">
        <v>210</v>
      </c>
      <c r="G21" s="156" t="s">
        <v>125</v>
      </c>
      <c r="H21" s="155"/>
      <c r="I21" s="157" t="s">
        <v>168</v>
      </c>
      <c r="J21" s="166" t="s">
        <v>213</v>
      </c>
      <c r="K21" s="225" t="s">
        <v>211</v>
      </c>
      <c r="L21" s="314" t="s">
        <v>245</v>
      </c>
    </row>
    <row r="22" spans="1:12" x14ac:dyDescent="0.25">
      <c r="A22" s="376">
        <v>2.11</v>
      </c>
      <c r="B22" s="250" t="s">
        <v>110</v>
      </c>
      <c r="C22" s="731" t="s">
        <v>136</v>
      </c>
      <c r="D22" s="155" t="s">
        <v>209</v>
      </c>
      <c r="E22" s="155" t="s">
        <v>139</v>
      </c>
      <c r="F22" s="156" t="s">
        <v>210</v>
      </c>
      <c r="G22" s="155" t="s">
        <v>125</v>
      </c>
      <c r="H22" s="156" t="s">
        <v>224</v>
      </c>
      <c r="I22" s="157" t="s">
        <v>270</v>
      </c>
      <c r="J22" s="232" t="s">
        <v>213</v>
      </c>
      <c r="K22" s="226" t="s">
        <v>211</v>
      </c>
      <c r="L22" s="304"/>
    </row>
    <row r="23" spans="1:12" x14ac:dyDescent="0.25">
      <c r="A23" s="375">
        <v>2.12</v>
      </c>
      <c r="B23" s="250" t="s">
        <v>110</v>
      </c>
      <c r="C23" s="156" t="s">
        <v>139</v>
      </c>
      <c r="D23" s="155" t="s">
        <v>209</v>
      </c>
      <c r="E23" s="156" t="s">
        <v>167</v>
      </c>
      <c r="F23" s="156" t="s">
        <v>210</v>
      </c>
      <c r="G23" s="156" t="s">
        <v>125</v>
      </c>
      <c r="H23" s="155"/>
      <c r="I23" s="156" t="s">
        <v>168</v>
      </c>
      <c r="J23" s="232" t="s">
        <v>213</v>
      </c>
      <c r="K23" s="225" t="s">
        <v>200</v>
      </c>
      <c r="L23" s="315"/>
    </row>
    <row r="24" spans="1:12" x14ac:dyDescent="0.25">
      <c r="A24" s="239">
        <v>2.13</v>
      </c>
      <c r="B24" s="250" t="s">
        <v>110</v>
      </c>
      <c r="C24" s="155" t="s">
        <v>139</v>
      </c>
      <c r="D24" s="155" t="s">
        <v>209</v>
      </c>
      <c r="E24" s="155" t="s">
        <v>139</v>
      </c>
      <c r="F24" s="156" t="s">
        <v>210</v>
      </c>
      <c r="G24" s="157" t="s">
        <v>174</v>
      </c>
      <c r="H24" s="155"/>
      <c r="I24" s="155" t="s">
        <v>168</v>
      </c>
      <c r="J24" s="166" t="s">
        <v>687</v>
      </c>
      <c r="K24" s="227" t="s">
        <v>179</v>
      </c>
      <c r="L24" s="313" t="s">
        <v>688</v>
      </c>
    </row>
    <row r="25" spans="1:12" x14ac:dyDescent="0.25">
      <c r="A25" s="377">
        <v>2.14</v>
      </c>
      <c r="B25" s="250" t="s">
        <v>110</v>
      </c>
      <c r="C25" s="155" t="s">
        <v>139</v>
      </c>
      <c r="D25" s="155" t="s">
        <v>209</v>
      </c>
      <c r="E25" s="155" t="s">
        <v>139</v>
      </c>
      <c r="F25" s="156" t="s">
        <v>210</v>
      </c>
      <c r="G25" s="156" t="s">
        <v>174</v>
      </c>
      <c r="H25" s="157" t="s">
        <v>273</v>
      </c>
      <c r="I25" s="155" t="s">
        <v>168</v>
      </c>
      <c r="J25" s="158" t="s">
        <v>212</v>
      </c>
      <c r="K25" s="225" t="s">
        <v>13</v>
      </c>
      <c r="L25" s="311" t="s">
        <v>248</v>
      </c>
    </row>
    <row r="26" spans="1:12" x14ac:dyDescent="0.25">
      <c r="A26" s="378">
        <v>2.15</v>
      </c>
      <c r="B26" s="250" t="s">
        <v>110</v>
      </c>
      <c r="C26" s="155" t="s">
        <v>139</v>
      </c>
      <c r="D26" s="155" t="s">
        <v>209</v>
      </c>
      <c r="E26" s="155" t="s">
        <v>139</v>
      </c>
      <c r="F26" s="156" t="s">
        <v>210</v>
      </c>
      <c r="G26" s="156" t="s">
        <v>125</v>
      </c>
      <c r="H26" s="156" t="s">
        <v>273</v>
      </c>
      <c r="I26" s="157" t="s">
        <v>272</v>
      </c>
      <c r="J26" s="158" t="s">
        <v>212</v>
      </c>
      <c r="K26" s="225" t="s">
        <v>176</v>
      </c>
      <c r="L26" s="311"/>
    </row>
    <row r="27" spans="1:12" x14ac:dyDescent="0.25">
      <c r="A27" s="377">
        <v>2.16</v>
      </c>
      <c r="B27" s="250" t="s">
        <v>110</v>
      </c>
      <c r="C27" s="155" t="s">
        <v>139</v>
      </c>
      <c r="D27" s="155" t="s">
        <v>209</v>
      </c>
      <c r="E27" s="155" t="s">
        <v>139</v>
      </c>
      <c r="F27" s="156" t="s">
        <v>210</v>
      </c>
      <c r="G27" s="155" t="s">
        <v>125</v>
      </c>
      <c r="H27" s="156" t="s">
        <v>273</v>
      </c>
      <c r="I27" s="155" t="s">
        <v>272</v>
      </c>
      <c r="J27" s="232" t="s">
        <v>213</v>
      </c>
      <c r="K27" s="225" t="s">
        <v>362</v>
      </c>
      <c r="L27" s="316" t="s">
        <v>358</v>
      </c>
    </row>
    <row r="28" spans="1:12" x14ac:dyDescent="0.25">
      <c r="A28" s="377">
        <v>2.17</v>
      </c>
      <c r="B28" s="250" t="s">
        <v>110</v>
      </c>
      <c r="C28" s="155" t="s">
        <v>139</v>
      </c>
      <c r="D28" s="155" t="s">
        <v>209</v>
      </c>
      <c r="E28" s="155" t="s">
        <v>139</v>
      </c>
      <c r="F28" s="156" t="s">
        <v>210</v>
      </c>
      <c r="G28" s="155" t="s">
        <v>174</v>
      </c>
      <c r="H28" s="156" t="s">
        <v>273</v>
      </c>
      <c r="I28" s="157" t="s">
        <v>271</v>
      </c>
      <c r="J28" s="232" t="s">
        <v>213</v>
      </c>
      <c r="K28" s="225" t="s">
        <v>361</v>
      </c>
      <c r="L28" s="316" t="s">
        <v>375</v>
      </c>
    </row>
    <row r="29" spans="1:12" s="7" customFormat="1" ht="15.75" thickBot="1" x14ac:dyDescent="0.3">
      <c r="A29" s="379">
        <v>2.1800000000000002</v>
      </c>
      <c r="B29" s="211" t="s">
        <v>110</v>
      </c>
      <c r="C29" s="160" t="s">
        <v>139</v>
      </c>
      <c r="D29" s="159" t="s">
        <v>209</v>
      </c>
      <c r="E29" s="159" t="s">
        <v>139</v>
      </c>
      <c r="F29" s="160" t="s">
        <v>210</v>
      </c>
      <c r="G29" s="160" t="s">
        <v>174</v>
      </c>
      <c r="H29" s="160" t="s">
        <v>273</v>
      </c>
      <c r="I29" s="374" t="s">
        <v>271</v>
      </c>
      <c r="J29" s="372" t="s">
        <v>213</v>
      </c>
      <c r="K29" s="373" t="s">
        <v>361</v>
      </c>
      <c r="L29" s="316" t="s">
        <v>359</v>
      </c>
    </row>
    <row r="30" spans="1:12" x14ac:dyDescent="0.25">
      <c r="A30" s="238">
        <v>3.1</v>
      </c>
      <c r="B30" s="251" t="s">
        <v>110</v>
      </c>
      <c r="C30" s="161" t="s">
        <v>139</v>
      </c>
      <c r="D30" s="161" t="s">
        <v>209</v>
      </c>
      <c r="E30" s="161" t="s">
        <v>139</v>
      </c>
      <c r="F30" s="162" t="s">
        <v>210</v>
      </c>
      <c r="G30" s="161" t="s">
        <v>125</v>
      </c>
      <c r="H30" s="161"/>
      <c r="I30" s="163" t="s">
        <v>217</v>
      </c>
      <c r="J30" s="164" t="s">
        <v>212</v>
      </c>
      <c r="K30" s="228" t="s">
        <v>179</v>
      </c>
      <c r="L30" s="315"/>
    </row>
    <row r="31" spans="1:12" x14ac:dyDescent="0.25">
      <c r="A31" s="238">
        <v>3.2</v>
      </c>
      <c r="B31" s="250" t="s">
        <v>110</v>
      </c>
      <c r="C31" s="155" t="s">
        <v>139</v>
      </c>
      <c r="D31" s="155" t="s">
        <v>209</v>
      </c>
      <c r="E31" s="155" t="s">
        <v>139</v>
      </c>
      <c r="F31" s="156" t="s">
        <v>210</v>
      </c>
      <c r="G31" s="155" t="s">
        <v>125</v>
      </c>
      <c r="H31" s="155"/>
      <c r="I31" s="157" t="s">
        <v>218</v>
      </c>
      <c r="J31" s="158" t="s">
        <v>212</v>
      </c>
      <c r="K31" s="227" t="s">
        <v>179</v>
      </c>
      <c r="L31" s="304"/>
    </row>
    <row r="32" spans="1:12" ht="15.75" thickBot="1" x14ac:dyDescent="0.3">
      <c r="A32" s="238">
        <v>3.3</v>
      </c>
      <c r="B32" s="251" t="s">
        <v>110</v>
      </c>
      <c r="C32" s="161" t="s">
        <v>139</v>
      </c>
      <c r="D32" s="161" t="s">
        <v>209</v>
      </c>
      <c r="E32" s="161" t="s">
        <v>139</v>
      </c>
      <c r="F32" s="162" t="s">
        <v>210</v>
      </c>
      <c r="G32" s="161" t="s">
        <v>174</v>
      </c>
      <c r="H32" s="161"/>
      <c r="I32" s="163" t="s">
        <v>747</v>
      </c>
      <c r="J32" s="164" t="s">
        <v>212</v>
      </c>
      <c r="K32" s="228" t="s">
        <v>179</v>
      </c>
      <c r="L32" s="835"/>
    </row>
    <row r="33" spans="1:38" x14ac:dyDescent="0.25">
      <c r="A33" s="1344">
        <v>4.0999999999999996</v>
      </c>
      <c r="B33" s="252" t="s">
        <v>110</v>
      </c>
      <c r="C33" s="152" t="s">
        <v>136</v>
      </c>
      <c r="D33" s="152" t="s">
        <v>209</v>
      </c>
      <c r="E33" s="152" t="s">
        <v>167</v>
      </c>
      <c r="F33" s="165" t="s">
        <v>196</v>
      </c>
      <c r="G33" s="152" t="s">
        <v>125</v>
      </c>
      <c r="H33" s="152"/>
      <c r="I33" s="165" t="s">
        <v>198</v>
      </c>
      <c r="J33" s="154" t="s">
        <v>212</v>
      </c>
      <c r="K33" s="229" t="s">
        <v>179</v>
      </c>
      <c r="L33" s="303"/>
    </row>
    <row r="34" spans="1:38" x14ac:dyDescent="0.25">
      <c r="A34" s="1345">
        <v>4.2</v>
      </c>
      <c r="B34" s="250" t="s">
        <v>110</v>
      </c>
      <c r="C34" s="155" t="s">
        <v>139</v>
      </c>
      <c r="D34" s="155" t="s">
        <v>209</v>
      </c>
      <c r="E34" s="155" t="s">
        <v>167</v>
      </c>
      <c r="F34" s="156" t="s">
        <v>196</v>
      </c>
      <c r="G34" s="155" t="s">
        <v>125</v>
      </c>
      <c r="H34" s="155"/>
      <c r="I34" s="156" t="s">
        <v>198</v>
      </c>
      <c r="J34" s="158" t="s">
        <v>212</v>
      </c>
      <c r="K34" s="227" t="s">
        <v>179</v>
      </c>
      <c r="L34" s="304"/>
    </row>
    <row r="35" spans="1:38" x14ac:dyDescent="0.25">
      <c r="A35" s="1345">
        <v>4.3</v>
      </c>
      <c r="B35" s="250" t="s">
        <v>110</v>
      </c>
      <c r="C35" s="155" t="s">
        <v>139</v>
      </c>
      <c r="D35" s="155" t="s">
        <v>209</v>
      </c>
      <c r="E35" s="155" t="s">
        <v>167</v>
      </c>
      <c r="F35" s="156" t="s">
        <v>196</v>
      </c>
      <c r="G35" s="155" t="s">
        <v>125</v>
      </c>
      <c r="H35" s="155"/>
      <c r="I35" s="157" t="s">
        <v>221</v>
      </c>
      <c r="J35" s="158" t="s">
        <v>212</v>
      </c>
      <c r="K35" s="227" t="s">
        <v>179</v>
      </c>
      <c r="L35" s="304"/>
    </row>
    <row r="36" spans="1:38" ht="15.75" thickBot="1" x14ac:dyDescent="0.3">
      <c r="A36" s="1346">
        <v>4.4000000000000004</v>
      </c>
      <c r="B36" s="253" t="s">
        <v>110</v>
      </c>
      <c r="C36" s="168" t="s">
        <v>139</v>
      </c>
      <c r="D36" s="168" t="s">
        <v>209</v>
      </c>
      <c r="E36" s="168" t="s">
        <v>167</v>
      </c>
      <c r="F36" s="169" t="s">
        <v>199</v>
      </c>
      <c r="G36" s="168" t="s">
        <v>125</v>
      </c>
      <c r="H36" s="168"/>
      <c r="I36" s="169" t="s">
        <v>274</v>
      </c>
      <c r="J36" s="170" t="s">
        <v>212</v>
      </c>
      <c r="K36" s="230" t="s">
        <v>179</v>
      </c>
      <c r="L36" s="305"/>
    </row>
    <row r="37" spans="1:38" ht="15" customHeight="1" x14ac:dyDescent="0.25">
      <c r="A37" s="573">
        <v>5.0999999999999996</v>
      </c>
      <c r="B37" s="252" t="s">
        <v>110</v>
      </c>
      <c r="C37" s="152" t="s">
        <v>139</v>
      </c>
      <c r="D37" s="152" t="s">
        <v>209</v>
      </c>
      <c r="E37" s="152" t="s">
        <v>139</v>
      </c>
      <c r="F37" s="152" t="s">
        <v>210</v>
      </c>
      <c r="G37" s="152" t="s">
        <v>125</v>
      </c>
      <c r="H37" s="165" t="s">
        <v>331</v>
      </c>
      <c r="I37" s="165" t="s">
        <v>332</v>
      </c>
      <c r="J37" s="152" t="s">
        <v>212</v>
      </c>
      <c r="K37" s="229" t="s">
        <v>178</v>
      </c>
      <c r="L37" s="1073"/>
    </row>
    <row r="38" spans="1:38" ht="15" customHeight="1" thickBot="1" x14ac:dyDescent="0.3">
      <c r="A38" s="1072">
        <v>5.2</v>
      </c>
      <c r="B38" s="211" t="s">
        <v>110</v>
      </c>
      <c r="C38" s="159" t="s">
        <v>139</v>
      </c>
      <c r="D38" s="159" t="s">
        <v>209</v>
      </c>
      <c r="E38" s="159" t="s">
        <v>139</v>
      </c>
      <c r="F38" s="159" t="s">
        <v>210</v>
      </c>
      <c r="G38" s="159" t="s">
        <v>125</v>
      </c>
      <c r="H38" s="160" t="s">
        <v>331</v>
      </c>
      <c r="I38" s="1107" t="s">
        <v>837</v>
      </c>
      <c r="J38" s="159" t="s">
        <v>212</v>
      </c>
      <c r="K38" s="1108" t="s">
        <v>178</v>
      </c>
      <c r="L38" s="1109"/>
    </row>
    <row r="39" spans="1:38" s="7" customFormat="1" ht="15" customHeight="1" x14ac:dyDescent="0.25">
      <c r="A39" s="1106">
        <v>6.1</v>
      </c>
      <c r="B39" s="1556" t="s">
        <v>617</v>
      </c>
      <c r="C39" s="1557"/>
      <c r="D39" s="1557"/>
      <c r="E39" s="1557"/>
      <c r="F39" s="1557"/>
      <c r="G39" s="1557"/>
      <c r="H39" s="1557"/>
      <c r="I39" s="1557"/>
      <c r="J39" s="1557"/>
      <c r="K39" s="1557"/>
      <c r="L39" s="1558"/>
    </row>
    <row r="40" spans="1:38" s="7" customFormat="1" ht="15" customHeight="1" thickBot="1" x14ac:dyDescent="0.3">
      <c r="A40" s="574">
        <v>6.2</v>
      </c>
      <c r="B40" s="1559" t="s">
        <v>618</v>
      </c>
      <c r="C40" s="1560"/>
      <c r="D40" s="1560"/>
      <c r="E40" s="1560"/>
      <c r="F40" s="1560"/>
      <c r="G40" s="1560"/>
      <c r="H40" s="1560"/>
      <c r="I40" s="1560"/>
      <c r="J40" s="1560"/>
      <c r="K40" s="1560"/>
      <c r="L40" s="1561"/>
    </row>
    <row r="41" spans="1:38" s="7" customFormat="1" ht="15" customHeight="1" thickBot="1" x14ac:dyDescent="0.3">
      <c r="A41" s="575">
        <v>7</v>
      </c>
      <c r="B41" s="1562" t="s">
        <v>531</v>
      </c>
      <c r="C41" s="1563"/>
      <c r="D41" s="1563"/>
      <c r="E41" s="1563"/>
      <c r="F41" s="1563"/>
      <c r="G41" s="1563"/>
      <c r="H41" s="1563"/>
      <c r="I41" s="1563"/>
      <c r="J41" s="1563"/>
      <c r="K41" s="1563"/>
      <c r="L41" s="1564"/>
    </row>
    <row r="42" spans="1:38" x14ac:dyDescent="0.25">
      <c r="A42" s="2032" t="s">
        <v>282</v>
      </c>
      <c r="B42" s="2032"/>
      <c r="C42" s="2032"/>
      <c r="D42" s="2032"/>
      <c r="E42" s="2032"/>
      <c r="F42" s="2032"/>
      <c r="G42" s="2032"/>
      <c r="H42" s="2032"/>
      <c r="I42" s="2032"/>
      <c r="J42" s="2032"/>
      <c r="K42" s="2032"/>
      <c r="L42" s="7"/>
      <c r="AD42" s="7"/>
      <c r="AE42" s="7"/>
      <c r="AF42" s="7"/>
      <c r="AG42" s="7"/>
      <c r="AH42" s="7"/>
      <c r="AI42" s="7"/>
      <c r="AJ42" s="7"/>
      <c r="AK42" s="7"/>
      <c r="AL42" s="7"/>
    </row>
    <row r="43" spans="1:38" x14ac:dyDescent="0.25">
      <c r="A43" s="381"/>
      <c r="B43" s="382" t="s">
        <v>360</v>
      </c>
      <c r="C43" s="7"/>
      <c r="D43" s="7"/>
      <c r="E43" s="7"/>
      <c r="F43" s="7"/>
      <c r="G43" s="7"/>
      <c r="H43" s="7"/>
      <c r="I43" s="7"/>
      <c r="J43" s="7"/>
      <c r="K43" s="7"/>
      <c r="L43" s="7"/>
      <c r="AD43" s="7"/>
      <c r="AE43" s="7"/>
    </row>
    <row r="44" spans="1:38" x14ac:dyDescent="0.25">
      <c r="A44" s="380"/>
      <c r="B44" s="382" t="s">
        <v>13</v>
      </c>
      <c r="C44" s="7"/>
      <c r="D44" s="7"/>
      <c r="E44" s="7"/>
      <c r="F44" s="7"/>
      <c r="G44" s="7"/>
      <c r="H44" s="7"/>
      <c r="I44" s="7"/>
      <c r="J44" s="7"/>
      <c r="K44" s="7"/>
      <c r="L44" s="7"/>
      <c r="AD44" s="7"/>
      <c r="AE44" s="7"/>
    </row>
    <row r="45" spans="1:38" s="7" customFormat="1" x14ac:dyDescent="0.25"/>
    <row r="46" spans="1:38" s="7" customFormat="1" x14ac:dyDescent="0.25"/>
    <row r="47" spans="1:38" s="7" customFormat="1" x14ac:dyDescent="0.25"/>
    <row r="48" spans="1:3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sheetData>
  <sheetProtection sheet="1" objects="1" scenarios="1"/>
  <mergeCells count="4">
    <mergeCell ref="B39:L39"/>
    <mergeCell ref="B40:L40"/>
    <mergeCell ref="B41:L41"/>
    <mergeCell ref="A42:K42"/>
  </mergeCells>
  <pageMargins left="0.25" right="0.25" top="0.75" bottom="0.75" header="0.3" footer="0.3"/>
  <pageSetup paperSize="9" scale="6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W205"/>
  <sheetViews>
    <sheetView zoomScale="75" zoomScaleNormal="75" workbookViewId="0">
      <selection activeCell="A9" sqref="A9"/>
    </sheetView>
  </sheetViews>
  <sheetFormatPr defaultRowHeight="15" x14ac:dyDescent="0.25"/>
  <cols>
    <col min="1" max="1" width="7.7109375" style="7" customWidth="1"/>
    <col min="2" max="2" width="54.7109375" style="7" customWidth="1"/>
    <col min="3" max="3" width="78.42578125" customWidth="1"/>
    <col min="4" max="4" width="3.140625" style="294" bestFit="1" customWidth="1"/>
    <col min="5" max="5" width="9.140625" style="7" customWidth="1"/>
    <col min="6" max="6" width="7.85546875" style="7" customWidth="1"/>
    <col min="7" max="7" width="54.7109375" customWidth="1"/>
    <col min="8" max="8" width="25.28515625" hidden="1" customWidth="1"/>
    <col min="9" max="9" width="4.42578125" style="7" customWidth="1"/>
    <col min="10" max="10" width="9" style="7" customWidth="1"/>
    <col min="11" max="11" width="54.42578125" customWidth="1"/>
    <col min="12" max="12" width="4" style="7" customWidth="1"/>
    <col min="13" max="13" width="20.140625" style="7" customWidth="1"/>
    <col min="14" max="23" width="9.140625" style="7"/>
  </cols>
  <sheetData>
    <row r="1" spans="1:13" s="7" customFormat="1" x14ac:dyDescent="0.25">
      <c r="D1" s="294"/>
    </row>
    <row r="2" spans="1:13" s="7" customFormat="1" x14ac:dyDescent="0.25">
      <c r="D2" s="294"/>
    </row>
    <row r="3" spans="1:13" s="7" customFormat="1" x14ac:dyDescent="0.25">
      <c r="D3" s="294"/>
    </row>
    <row r="4" spans="1:13" s="7" customFormat="1" ht="18" x14ac:dyDescent="0.25">
      <c r="B4" s="1220" t="s">
        <v>966</v>
      </c>
    </row>
    <row r="5" spans="1:13" s="7" customFormat="1" x14ac:dyDescent="0.25">
      <c r="D5" s="294"/>
    </row>
    <row r="6" spans="1:13" s="7" customFormat="1" x14ac:dyDescent="0.25">
      <c r="D6" s="294"/>
    </row>
    <row r="7" spans="1:13" s="7" customFormat="1" ht="11.25" customHeight="1" x14ac:dyDescent="0.25">
      <c r="D7" s="294"/>
    </row>
    <row r="8" spans="1:13" s="7" customFormat="1" x14ac:dyDescent="0.25">
      <c r="D8" s="294"/>
    </row>
    <row r="9" spans="1:13" s="175" customFormat="1" ht="15.75" customHeight="1" x14ac:dyDescent="0.25">
      <c r="A9" s="1221" t="s">
        <v>131</v>
      </c>
      <c r="D9" s="56"/>
      <c r="E9" s="1221"/>
      <c r="F9" s="1221"/>
      <c r="K9" s="1632" t="s">
        <v>551</v>
      </c>
      <c r="L9" s="1633"/>
      <c r="M9" s="1634"/>
    </row>
    <row r="10" spans="1:13" s="175" customFormat="1" ht="15.75" x14ac:dyDescent="0.25">
      <c r="A10" s="1115">
        <v>1</v>
      </c>
      <c r="B10" s="873" t="s">
        <v>127</v>
      </c>
      <c r="C10" s="244" t="s">
        <v>128</v>
      </c>
      <c r="D10" s="56"/>
      <c r="E10" s="1221"/>
      <c r="F10" s="1221"/>
      <c r="K10" s="1635"/>
      <c r="L10" s="1636"/>
      <c r="M10" s="1637"/>
    </row>
    <row r="11" spans="1:13" s="7" customFormat="1" ht="15.75" x14ac:dyDescent="0.25">
      <c r="A11" s="1115">
        <v>2</v>
      </c>
      <c r="B11" s="873" t="s">
        <v>91</v>
      </c>
      <c r="C11" s="1188" t="s">
        <v>226</v>
      </c>
      <c r="D11" s="294"/>
      <c r="E11" s="822" t="s">
        <v>95</v>
      </c>
      <c r="F11" s="1241"/>
      <c r="G11" s="1181" t="s">
        <v>228</v>
      </c>
      <c r="H11" s="581"/>
      <c r="K11" s="1635"/>
      <c r="L11" s="1636"/>
      <c r="M11" s="1637"/>
    </row>
    <row r="12" spans="1:13" s="7" customFormat="1" ht="15.75" x14ac:dyDescent="0.25">
      <c r="A12" s="1115">
        <v>3</v>
      </c>
      <c r="B12" s="873" t="s">
        <v>229</v>
      </c>
      <c r="C12" s="1188" t="s">
        <v>230</v>
      </c>
      <c r="D12" s="294"/>
      <c r="E12" s="1207"/>
      <c r="F12" s="1207"/>
      <c r="G12" s="668"/>
      <c r="H12" s="581"/>
      <c r="K12" s="1635"/>
      <c r="L12" s="1636"/>
      <c r="M12" s="1637"/>
    </row>
    <row r="13" spans="1:13" s="7" customFormat="1" ht="15.75" x14ac:dyDescent="0.25">
      <c r="A13" s="1115">
        <v>4</v>
      </c>
      <c r="B13" s="873" t="s">
        <v>90</v>
      </c>
      <c r="C13" s="1181" t="s">
        <v>552</v>
      </c>
      <c r="D13" s="1250"/>
      <c r="E13" s="1251" t="s">
        <v>95</v>
      </c>
      <c r="F13" s="1252"/>
      <c r="G13" s="1188" t="s">
        <v>227</v>
      </c>
      <c r="H13" s="581"/>
      <c r="K13" s="1635"/>
      <c r="L13" s="1636"/>
      <c r="M13" s="1637"/>
    </row>
    <row r="14" spans="1:13" s="7" customFormat="1" ht="15.75" x14ac:dyDescent="0.25">
      <c r="A14" s="1115">
        <v>5</v>
      </c>
      <c r="B14" s="873" t="s">
        <v>562</v>
      </c>
      <c r="C14" s="1421" t="s">
        <v>553</v>
      </c>
      <c r="D14" s="1250"/>
      <c r="E14" s="1251" t="s">
        <v>95</v>
      </c>
      <c r="F14" s="1252"/>
      <c r="G14" s="1188" t="s">
        <v>543</v>
      </c>
      <c r="H14" s="581"/>
      <c r="K14" s="1635"/>
      <c r="L14" s="1636"/>
      <c r="M14" s="1637"/>
    </row>
    <row r="15" spans="1:13" s="7" customFormat="1" ht="15.75" x14ac:dyDescent="0.25">
      <c r="A15" s="1115">
        <v>6</v>
      </c>
      <c r="B15" s="873" t="s">
        <v>229</v>
      </c>
      <c r="C15" s="1421" t="s">
        <v>224</v>
      </c>
      <c r="D15" s="1250"/>
      <c r="E15" s="1251"/>
      <c r="F15" s="1252"/>
      <c r="G15" s="1415"/>
      <c r="H15" s="581"/>
      <c r="K15" s="1635"/>
      <c r="L15" s="1636"/>
      <c r="M15" s="1637"/>
    </row>
    <row r="16" spans="1:13" s="7" customFormat="1" ht="15.75" x14ac:dyDescent="0.25">
      <c r="A16" s="1115">
        <v>7</v>
      </c>
      <c r="B16" s="873" t="s">
        <v>231</v>
      </c>
      <c r="C16" s="1181" t="s">
        <v>241</v>
      </c>
      <c r="D16" s="294"/>
      <c r="E16" s="822" t="s">
        <v>95</v>
      </c>
      <c r="F16" s="1241"/>
      <c r="G16" s="1181" t="s">
        <v>236</v>
      </c>
      <c r="H16" s="581"/>
      <c r="K16" s="1635"/>
      <c r="L16" s="1636"/>
      <c r="M16" s="1637"/>
    </row>
    <row r="17" spans="1:13" s="7" customFormat="1" ht="15.75" x14ac:dyDescent="0.25">
      <c r="A17" s="1115">
        <v>8</v>
      </c>
      <c r="B17" s="873" t="s">
        <v>232</v>
      </c>
      <c r="C17" s="1181" t="s">
        <v>242</v>
      </c>
      <c r="D17" s="294"/>
      <c r="E17" s="822" t="s">
        <v>95</v>
      </c>
      <c r="F17" s="1241"/>
      <c r="G17" s="1181" t="s">
        <v>237</v>
      </c>
      <c r="H17" s="581"/>
      <c r="K17" s="1635"/>
      <c r="L17" s="1636"/>
      <c r="M17" s="1637"/>
    </row>
    <row r="18" spans="1:13" s="7" customFormat="1" ht="15.75" x14ac:dyDescent="0.25">
      <c r="A18" s="1115">
        <v>9</v>
      </c>
      <c r="B18" s="873" t="s">
        <v>233</v>
      </c>
      <c r="C18" s="1181" t="s">
        <v>243</v>
      </c>
      <c r="D18" s="294"/>
      <c r="E18" s="822" t="s">
        <v>95</v>
      </c>
      <c r="F18" s="1241"/>
      <c r="G18" s="1181" t="s">
        <v>238</v>
      </c>
      <c r="H18" s="581"/>
      <c r="K18" s="1638"/>
      <c r="L18" s="1639"/>
      <c r="M18" s="1640"/>
    </row>
    <row r="19" spans="1:13" s="7" customFormat="1" ht="15.75" x14ac:dyDescent="0.25">
      <c r="A19" s="1115">
        <v>10</v>
      </c>
      <c r="B19" s="873" t="s">
        <v>101</v>
      </c>
      <c r="C19" s="1187">
        <v>43938</v>
      </c>
      <c r="D19" s="294"/>
      <c r="E19" s="820"/>
      <c r="F19" s="820"/>
      <c r="G19" s="175"/>
      <c r="H19" s="172"/>
      <c r="I19" s="175"/>
      <c r="K19" s="1246"/>
      <c r="L19" s="1246"/>
      <c r="M19" s="1246"/>
    </row>
    <row r="20" spans="1:13" s="7" customFormat="1" ht="15.75" x14ac:dyDescent="0.25">
      <c r="A20" s="1115">
        <v>11</v>
      </c>
      <c r="B20" s="873" t="s">
        <v>123</v>
      </c>
      <c r="C20" s="821">
        <v>0.45520833333333338</v>
      </c>
      <c r="D20" s="294"/>
      <c r="E20" s="820"/>
      <c r="F20" s="820"/>
      <c r="G20" s="175"/>
      <c r="H20" s="172"/>
      <c r="I20" s="175"/>
    </row>
    <row r="21" spans="1:13" s="7" customFormat="1" ht="15.75" x14ac:dyDescent="0.25">
      <c r="A21" s="1115">
        <v>12</v>
      </c>
      <c r="B21" s="873" t="s">
        <v>124</v>
      </c>
      <c r="C21" s="877" t="s">
        <v>550</v>
      </c>
      <c r="D21" s="294"/>
      <c r="E21" s="1644" t="s">
        <v>222</v>
      </c>
      <c r="F21" s="1645"/>
      <c r="G21" s="244" t="s">
        <v>223</v>
      </c>
      <c r="H21" s="172"/>
      <c r="I21" s="175"/>
    </row>
    <row r="22" spans="1:13" s="7" customFormat="1" ht="15.75" x14ac:dyDescent="0.25">
      <c r="A22" s="1115">
        <v>13</v>
      </c>
      <c r="B22" s="873" t="s">
        <v>102</v>
      </c>
      <c r="C22" s="1187">
        <v>43942</v>
      </c>
      <c r="D22" s="294"/>
      <c r="E22" s="820"/>
      <c r="F22" s="820"/>
      <c r="G22" s="175"/>
      <c r="H22" s="172"/>
      <c r="I22" s="175"/>
    </row>
    <row r="23" spans="1:13" s="7" customFormat="1" ht="15.75" x14ac:dyDescent="0.25">
      <c r="A23" s="1115">
        <v>14</v>
      </c>
      <c r="B23" s="873" t="s">
        <v>103</v>
      </c>
      <c r="C23" s="1187">
        <f>C22+7</f>
        <v>43949</v>
      </c>
      <c r="D23" s="294"/>
      <c r="E23" s="820"/>
      <c r="F23" s="820"/>
      <c r="G23" s="175"/>
      <c r="H23" s="172"/>
      <c r="I23" s="175"/>
    </row>
    <row r="24" spans="1:13" s="7" customFormat="1" ht="15.75" x14ac:dyDescent="0.25">
      <c r="A24" s="1578">
        <v>15</v>
      </c>
      <c r="B24" s="1580" t="s">
        <v>85</v>
      </c>
      <c r="C24" s="1582" t="s">
        <v>98</v>
      </c>
      <c r="D24" s="294"/>
      <c r="E24" s="1642" t="s">
        <v>181</v>
      </c>
      <c r="F24" s="1642"/>
      <c r="G24" s="1198" t="s">
        <v>92</v>
      </c>
      <c r="H24" s="1253"/>
      <c r="I24" s="1646"/>
      <c r="J24" s="1646"/>
      <c r="K24" s="213"/>
    </row>
    <row r="25" spans="1:13" s="7" customFormat="1" ht="15.75" x14ac:dyDescent="0.25">
      <c r="A25" s="1579"/>
      <c r="B25" s="1581"/>
      <c r="C25" s="1583"/>
      <c r="D25" s="294"/>
      <c r="E25" s="1642" t="s">
        <v>182</v>
      </c>
      <c r="F25" s="1642"/>
      <c r="G25" s="1181" t="s">
        <v>119</v>
      </c>
      <c r="H25" s="1253"/>
      <c r="I25" s="1172"/>
      <c r="J25" s="1172"/>
      <c r="K25" s="213"/>
    </row>
    <row r="26" spans="1:13" s="7" customFormat="1" ht="15.75" x14ac:dyDescent="0.25">
      <c r="A26" s="1115">
        <v>16</v>
      </c>
      <c r="B26" s="873" t="s">
        <v>86</v>
      </c>
      <c r="C26" s="109">
        <v>30000000</v>
      </c>
      <c r="D26" s="294"/>
      <c r="E26" s="823"/>
      <c r="F26" s="823"/>
      <c r="G26" s="175"/>
      <c r="H26" s="172"/>
      <c r="I26" s="175"/>
    </row>
    <row r="27" spans="1:13" s="7" customFormat="1" ht="15.75" x14ac:dyDescent="0.25">
      <c r="A27" s="1115">
        <v>17</v>
      </c>
      <c r="B27" s="873" t="s">
        <v>87</v>
      </c>
      <c r="C27" s="109">
        <f>(C26*(G27/100))+(C26*((1.5*340)/(100*365)))</f>
        <v>30641478.082191776</v>
      </c>
      <c r="D27" s="294"/>
      <c r="E27" s="1647" t="s">
        <v>100</v>
      </c>
      <c r="F27" s="1648"/>
      <c r="G27" s="1202">
        <v>100.741</v>
      </c>
      <c r="H27" s="581"/>
      <c r="I27" s="175"/>
    </row>
    <row r="28" spans="1:13" s="7" customFormat="1" ht="15.75" x14ac:dyDescent="0.25">
      <c r="A28" s="1115">
        <v>18</v>
      </c>
      <c r="B28" s="873" t="s">
        <v>83</v>
      </c>
      <c r="C28" s="109">
        <f>C27*(1-0.005)</f>
        <v>30488270.691780817</v>
      </c>
      <c r="D28" s="294"/>
      <c r="E28" s="1647" t="s">
        <v>89</v>
      </c>
      <c r="F28" s="1648"/>
      <c r="G28" s="998">
        <f>(C27-C28)/C27</f>
        <v>5.000000000000027E-3</v>
      </c>
      <c r="H28" s="999"/>
      <c r="I28" s="175"/>
    </row>
    <row r="29" spans="1:13" s="7" customFormat="1" ht="15.75" x14ac:dyDescent="0.25">
      <c r="A29" s="1115">
        <v>19</v>
      </c>
      <c r="B29" s="873" t="s">
        <v>88</v>
      </c>
      <c r="C29" s="1181" t="s">
        <v>99</v>
      </c>
      <c r="D29" s="294"/>
      <c r="E29" s="300"/>
      <c r="F29" s="300"/>
      <c r="G29" s="175"/>
      <c r="H29" s="172"/>
      <c r="I29" s="175"/>
    </row>
    <row r="30" spans="1:13" s="7" customFormat="1" ht="15.75" x14ac:dyDescent="0.25">
      <c r="A30" s="1115">
        <v>20</v>
      </c>
      <c r="B30" s="873" t="s">
        <v>82</v>
      </c>
      <c r="C30" s="666">
        <v>-6.1000000000000004E-3</v>
      </c>
      <c r="D30" s="294"/>
      <c r="E30" s="824"/>
      <c r="F30" s="824"/>
      <c r="G30" s="1195"/>
      <c r="H30" s="1168"/>
      <c r="I30" s="175"/>
    </row>
    <row r="31" spans="1:13" s="7" customFormat="1" ht="15.75" x14ac:dyDescent="0.25">
      <c r="A31" s="1115">
        <v>21</v>
      </c>
      <c r="B31" s="873" t="s">
        <v>84</v>
      </c>
      <c r="C31" s="109">
        <f>C28*(1+((C30*(C23-C22))/(360)))</f>
        <v>30484654.444118209</v>
      </c>
      <c r="D31" s="294"/>
      <c r="E31" s="825"/>
      <c r="F31" s="825"/>
      <c r="G31" s="175"/>
      <c r="H31" s="172"/>
      <c r="I31" s="175"/>
    </row>
    <row r="32" spans="1:13" s="7" customFormat="1" ht="15.75" x14ac:dyDescent="0.25">
      <c r="A32" s="1115">
        <v>22</v>
      </c>
      <c r="B32" s="873" t="s">
        <v>316</v>
      </c>
      <c r="C32" s="244" t="s">
        <v>206</v>
      </c>
      <c r="D32" s="294"/>
      <c r="E32" s="1644" t="s">
        <v>95</v>
      </c>
      <c r="F32" s="1645"/>
      <c r="G32" s="244" t="s">
        <v>205</v>
      </c>
      <c r="H32" s="581"/>
      <c r="I32" s="175"/>
    </row>
    <row r="33" spans="1:13" s="7" customFormat="1" ht="31.5" x14ac:dyDescent="0.25">
      <c r="A33" s="1577" t="s">
        <v>967</v>
      </c>
      <c r="B33" s="1577"/>
      <c r="C33" s="1577"/>
      <c r="D33" s="1577"/>
      <c r="E33" s="56"/>
      <c r="F33" s="1603" t="s">
        <v>968</v>
      </c>
      <c r="G33" s="1603"/>
      <c r="H33" s="66"/>
      <c r="I33" s="1254"/>
      <c r="J33" s="1577" t="s">
        <v>969</v>
      </c>
      <c r="K33" s="1577"/>
      <c r="M33" s="913" t="s">
        <v>858</v>
      </c>
    </row>
    <row r="34" spans="1:13" s="7" customFormat="1" ht="15.75" customHeight="1" x14ac:dyDescent="0.25">
      <c r="A34" s="537">
        <v>1</v>
      </c>
      <c r="B34" s="647" t="s">
        <v>0</v>
      </c>
      <c r="C34" s="1184" t="s">
        <v>672</v>
      </c>
      <c r="D34" s="269" t="s">
        <v>130</v>
      </c>
      <c r="E34" s="881" t="s">
        <v>283</v>
      </c>
      <c r="F34" s="537">
        <v>1</v>
      </c>
      <c r="G34" s="1184" t="s">
        <v>672</v>
      </c>
      <c r="H34" s="174"/>
      <c r="J34" s="537">
        <v>1</v>
      </c>
      <c r="K34" s="1183" t="s">
        <v>672</v>
      </c>
      <c r="M34" s="1115"/>
    </row>
    <row r="35" spans="1:13" s="7" customFormat="1" ht="15.75" customHeight="1" x14ac:dyDescent="0.25">
      <c r="A35" s="537">
        <v>2</v>
      </c>
      <c r="B35" s="647" t="s">
        <v>1</v>
      </c>
      <c r="C35" s="1209" t="str">
        <f>G13</f>
        <v>549300RM34L56MA11M54</v>
      </c>
      <c r="D35" s="269" t="s">
        <v>130</v>
      </c>
      <c r="E35" s="882" t="s">
        <v>283</v>
      </c>
      <c r="F35" s="537">
        <v>2</v>
      </c>
      <c r="G35" s="1188" t="str">
        <f>C35</f>
        <v>549300RM34L56MA11M54</v>
      </c>
      <c r="H35" s="1168"/>
      <c r="J35" s="537">
        <v>2</v>
      </c>
      <c r="K35" s="1188" t="str">
        <f>C35</f>
        <v>549300RM34L56MA11M54</v>
      </c>
      <c r="M35" s="1125" t="s">
        <v>963</v>
      </c>
    </row>
    <row r="36" spans="1:13" s="7" customFormat="1" ht="15.75" customHeight="1" x14ac:dyDescent="0.25">
      <c r="A36" s="537">
        <v>3</v>
      </c>
      <c r="B36" s="647" t="s">
        <v>40</v>
      </c>
      <c r="C36" s="1209" t="str">
        <f>G16</f>
        <v>549300KM1L458YNTN211</v>
      </c>
      <c r="D36" s="269" t="s">
        <v>130</v>
      </c>
      <c r="E36" s="882" t="s">
        <v>283</v>
      </c>
      <c r="F36" s="537">
        <v>3</v>
      </c>
      <c r="G36" s="1188" t="str">
        <f>G17</f>
        <v>549300091MND56LQ2L89</v>
      </c>
      <c r="H36" s="1168"/>
      <c r="J36" s="537">
        <v>3</v>
      </c>
      <c r="K36" s="1188" t="str">
        <f>G18</f>
        <v>549300077NBE657MLP47</v>
      </c>
      <c r="M36" s="1125">
        <v>4.0999999999999996</v>
      </c>
    </row>
    <row r="37" spans="1:13" s="7" customFormat="1" ht="15.75" customHeight="1" x14ac:dyDescent="0.25">
      <c r="A37" s="537">
        <v>4</v>
      </c>
      <c r="B37" s="647" t="s">
        <v>12</v>
      </c>
      <c r="C37" s="1209" t="s">
        <v>106</v>
      </c>
      <c r="D37" s="269" t="s">
        <v>130</v>
      </c>
      <c r="E37" s="882"/>
      <c r="F37" s="537">
        <v>4</v>
      </c>
      <c r="G37" s="1188" t="s">
        <v>106</v>
      </c>
      <c r="H37" s="1168"/>
      <c r="J37" s="537">
        <v>4</v>
      </c>
      <c r="K37" s="1188" t="s">
        <v>106</v>
      </c>
      <c r="M37" s="1114"/>
    </row>
    <row r="38" spans="1:13" s="7" customFormat="1" ht="15.75" customHeight="1" x14ac:dyDescent="0.25">
      <c r="A38" s="537">
        <v>5</v>
      </c>
      <c r="B38" s="647" t="s">
        <v>2</v>
      </c>
      <c r="C38" s="106" t="s">
        <v>815</v>
      </c>
      <c r="D38" s="269" t="s">
        <v>130</v>
      </c>
      <c r="E38" s="882"/>
      <c r="F38" s="537">
        <v>5</v>
      </c>
      <c r="G38" s="1421" t="str">
        <f>C38</f>
        <v>UCIT</v>
      </c>
      <c r="H38" s="1168"/>
      <c r="J38" s="537">
        <v>5</v>
      </c>
      <c r="K38" s="1421" t="str">
        <f>C38</f>
        <v>UCIT</v>
      </c>
      <c r="M38" s="1119"/>
    </row>
    <row r="39" spans="1:13" s="7" customFormat="1" ht="15.75" customHeight="1" x14ac:dyDescent="0.25">
      <c r="A39" s="537">
        <v>6</v>
      </c>
      <c r="B39" s="647" t="s">
        <v>445</v>
      </c>
      <c r="C39" s="106" t="s">
        <v>240</v>
      </c>
      <c r="D39" s="269" t="s">
        <v>44</v>
      </c>
      <c r="E39" s="427"/>
      <c r="F39" s="537">
        <v>6</v>
      </c>
      <c r="G39" s="1421" t="str">
        <f>C39</f>
        <v>MMFT</v>
      </c>
      <c r="H39" s="172"/>
      <c r="J39" s="537">
        <v>6</v>
      </c>
      <c r="K39" s="1421" t="str">
        <f>C39</f>
        <v>MMFT</v>
      </c>
      <c r="M39" s="1114"/>
    </row>
    <row r="40" spans="1:13" ht="15.75" customHeight="1" x14ac:dyDescent="0.25">
      <c r="A40" s="537">
        <v>7</v>
      </c>
      <c r="B40" s="647" t="s">
        <v>446</v>
      </c>
      <c r="C40" s="42"/>
      <c r="D40" s="269" t="s">
        <v>43</v>
      </c>
      <c r="E40" s="427" t="s">
        <v>283</v>
      </c>
      <c r="F40" s="537">
        <v>7</v>
      </c>
      <c r="G40" s="120"/>
      <c r="H40" s="172"/>
      <c r="J40" s="537">
        <v>7</v>
      </c>
      <c r="K40" s="120"/>
      <c r="M40" s="1126"/>
    </row>
    <row r="41" spans="1:13" ht="15.75" customHeight="1" x14ac:dyDescent="0.25">
      <c r="A41" s="537">
        <v>8</v>
      </c>
      <c r="B41" s="647" t="s">
        <v>447</v>
      </c>
      <c r="C41" s="42"/>
      <c r="D41" s="269" t="s">
        <v>43</v>
      </c>
      <c r="E41" s="427" t="s">
        <v>283</v>
      </c>
      <c r="F41" s="537">
        <v>8</v>
      </c>
      <c r="G41" s="120"/>
      <c r="H41" s="172"/>
      <c r="J41" s="537">
        <v>8</v>
      </c>
      <c r="K41" s="120"/>
      <c r="M41" s="1114"/>
    </row>
    <row r="42" spans="1:13" ht="15.75" x14ac:dyDescent="0.25">
      <c r="A42" s="537">
        <v>9</v>
      </c>
      <c r="B42" s="647" t="s">
        <v>5</v>
      </c>
      <c r="C42" s="41" t="s">
        <v>109</v>
      </c>
      <c r="D42" s="269" t="s">
        <v>130</v>
      </c>
      <c r="E42" s="427"/>
      <c r="F42" s="537">
        <v>9</v>
      </c>
      <c r="G42" s="119" t="s">
        <v>109</v>
      </c>
      <c r="H42" s="172"/>
      <c r="J42" s="537">
        <v>9</v>
      </c>
      <c r="K42" s="119" t="s">
        <v>109</v>
      </c>
      <c r="M42" s="1115"/>
    </row>
    <row r="43" spans="1:13" ht="15.75" customHeight="1" x14ac:dyDescent="0.25">
      <c r="A43" s="537">
        <v>10</v>
      </c>
      <c r="B43" s="647" t="s">
        <v>6</v>
      </c>
      <c r="C43" s="858" t="str">
        <f>G14</f>
        <v>549300RM34X92OB23P19</v>
      </c>
      <c r="D43" s="269" t="s">
        <v>130</v>
      </c>
      <c r="E43" s="427" t="s">
        <v>283</v>
      </c>
      <c r="F43" s="537">
        <v>10</v>
      </c>
      <c r="G43" s="119" t="str">
        <f>C43</f>
        <v>549300RM34X92OB23P19</v>
      </c>
      <c r="H43" s="177"/>
      <c r="J43" s="537">
        <v>10</v>
      </c>
      <c r="K43" s="119" t="str">
        <f>C43</f>
        <v>549300RM34X92OB23P19</v>
      </c>
      <c r="M43" s="1125">
        <v>4.0999999999999996</v>
      </c>
    </row>
    <row r="44" spans="1:13" ht="15.75" x14ac:dyDescent="0.25">
      <c r="A44" s="537">
        <v>11</v>
      </c>
      <c r="B44" s="647" t="s">
        <v>7</v>
      </c>
      <c r="C44" s="43" t="str">
        <f>G11</f>
        <v>AL61GG34LM12CV28I911</v>
      </c>
      <c r="D44" s="269" t="s">
        <v>130</v>
      </c>
      <c r="E44" s="427"/>
      <c r="F44" s="537">
        <v>11</v>
      </c>
      <c r="G44" s="119" t="str">
        <f>C44</f>
        <v>AL61GG34LM12CV28I911</v>
      </c>
      <c r="H44" s="178"/>
      <c r="J44" s="537">
        <v>11</v>
      </c>
      <c r="K44" s="119" t="str">
        <f>C44</f>
        <v>AL61GG34LM12CV28I911</v>
      </c>
      <c r="M44" s="1125">
        <v>4.0999999999999996</v>
      </c>
    </row>
    <row r="45" spans="1:13" ht="15.75" customHeight="1" x14ac:dyDescent="0.25">
      <c r="A45" s="537">
        <v>12</v>
      </c>
      <c r="B45" s="647" t="s">
        <v>46</v>
      </c>
      <c r="C45" s="43" t="s">
        <v>108</v>
      </c>
      <c r="D45" s="269" t="s">
        <v>130</v>
      </c>
      <c r="E45" s="427"/>
      <c r="F45" s="537">
        <v>12</v>
      </c>
      <c r="G45" s="119" t="s">
        <v>108</v>
      </c>
      <c r="H45" s="177"/>
      <c r="J45" s="537">
        <v>12</v>
      </c>
      <c r="K45" s="119" t="s">
        <v>108</v>
      </c>
      <c r="M45" s="1125">
        <v>4.2</v>
      </c>
    </row>
    <row r="46" spans="1:13" ht="15.75" x14ac:dyDescent="0.25">
      <c r="A46" s="537">
        <v>13</v>
      </c>
      <c r="B46" s="647" t="s">
        <v>8</v>
      </c>
      <c r="C46" s="42"/>
      <c r="D46" s="269" t="s">
        <v>43</v>
      </c>
      <c r="E46" s="427" t="s">
        <v>283</v>
      </c>
      <c r="F46" s="537">
        <v>13</v>
      </c>
      <c r="G46" s="120"/>
      <c r="H46" s="177"/>
      <c r="J46" s="537">
        <v>13</v>
      </c>
      <c r="K46" s="120"/>
      <c r="M46" s="1115">
        <v>4.3</v>
      </c>
    </row>
    <row r="47" spans="1:13" ht="15.75" customHeight="1" x14ac:dyDescent="0.25">
      <c r="A47" s="537">
        <v>14</v>
      </c>
      <c r="B47" s="647" t="s">
        <v>9</v>
      </c>
      <c r="C47" s="42"/>
      <c r="D47" s="269" t="s">
        <v>43</v>
      </c>
      <c r="E47" s="427"/>
      <c r="F47" s="537">
        <v>14</v>
      </c>
      <c r="G47" s="120"/>
      <c r="H47" s="172"/>
      <c r="J47" s="537">
        <v>14</v>
      </c>
      <c r="K47" s="120"/>
      <c r="M47" s="1118"/>
    </row>
    <row r="48" spans="1:13" ht="15.75" x14ac:dyDescent="0.25">
      <c r="A48" s="537">
        <v>15</v>
      </c>
      <c r="B48" s="647" t="s">
        <v>10</v>
      </c>
      <c r="C48" s="42"/>
      <c r="D48" s="269" t="s">
        <v>43</v>
      </c>
      <c r="E48" s="427"/>
      <c r="F48" s="537">
        <v>15</v>
      </c>
      <c r="G48" s="120"/>
      <c r="H48" s="172"/>
      <c r="J48" s="537">
        <v>15</v>
      </c>
      <c r="K48" s="120"/>
      <c r="M48" s="1125"/>
    </row>
    <row r="49" spans="1:13" ht="15.75" x14ac:dyDescent="0.25">
      <c r="A49" s="537">
        <v>16</v>
      </c>
      <c r="B49" s="647" t="s">
        <v>41</v>
      </c>
      <c r="C49" s="42"/>
      <c r="D49" s="269" t="s">
        <v>44</v>
      </c>
      <c r="E49" s="427"/>
      <c r="F49" s="537">
        <v>16</v>
      </c>
      <c r="G49" s="120"/>
      <c r="H49" s="172"/>
      <c r="J49" s="537">
        <v>16</v>
      </c>
      <c r="K49" s="120"/>
      <c r="M49" s="1116"/>
    </row>
    <row r="50" spans="1:13" ht="15.75" customHeight="1" x14ac:dyDescent="0.25">
      <c r="A50" s="537">
        <v>17</v>
      </c>
      <c r="B50" s="647" t="s">
        <v>11</v>
      </c>
      <c r="C50" s="41" t="str">
        <f>G32</f>
        <v>549300WCGB70D06XZS54</v>
      </c>
      <c r="D50" s="269" t="s">
        <v>43</v>
      </c>
      <c r="E50" s="427" t="s">
        <v>283</v>
      </c>
      <c r="F50" s="537">
        <v>17</v>
      </c>
      <c r="G50" s="119" t="str">
        <f>C50</f>
        <v>549300WCGB70D06XZS54</v>
      </c>
      <c r="H50" s="132"/>
      <c r="J50" s="537">
        <v>17</v>
      </c>
      <c r="K50" s="119" t="str">
        <f>C50</f>
        <v>549300WCGB70D06XZS54</v>
      </c>
      <c r="M50" s="1115">
        <v>4.5</v>
      </c>
    </row>
    <row r="51" spans="1:13" ht="15.75" x14ac:dyDescent="0.25">
      <c r="A51" s="537">
        <v>18</v>
      </c>
      <c r="B51" s="647" t="s">
        <v>154</v>
      </c>
      <c r="C51" s="1421" t="str">
        <f>G13</f>
        <v>549300RM34L56MA11M54</v>
      </c>
      <c r="D51" s="269" t="s">
        <v>43</v>
      </c>
      <c r="E51" s="427" t="s">
        <v>283</v>
      </c>
      <c r="F51" s="537">
        <v>18</v>
      </c>
      <c r="G51" s="1421" t="str">
        <f>C51</f>
        <v>549300RM34L56MA11M54</v>
      </c>
      <c r="H51" s="176"/>
      <c r="J51" s="537">
        <v>18</v>
      </c>
      <c r="K51" s="1421" t="str">
        <f>C51</f>
        <v>549300RM34L56MA11M54</v>
      </c>
      <c r="M51" s="1115">
        <v>4.3</v>
      </c>
    </row>
    <row r="52" spans="1:13" ht="15.75" x14ac:dyDescent="0.25">
      <c r="A52" s="678" t="s">
        <v>134</v>
      </c>
      <c r="B52" s="1224"/>
      <c r="C52" s="16"/>
      <c r="D52" s="1423"/>
      <c r="E52" s="182"/>
      <c r="F52" s="678"/>
      <c r="G52" s="16"/>
      <c r="H52" s="172"/>
      <c r="J52" s="678"/>
      <c r="K52" s="16"/>
      <c r="M52" s="198"/>
    </row>
    <row r="53" spans="1:13" ht="15.75" customHeight="1" x14ac:dyDescent="0.25">
      <c r="A53" s="537">
        <v>1</v>
      </c>
      <c r="B53" s="647" t="s">
        <v>49</v>
      </c>
      <c r="C53" s="19" t="s">
        <v>120</v>
      </c>
      <c r="D53" s="1143" t="s">
        <v>130</v>
      </c>
      <c r="E53" s="267" t="s">
        <v>283</v>
      </c>
      <c r="F53" s="537">
        <v>1</v>
      </c>
      <c r="G53" s="242" t="s">
        <v>234</v>
      </c>
      <c r="H53" s="172"/>
      <c r="J53" s="537">
        <v>1</v>
      </c>
      <c r="K53" s="19" t="s">
        <v>235</v>
      </c>
      <c r="M53" s="1115">
        <v>3.1</v>
      </c>
    </row>
    <row r="54" spans="1:13" ht="15.75" customHeight="1" x14ac:dyDescent="0.25">
      <c r="A54" s="537">
        <v>2</v>
      </c>
      <c r="B54" s="647" t="s">
        <v>15</v>
      </c>
      <c r="C54" s="71"/>
      <c r="D54" s="1143" t="s">
        <v>44</v>
      </c>
      <c r="E54" s="182"/>
      <c r="F54" s="537">
        <v>2</v>
      </c>
      <c r="G54" s="71"/>
      <c r="H54" s="172"/>
      <c r="J54" s="537">
        <v>2</v>
      </c>
      <c r="K54" s="71"/>
      <c r="M54" s="1115"/>
    </row>
    <row r="55" spans="1:13" ht="15.75" x14ac:dyDescent="0.25">
      <c r="A55" s="537">
        <v>3</v>
      </c>
      <c r="B55" s="647" t="s">
        <v>79</v>
      </c>
      <c r="C55" s="301" t="s">
        <v>571</v>
      </c>
      <c r="D55" s="1143" t="s">
        <v>130</v>
      </c>
      <c r="E55" s="182"/>
      <c r="F55" s="537">
        <v>3</v>
      </c>
      <c r="G55" s="301" t="s">
        <v>571</v>
      </c>
      <c r="H55" s="178"/>
      <c r="J55" s="537">
        <v>3</v>
      </c>
      <c r="K55" s="301" t="s">
        <v>571</v>
      </c>
      <c r="M55" s="1128">
        <v>9.1999999999999993</v>
      </c>
    </row>
    <row r="56" spans="1:13" ht="15.75" x14ac:dyDescent="0.25">
      <c r="A56" s="537">
        <v>4</v>
      </c>
      <c r="B56" s="647" t="s">
        <v>34</v>
      </c>
      <c r="C56" s="119" t="s">
        <v>110</v>
      </c>
      <c r="D56" s="1143" t="s">
        <v>130</v>
      </c>
      <c r="E56" s="182"/>
      <c r="F56" s="679">
        <v>4</v>
      </c>
      <c r="G56" s="119" t="s">
        <v>110</v>
      </c>
      <c r="H56" s="178"/>
      <c r="J56" s="679">
        <v>4</v>
      </c>
      <c r="K56" s="119" t="s">
        <v>110</v>
      </c>
      <c r="M56" s="1115" t="s">
        <v>978</v>
      </c>
    </row>
    <row r="57" spans="1:13" ht="15.75" x14ac:dyDescent="0.25">
      <c r="A57" s="537">
        <v>5</v>
      </c>
      <c r="B57" s="647" t="s">
        <v>16</v>
      </c>
      <c r="C57" s="19" t="b">
        <v>0</v>
      </c>
      <c r="D57" s="1143" t="s">
        <v>130</v>
      </c>
      <c r="E57" s="182"/>
      <c r="F57" s="537">
        <v>5</v>
      </c>
      <c r="G57" s="242" t="b">
        <v>0</v>
      </c>
      <c r="H57" s="172"/>
      <c r="J57" s="537">
        <v>5</v>
      </c>
      <c r="K57" s="19" t="b">
        <v>0</v>
      </c>
      <c r="M57" s="1115"/>
    </row>
    <row r="58" spans="1:13" ht="15.75" customHeight="1" x14ac:dyDescent="0.25">
      <c r="A58" s="537">
        <v>6</v>
      </c>
      <c r="B58" s="647" t="s">
        <v>50</v>
      </c>
      <c r="C58" s="71"/>
      <c r="D58" s="1143" t="s">
        <v>44</v>
      </c>
      <c r="E58" s="182"/>
      <c r="F58" s="537">
        <v>6</v>
      </c>
      <c r="G58" s="71"/>
      <c r="H58" s="172"/>
      <c r="J58" s="537">
        <v>6</v>
      </c>
      <c r="K58" s="71"/>
      <c r="M58" s="1115"/>
    </row>
    <row r="59" spans="1:13" ht="15.75" x14ac:dyDescent="0.25">
      <c r="A59" s="537">
        <v>7</v>
      </c>
      <c r="B59" s="647" t="s">
        <v>13</v>
      </c>
      <c r="C59" s="71"/>
      <c r="D59" s="1143" t="s">
        <v>44</v>
      </c>
      <c r="E59" s="182"/>
      <c r="F59" s="537">
        <v>7</v>
      </c>
      <c r="G59" s="71"/>
      <c r="H59" s="172"/>
      <c r="J59" s="537">
        <v>7</v>
      </c>
      <c r="K59" s="71"/>
      <c r="M59" s="1115"/>
    </row>
    <row r="60" spans="1:13" ht="15.75" x14ac:dyDescent="0.25">
      <c r="A60" s="537">
        <v>8</v>
      </c>
      <c r="B60" s="647" t="s">
        <v>14</v>
      </c>
      <c r="C60" s="111" t="str">
        <f>G21</f>
        <v>TREU</v>
      </c>
      <c r="D60" s="1143" t="s">
        <v>130</v>
      </c>
      <c r="E60" s="267" t="s">
        <v>283</v>
      </c>
      <c r="F60" s="537">
        <v>8</v>
      </c>
      <c r="G60" s="111" t="str">
        <f>C60</f>
        <v>TREU</v>
      </c>
      <c r="H60" s="178"/>
      <c r="J60" s="537">
        <v>8</v>
      </c>
      <c r="K60" s="111" t="str">
        <f>C60</f>
        <v>TREU</v>
      </c>
      <c r="M60" s="1121" t="s">
        <v>954</v>
      </c>
    </row>
    <row r="61" spans="1:13" ht="15.75" customHeight="1" x14ac:dyDescent="0.25">
      <c r="A61" s="537">
        <v>9</v>
      </c>
      <c r="B61" s="647" t="s">
        <v>51</v>
      </c>
      <c r="C61" s="119" t="s">
        <v>104</v>
      </c>
      <c r="D61" s="1143" t="s">
        <v>130</v>
      </c>
      <c r="E61" s="182"/>
      <c r="F61" s="679">
        <v>9</v>
      </c>
      <c r="G61" s="119" t="s">
        <v>104</v>
      </c>
      <c r="H61" s="178"/>
      <c r="J61" s="679">
        <v>9</v>
      </c>
      <c r="K61" s="119" t="s">
        <v>104</v>
      </c>
      <c r="M61" s="1115">
        <v>8.4</v>
      </c>
    </row>
    <row r="62" spans="1:13" ht="15.75" customHeight="1" x14ac:dyDescent="0.25">
      <c r="A62" s="537">
        <v>10</v>
      </c>
      <c r="B62" s="647" t="s">
        <v>35</v>
      </c>
      <c r="C62" s="120"/>
      <c r="D62" s="1143" t="s">
        <v>44</v>
      </c>
      <c r="E62" s="182"/>
      <c r="F62" s="679">
        <v>10</v>
      </c>
      <c r="G62" s="120"/>
      <c r="H62" s="178"/>
      <c r="J62" s="679">
        <v>10</v>
      </c>
      <c r="K62" s="120"/>
      <c r="M62" s="1115"/>
    </row>
    <row r="63" spans="1:13" ht="15.75" customHeight="1" x14ac:dyDescent="0.25">
      <c r="A63" s="537">
        <v>11</v>
      </c>
      <c r="B63" s="647" t="s">
        <v>52</v>
      </c>
      <c r="C63" s="119">
        <v>2011</v>
      </c>
      <c r="D63" s="1143" t="s">
        <v>44</v>
      </c>
      <c r="E63" s="182"/>
      <c r="F63" s="679">
        <v>11</v>
      </c>
      <c r="G63" s="119">
        <v>2011</v>
      </c>
      <c r="H63" s="178"/>
      <c r="J63" s="679">
        <v>11</v>
      </c>
      <c r="K63" s="119">
        <v>2011</v>
      </c>
      <c r="M63" s="1115"/>
    </row>
    <row r="64" spans="1:13" ht="15.75" customHeight="1" x14ac:dyDescent="0.25">
      <c r="A64" s="537">
        <v>12</v>
      </c>
      <c r="B64" s="647" t="s">
        <v>53</v>
      </c>
      <c r="C64" s="860" t="s">
        <v>668</v>
      </c>
      <c r="D64" s="1143" t="s">
        <v>130</v>
      </c>
      <c r="E64" s="182"/>
      <c r="F64" s="537">
        <v>12</v>
      </c>
      <c r="G64" s="860" t="s">
        <v>668</v>
      </c>
      <c r="H64" s="172"/>
      <c r="J64" s="537">
        <v>12</v>
      </c>
      <c r="K64" s="860" t="s">
        <v>668</v>
      </c>
      <c r="M64" s="53"/>
    </row>
    <row r="65" spans="1:13" ht="15.75" customHeight="1" x14ac:dyDescent="0.25">
      <c r="A65" s="537">
        <v>13</v>
      </c>
      <c r="B65" s="647" t="s">
        <v>54</v>
      </c>
      <c r="C65" s="88" t="s">
        <v>646</v>
      </c>
      <c r="D65" s="1143" t="s">
        <v>130</v>
      </c>
      <c r="E65" s="182"/>
      <c r="F65" s="537">
        <v>13</v>
      </c>
      <c r="G65" s="88" t="s">
        <v>646</v>
      </c>
      <c r="H65" s="172"/>
      <c r="J65" s="537">
        <v>13</v>
      </c>
      <c r="K65" s="88" t="s">
        <v>646</v>
      </c>
      <c r="M65" s="1123"/>
    </row>
    <row r="66" spans="1:13" ht="15.75" customHeight="1" x14ac:dyDescent="0.25">
      <c r="A66" s="537">
        <v>14</v>
      </c>
      <c r="B66" s="647" t="s">
        <v>37</v>
      </c>
      <c r="C66" s="88" t="s">
        <v>647</v>
      </c>
      <c r="D66" s="1143" t="s">
        <v>44</v>
      </c>
      <c r="E66" s="881" t="s">
        <v>283</v>
      </c>
      <c r="F66" s="537">
        <v>14</v>
      </c>
      <c r="G66" s="88" t="s">
        <v>647</v>
      </c>
      <c r="H66" s="132"/>
      <c r="J66" s="537">
        <v>14</v>
      </c>
      <c r="K66" s="88" t="s">
        <v>647</v>
      </c>
      <c r="M66" s="1123"/>
    </row>
    <row r="67" spans="1:13" ht="15.75" x14ac:dyDescent="0.25">
      <c r="A67" s="537">
        <v>15</v>
      </c>
      <c r="B67" s="647" t="s">
        <v>55</v>
      </c>
      <c r="C67" s="1435" t="s">
        <v>1018</v>
      </c>
      <c r="D67" s="1143" t="s">
        <v>769</v>
      </c>
      <c r="E67" s="427" t="s">
        <v>283</v>
      </c>
      <c r="F67" s="537">
        <v>15</v>
      </c>
      <c r="G67" s="1435" t="s">
        <v>1018</v>
      </c>
      <c r="H67" s="172"/>
      <c r="J67" s="537">
        <v>15</v>
      </c>
      <c r="K67" s="1435" t="s">
        <v>1018</v>
      </c>
      <c r="M67" s="1115"/>
    </row>
    <row r="68" spans="1:13" ht="15.75" customHeight="1" x14ac:dyDescent="0.25">
      <c r="A68" s="537">
        <v>16</v>
      </c>
      <c r="B68" s="647" t="s">
        <v>56</v>
      </c>
      <c r="C68" s="104"/>
      <c r="D68" s="1143" t="s">
        <v>44</v>
      </c>
      <c r="E68" s="427" t="s">
        <v>283</v>
      </c>
      <c r="F68" s="537">
        <v>16</v>
      </c>
      <c r="G68" s="104"/>
      <c r="H68" s="178"/>
      <c r="J68" s="537">
        <v>16</v>
      </c>
      <c r="K68" s="104"/>
      <c r="M68" s="1115">
        <v>5.3</v>
      </c>
    </row>
    <row r="69" spans="1:13" ht="15.75" customHeight="1" x14ac:dyDescent="0.25">
      <c r="A69" s="537">
        <v>17</v>
      </c>
      <c r="B69" s="647" t="s">
        <v>57</v>
      </c>
      <c r="C69" s="135"/>
      <c r="D69" s="1143" t="s">
        <v>43</v>
      </c>
      <c r="E69" s="427" t="s">
        <v>283</v>
      </c>
      <c r="F69" s="537">
        <v>17</v>
      </c>
      <c r="G69" s="135"/>
      <c r="H69" s="178"/>
      <c r="J69" s="537">
        <v>17</v>
      </c>
      <c r="K69" s="135"/>
      <c r="M69" s="1122">
        <v>5.4</v>
      </c>
    </row>
    <row r="70" spans="1:13" ht="15.75" customHeight="1" x14ac:dyDescent="0.25">
      <c r="A70" s="537">
        <v>18</v>
      </c>
      <c r="B70" s="647" t="s">
        <v>129</v>
      </c>
      <c r="C70" s="863" t="s">
        <v>105</v>
      </c>
      <c r="D70" s="1143" t="s">
        <v>130</v>
      </c>
      <c r="E70" s="427" t="s">
        <v>283</v>
      </c>
      <c r="F70" s="679">
        <v>18</v>
      </c>
      <c r="G70" s="863" t="s">
        <v>105</v>
      </c>
      <c r="H70" s="178"/>
      <c r="J70" s="679">
        <v>18</v>
      </c>
      <c r="K70" s="863" t="s">
        <v>105</v>
      </c>
      <c r="M70" s="1115">
        <v>6.3</v>
      </c>
    </row>
    <row r="71" spans="1:13" ht="15.75" x14ac:dyDescent="0.25">
      <c r="A71" s="537">
        <v>19</v>
      </c>
      <c r="B71" s="647" t="s">
        <v>17</v>
      </c>
      <c r="C71" s="858" t="b">
        <v>0</v>
      </c>
      <c r="D71" s="1143" t="s">
        <v>130</v>
      </c>
      <c r="E71" s="182"/>
      <c r="F71" s="537">
        <v>19</v>
      </c>
      <c r="G71" s="858" t="b">
        <v>0</v>
      </c>
      <c r="H71" s="172"/>
      <c r="J71" s="537">
        <v>19</v>
      </c>
      <c r="K71" s="858" t="b">
        <v>0</v>
      </c>
      <c r="M71" s="1115"/>
    </row>
    <row r="72" spans="1:13" ht="15.75" customHeight="1" x14ac:dyDescent="0.25">
      <c r="A72" s="537">
        <v>20</v>
      </c>
      <c r="B72" s="647" t="s">
        <v>18</v>
      </c>
      <c r="C72" s="858" t="s">
        <v>111</v>
      </c>
      <c r="D72" s="679" t="s">
        <v>130</v>
      </c>
      <c r="E72" s="427" t="s">
        <v>283</v>
      </c>
      <c r="F72" s="537">
        <v>20</v>
      </c>
      <c r="G72" s="858" t="s">
        <v>111</v>
      </c>
      <c r="H72" s="172"/>
      <c r="J72" s="537">
        <v>20</v>
      </c>
      <c r="K72" s="858" t="s">
        <v>111</v>
      </c>
      <c r="M72" s="1115">
        <v>6.15</v>
      </c>
    </row>
    <row r="73" spans="1:13" ht="15.75" x14ac:dyDescent="0.25">
      <c r="A73" s="537">
        <v>21</v>
      </c>
      <c r="B73" s="647" t="s">
        <v>58</v>
      </c>
      <c r="C73" s="858" t="b">
        <v>0</v>
      </c>
      <c r="D73" s="1143" t="s">
        <v>130</v>
      </c>
      <c r="E73" s="182"/>
      <c r="F73" s="537">
        <v>21</v>
      </c>
      <c r="G73" s="858" t="b">
        <v>0</v>
      </c>
      <c r="H73" s="172"/>
      <c r="J73" s="537">
        <v>21</v>
      </c>
      <c r="K73" s="858" t="b">
        <v>0</v>
      </c>
      <c r="M73" s="1115"/>
    </row>
    <row r="74" spans="1:13" ht="15.75" customHeight="1" x14ac:dyDescent="0.25">
      <c r="A74" s="537">
        <v>22</v>
      </c>
      <c r="B74" s="647" t="s">
        <v>651</v>
      </c>
      <c r="C74" s="858" t="s">
        <v>197</v>
      </c>
      <c r="D74" s="1143" t="s">
        <v>130</v>
      </c>
      <c r="E74" s="427" t="s">
        <v>283</v>
      </c>
      <c r="F74" s="537">
        <v>22</v>
      </c>
      <c r="G74" s="858" t="s">
        <v>197</v>
      </c>
      <c r="H74" s="172"/>
      <c r="J74" s="537">
        <v>22</v>
      </c>
      <c r="K74" s="858" t="s">
        <v>197</v>
      </c>
      <c r="M74" s="1115"/>
    </row>
    <row r="75" spans="1:13" ht="15.75" x14ac:dyDescent="0.25">
      <c r="A75" s="537">
        <v>23</v>
      </c>
      <c r="B75" s="647" t="s">
        <v>59</v>
      </c>
      <c r="C75" s="75">
        <f>C30</f>
        <v>-6.1000000000000004E-3</v>
      </c>
      <c r="D75" s="1143" t="s">
        <v>44</v>
      </c>
      <c r="E75" s="182"/>
      <c r="F75" s="537">
        <v>23</v>
      </c>
      <c r="G75" s="75">
        <f>C75</f>
        <v>-6.1000000000000004E-3</v>
      </c>
      <c r="H75" s="178"/>
      <c r="J75" s="537">
        <v>23</v>
      </c>
      <c r="K75" s="75">
        <f>C75</f>
        <v>-6.1000000000000004E-3</v>
      </c>
      <c r="M75" s="1126"/>
    </row>
    <row r="76" spans="1:13" ht="15.75" customHeight="1" x14ac:dyDescent="0.25">
      <c r="A76" s="537">
        <v>24</v>
      </c>
      <c r="B76" s="647" t="s">
        <v>60</v>
      </c>
      <c r="C76" s="19" t="s">
        <v>112</v>
      </c>
      <c r="D76" s="1143" t="s">
        <v>44</v>
      </c>
      <c r="E76" s="182"/>
      <c r="F76" s="537">
        <v>24</v>
      </c>
      <c r="G76" s="242" t="s">
        <v>112</v>
      </c>
      <c r="H76" s="172"/>
      <c r="J76" s="537">
        <v>24</v>
      </c>
      <c r="K76" s="19" t="s">
        <v>112</v>
      </c>
      <c r="M76" s="1115"/>
    </row>
    <row r="77" spans="1:13" ht="15.75" x14ac:dyDescent="0.25">
      <c r="A77" s="537">
        <v>25</v>
      </c>
      <c r="B77" s="647" t="s">
        <v>61</v>
      </c>
      <c r="C77" s="71"/>
      <c r="D77" s="1143" t="s">
        <v>44</v>
      </c>
      <c r="E77" s="182"/>
      <c r="F77" s="537">
        <v>25</v>
      </c>
      <c r="G77" s="71"/>
      <c r="H77" s="172"/>
      <c r="J77" s="537">
        <v>25</v>
      </c>
      <c r="K77" s="71"/>
      <c r="M77" s="1115"/>
    </row>
    <row r="78" spans="1:13" ht="15.75" customHeight="1" x14ac:dyDescent="0.25">
      <c r="A78" s="537">
        <v>26</v>
      </c>
      <c r="B78" s="647" t="s">
        <v>62</v>
      </c>
      <c r="C78" s="71"/>
      <c r="D78" s="1143" t="s">
        <v>44</v>
      </c>
      <c r="E78" s="182"/>
      <c r="F78" s="537">
        <v>26</v>
      </c>
      <c r="G78" s="71"/>
      <c r="H78" s="172"/>
      <c r="J78" s="537">
        <v>26</v>
      </c>
      <c r="K78" s="71"/>
      <c r="M78" s="1115"/>
    </row>
    <row r="79" spans="1:13" ht="15.75" customHeight="1" x14ac:dyDescent="0.25">
      <c r="A79" s="537">
        <v>27</v>
      </c>
      <c r="B79" s="647" t="s">
        <v>63</v>
      </c>
      <c r="C79" s="71"/>
      <c r="D79" s="1143" t="s">
        <v>44</v>
      </c>
      <c r="E79" s="182"/>
      <c r="F79" s="537">
        <v>27</v>
      </c>
      <c r="G79" s="71"/>
      <c r="H79" s="172"/>
      <c r="J79" s="537">
        <v>27</v>
      </c>
      <c r="K79" s="71"/>
      <c r="M79" s="1115"/>
    </row>
    <row r="80" spans="1:13" ht="15.75" customHeight="1" x14ac:dyDescent="0.25">
      <c r="A80" s="537">
        <v>28</v>
      </c>
      <c r="B80" s="647" t="s">
        <v>64</v>
      </c>
      <c r="C80" s="71"/>
      <c r="D80" s="1143" t="s">
        <v>44</v>
      </c>
      <c r="E80" s="182"/>
      <c r="F80" s="537">
        <v>28</v>
      </c>
      <c r="G80" s="71"/>
      <c r="H80" s="172"/>
      <c r="J80" s="537">
        <v>28</v>
      </c>
      <c r="K80" s="71"/>
      <c r="M80" s="1115"/>
    </row>
    <row r="81" spans="1:13" ht="15.75" customHeight="1" x14ac:dyDescent="0.25">
      <c r="A81" s="537">
        <v>29</v>
      </c>
      <c r="B81" s="647" t="s">
        <v>65</v>
      </c>
      <c r="C81" s="71"/>
      <c r="D81" s="1143" t="s">
        <v>44</v>
      </c>
      <c r="E81" s="182"/>
      <c r="F81" s="537">
        <v>29</v>
      </c>
      <c r="G81" s="71"/>
      <c r="H81" s="172"/>
      <c r="J81" s="537">
        <v>29</v>
      </c>
      <c r="K81" s="71"/>
      <c r="M81" s="1115"/>
    </row>
    <row r="82" spans="1:13" ht="15.75" customHeight="1" x14ac:dyDescent="0.25">
      <c r="A82" s="537">
        <v>30</v>
      </c>
      <c r="B82" s="647" t="s">
        <v>66</v>
      </c>
      <c r="C82" s="71"/>
      <c r="D82" s="1143" t="s">
        <v>44</v>
      </c>
      <c r="E82" s="182"/>
      <c r="F82" s="537">
        <v>30</v>
      </c>
      <c r="G82" s="71"/>
      <c r="H82" s="172"/>
      <c r="J82" s="537">
        <v>30</v>
      </c>
      <c r="K82" s="71"/>
      <c r="M82" s="1115"/>
    </row>
    <row r="83" spans="1:13" ht="15.75" customHeight="1" x14ac:dyDescent="0.25">
      <c r="A83" s="537">
        <v>31</v>
      </c>
      <c r="B83" s="647" t="s">
        <v>67</v>
      </c>
      <c r="C83" s="71"/>
      <c r="D83" s="1143" t="s">
        <v>44</v>
      </c>
      <c r="E83" s="182"/>
      <c r="F83" s="537">
        <v>31</v>
      </c>
      <c r="G83" s="71"/>
      <c r="H83" s="172"/>
      <c r="J83" s="537">
        <v>31</v>
      </c>
      <c r="K83" s="71"/>
      <c r="M83" s="1115"/>
    </row>
    <row r="84" spans="1:13" ht="15.75" x14ac:dyDescent="0.25">
      <c r="A84" s="537">
        <v>32</v>
      </c>
      <c r="B84" s="647" t="s">
        <v>68</v>
      </c>
      <c r="C84" s="71"/>
      <c r="D84" s="1143" t="s">
        <v>44</v>
      </c>
      <c r="E84" s="182"/>
      <c r="F84" s="537">
        <v>32</v>
      </c>
      <c r="G84" s="71"/>
      <c r="H84" s="172"/>
      <c r="J84" s="537">
        <v>32</v>
      </c>
      <c r="K84" s="71"/>
      <c r="M84" s="1115"/>
    </row>
    <row r="85" spans="1:13" ht="15.75" customHeight="1" x14ac:dyDescent="0.25">
      <c r="A85" s="537">
        <v>35</v>
      </c>
      <c r="B85" s="647" t="s">
        <v>72</v>
      </c>
      <c r="C85" s="71"/>
      <c r="D85" s="1143" t="s">
        <v>43</v>
      </c>
      <c r="E85" s="182"/>
      <c r="F85" s="537">
        <v>35</v>
      </c>
      <c r="G85" s="71"/>
      <c r="H85" s="172"/>
      <c r="J85" s="537">
        <v>35</v>
      </c>
      <c r="K85" s="71"/>
      <c r="M85" s="1115"/>
    </row>
    <row r="86" spans="1:13" ht="15.75" x14ac:dyDescent="0.25">
      <c r="A86" s="537">
        <v>36</v>
      </c>
      <c r="B86" s="647" t="s">
        <v>73</v>
      </c>
      <c r="C86" s="71"/>
      <c r="D86" s="1143" t="s">
        <v>44</v>
      </c>
      <c r="E86" s="182"/>
      <c r="F86" s="537">
        <v>36</v>
      </c>
      <c r="G86" s="71"/>
      <c r="H86" s="172"/>
      <c r="J86" s="537">
        <v>36</v>
      </c>
      <c r="K86" s="71"/>
      <c r="M86" s="1115"/>
    </row>
    <row r="87" spans="1:13" ht="15.75" customHeight="1" x14ac:dyDescent="0.25">
      <c r="A87" s="537">
        <v>37</v>
      </c>
      <c r="B87" s="647" t="s">
        <v>69</v>
      </c>
      <c r="C87" s="21">
        <f>C28/3</f>
        <v>10162756.897260273</v>
      </c>
      <c r="D87" s="1143" t="s">
        <v>130</v>
      </c>
      <c r="E87" s="182"/>
      <c r="F87" s="537">
        <v>37</v>
      </c>
      <c r="G87" s="243">
        <f>C87</f>
        <v>10162756.897260273</v>
      </c>
      <c r="H87" s="172"/>
      <c r="J87" s="537">
        <v>37</v>
      </c>
      <c r="K87" s="21">
        <f>C87</f>
        <v>10162756.897260273</v>
      </c>
      <c r="M87" s="1116"/>
    </row>
    <row r="88" spans="1:13" ht="15.75" customHeight="1" x14ac:dyDescent="0.25">
      <c r="A88" s="537">
        <v>38</v>
      </c>
      <c r="B88" s="647" t="s">
        <v>70</v>
      </c>
      <c r="C88" s="21">
        <f>C31/3</f>
        <v>10161551.481372736</v>
      </c>
      <c r="D88" s="1143" t="s">
        <v>44</v>
      </c>
      <c r="E88" s="182"/>
      <c r="F88" s="537">
        <v>38</v>
      </c>
      <c r="G88" s="243">
        <f>C88</f>
        <v>10161551.481372736</v>
      </c>
      <c r="H88" s="172"/>
      <c r="J88" s="537">
        <v>38</v>
      </c>
      <c r="K88" s="21">
        <f>C88</f>
        <v>10161551.481372736</v>
      </c>
      <c r="M88" s="1116"/>
    </row>
    <row r="89" spans="1:13" ht="15.75" customHeight="1" x14ac:dyDescent="0.25">
      <c r="A89" s="537">
        <v>39</v>
      </c>
      <c r="B89" s="647" t="s">
        <v>71</v>
      </c>
      <c r="C89" s="19" t="str">
        <f>C29</f>
        <v>EUR</v>
      </c>
      <c r="D89" s="1143" t="s">
        <v>130</v>
      </c>
      <c r="E89" s="182"/>
      <c r="F89" s="537">
        <v>39</v>
      </c>
      <c r="G89" s="242" t="str">
        <f>C89</f>
        <v>EUR</v>
      </c>
      <c r="H89" s="172"/>
      <c r="J89" s="537">
        <v>39</v>
      </c>
      <c r="K89" s="19" t="str">
        <f>G89</f>
        <v>EUR</v>
      </c>
      <c r="M89" s="1115"/>
    </row>
    <row r="90" spans="1:13" ht="15.75" customHeight="1" x14ac:dyDescent="0.25">
      <c r="A90" s="537">
        <v>73</v>
      </c>
      <c r="B90" s="647" t="s">
        <v>81</v>
      </c>
      <c r="C90" s="119" t="b">
        <v>0</v>
      </c>
      <c r="D90" s="679" t="s">
        <v>130</v>
      </c>
      <c r="E90" s="182"/>
      <c r="F90" s="537">
        <v>73</v>
      </c>
      <c r="G90" s="119" t="b">
        <v>0</v>
      </c>
      <c r="H90" s="178"/>
      <c r="J90" s="537">
        <v>73</v>
      </c>
      <c r="K90" s="119" t="b">
        <v>0</v>
      </c>
      <c r="M90" s="1115">
        <v>6.1</v>
      </c>
    </row>
    <row r="91" spans="1:13" ht="15.75" customHeight="1" x14ac:dyDescent="0.25">
      <c r="A91" s="537">
        <v>74</v>
      </c>
      <c r="B91" s="647" t="s">
        <v>78</v>
      </c>
      <c r="C91" s="1435" t="s">
        <v>1018</v>
      </c>
      <c r="D91" s="1144" t="s">
        <v>769</v>
      </c>
      <c r="E91" s="182"/>
      <c r="F91" s="537">
        <v>74</v>
      </c>
      <c r="G91" s="1435" t="s">
        <v>1018</v>
      </c>
      <c r="H91" s="132"/>
      <c r="J91" s="537">
        <v>74</v>
      </c>
      <c r="K91" s="1435" t="s">
        <v>1018</v>
      </c>
      <c r="M91" s="1115"/>
    </row>
    <row r="92" spans="1:13" ht="15.75" customHeight="1" x14ac:dyDescent="0.25">
      <c r="A92" s="537">
        <v>75</v>
      </c>
      <c r="B92" s="647" t="s">
        <v>19</v>
      </c>
      <c r="C92" s="19" t="s">
        <v>113</v>
      </c>
      <c r="D92" s="679" t="s">
        <v>44</v>
      </c>
      <c r="E92" s="182"/>
      <c r="F92" s="537">
        <v>75</v>
      </c>
      <c r="G92" s="242" t="s">
        <v>113</v>
      </c>
      <c r="H92" s="172"/>
      <c r="J92" s="537">
        <v>75</v>
      </c>
      <c r="K92" s="19" t="s">
        <v>113</v>
      </c>
      <c r="M92" s="1123"/>
    </row>
    <row r="93" spans="1:13" ht="15.75" customHeight="1" x14ac:dyDescent="0.25">
      <c r="A93" s="537">
        <v>76</v>
      </c>
      <c r="B93" s="1226" t="s">
        <v>30</v>
      </c>
      <c r="C93" s="71"/>
      <c r="D93" s="679" t="s">
        <v>44</v>
      </c>
      <c r="E93" s="182"/>
      <c r="F93" s="537">
        <v>76</v>
      </c>
      <c r="G93" s="71"/>
      <c r="H93" s="172"/>
      <c r="J93" s="537">
        <v>76</v>
      </c>
      <c r="K93" s="71"/>
      <c r="M93" s="1115"/>
    </row>
    <row r="94" spans="1:13" ht="15.75" customHeight="1" x14ac:dyDescent="0.25">
      <c r="A94" s="537">
        <v>77</v>
      </c>
      <c r="B94" s="1226" t="s">
        <v>31</v>
      </c>
      <c r="C94" s="71"/>
      <c r="D94" s="679" t="s">
        <v>44</v>
      </c>
      <c r="E94" s="182"/>
      <c r="F94" s="537">
        <v>77</v>
      </c>
      <c r="G94" s="71"/>
      <c r="H94" s="172"/>
      <c r="J94" s="537">
        <v>77</v>
      </c>
      <c r="K94" s="71"/>
      <c r="M94" s="1115"/>
    </row>
    <row r="95" spans="1:13" ht="15.75" customHeight="1" x14ac:dyDescent="0.25">
      <c r="A95" s="537">
        <v>78</v>
      </c>
      <c r="B95" s="1226" t="s">
        <v>77</v>
      </c>
      <c r="C95" s="19" t="str">
        <f>G24</f>
        <v>DE0001102317</v>
      </c>
      <c r="D95" s="679" t="s">
        <v>44</v>
      </c>
      <c r="E95" s="182"/>
      <c r="F95" s="537">
        <v>78</v>
      </c>
      <c r="G95" s="242" t="str">
        <f>C95</f>
        <v>DE0001102317</v>
      </c>
      <c r="H95" s="172"/>
      <c r="J95" s="537">
        <v>78</v>
      </c>
      <c r="K95" s="19" t="str">
        <f>C95</f>
        <v>DE0001102317</v>
      </c>
      <c r="M95" s="1115"/>
    </row>
    <row r="96" spans="1:13" ht="15.75" customHeight="1" x14ac:dyDescent="0.25">
      <c r="A96" s="537">
        <v>79</v>
      </c>
      <c r="B96" s="1226" t="s">
        <v>76</v>
      </c>
      <c r="C96" s="19" t="s">
        <v>118</v>
      </c>
      <c r="D96" s="679" t="s">
        <v>44</v>
      </c>
      <c r="E96" s="182"/>
      <c r="F96" s="537">
        <v>79</v>
      </c>
      <c r="G96" s="242" t="s">
        <v>118</v>
      </c>
      <c r="H96" s="172"/>
      <c r="J96" s="537">
        <v>79</v>
      </c>
      <c r="K96" s="19" t="s">
        <v>118</v>
      </c>
      <c r="M96" s="1115">
        <v>6.12</v>
      </c>
    </row>
    <row r="97" spans="1:13" ht="15.75" customHeight="1" x14ac:dyDescent="0.25">
      <c r="A97" s="537">
        <v>83</v>
      </c>
      <c r="B97" s="1226" t="s">
        <v>20</v>
      </c>
      <c r="C97" s="21">
        <f>C26/3</f>
        <v>10000000</v>
      </c>
      <c r="D97" s="679" t="s">
        <v>44</v>
      </c>
      <c r="E97" s="182"/>
      <c r="F97" s="537">
        <v>83</v>
      </c>
      <c r="G97" s="243">
        <f>C97</f>
        <v>10000000</v>
      </c>
      <c r="H97" s="172"/>
      <c r="J97" s="537">
        <v>83</v>
      </c>
      <c r="K97" s="21">
        <f>C97</f>
        <v>10000000</v>
      </c>
      <c r="M97" s="1115"/>
    </row>
    <row r="98" spans="1:13" ht="15.75" customHeight="1" x14ac:dyDescent="0.25">
      <c r="A98" s="537">
        <v>85</v>
      </c>
      <c r="B98" s="647" t="s">
        <v>21</v>
      </c>
      <c r="C98" s="19" t="s">
        <v>99</v>
      </c>
      <c r="D98" s="679" t="s">
        <v>43</v>
      </c>
      <c r="E98" s="182"/>
      <c r="F98" s="537">
        <v>85</v>
      </c>
      <c r="G98" s="242" t="s">
        <v>99</v>
      </c>
      <c r="H98" s="172"/>
      <c r="J98" s="537">
        <v>85</v>
      </c>
      <c r="K98" s="19" t="s">
        <v>99</v>
      </c>
      <c r="M98" s="1125">
        <v>6.5</v>
      </c>
    </row>
    <row r="99" spans="1:13" ht="15.75" x14ac:dyDescent="0.25">
      <c r="A99" s="537">
        <v>86</v>
      </c>
      <c r="B99" s="647" t="s">
        <v>22</v>
      </c>
      <c r="C99" s="1422"/>
      <c r="D99" s="679" t="s">
        <v>43</v>
      </c>
      <c r="E99" s="427" t="s">
        <v>283</v>
      </c>
      <c r="F99" s="537">
        <v>86</v>
      </c>
      <c r="G99" s="1422"/>
      <c r="H99" s="172"/>
      <c r="J99" s="537">
        <v>86</v>
      </c>
      <c r="K99" s="1422"/>
      <c r="M99" s="1115">
        <v>6.6</v>
      </c>
    </row>
    <row r="100" spans="1:13" ht="15.75" x14ac:dyDescent="0.25">
      <c r="A100" s="537">
        <v>87</v>
      </c>
      <c r="B100" s="647" t="s">
        <v>23</v>
      </c>
      <c r="C100" s="141">
        <f>(C27/C26)*100</f>
        <v>102.13826027397259</v>
      </c>
      <c r="D100" s="679" t="s">
        <v>44</v>
      </c>
      <c r="E100" s="427" t="s">
        <v>283</v>
      </c>
      <c r="F100" s="537">
        <v>87</v>
      </c>
      <c r="G100" s="210">
        <f>C100</f>
        <v>102.13826027397259</v>
      </c>
      <c r="H100" s="178"/>
      <c r="J100" s="537">
        <v>87</v>
      </c>
      <c r="K100" s="210">
        <f>C100</f>
        <v>102.13826027397259</v>
      </c>
      <c r="M100" s="1127">
        <v>6.7</v>
      </c>
    </row>
    <row r="101" spans="1:13" ht="15.75" customHeight="1" x14ac:dyDescent="0.25">
      <c r="A101" s="537">
        <v>88</v>
      </c>
      <c r="B101" s="647" t="s">
        <v>24</v>
      </c>
      <c r="C101" s="21">
        <f>C27/3</f>
        <v>10213826.027397258</v>
      </c>
      <c r="D101" s="679" t="s">
        <v>44</v>
      </c>
      <c r="E101" s="427" t="s">
        <v>283</v>
      </c>
      <c r="F101" s="537">
        <v>88</v>
      </c>
      <c r="G101" s="243">
        <f>C101</f>
        <v>10213826.027397258</v>
      </c>
      <c r="H101" s="178"/>
      <c r="J101" s="537">
        <v>88</v>
      </c>
      <c r="K101" s="21">
        <f>C101</f>
        <v>10213826.027397258</v>
      </c>
      <c r="M101" s="1117"/>
    </row>
    <row r="102" spans="1:13" ht="15.75" x14ac:dyDescent="0.25">
      <c r="A102" s="537">
        <v>89</v>
      </c>
      <c r="B102" s="647" t="s">
        <v>25</v>
      </c>
      <c r="C102" s="77">
        <v>0.5</v>
      </c>
      <c r="D102" s="679" t="s">
        <v>44</v>
      </c>
      <c r="E102" s="182"/>
      <c r="F102" s="537">
        <v>89</v>
      </c>
      <c r="G102" s="77">
        <v>0.5</v>
      </c>
      <c r="H102" s="172"/>
      <c r="J102" s="537">
        <v>89</v>
      </c>
      <c r="K102" s="77">
        <v>0.5</v>
      </c>
      <c r="M102" s="1126">
        <v>6.8</v>
      </c>
    </row>
    <row r="103" spans="1:13" ht="15.75" x14ac:dyDescent="0.25">
      <c r="A103" s="537">
        <v>90</v>
      </c>
      <c r="B103" s="647" t="s">
        <v>26</v>
      </c>
      <c r="C103" s="19" t="s">
        <v>114</v>
      </c>
      <c r="D103" s="679" t="s">
        <v>44</v>
      </c>
      <c r="E103" s="182"/>
      <c r="F103" s="537">
        <v>90</v>
      </c>
      <c r="G103" s="242" t="s">
        <v>114</v>
      </c>
      <c r="H103" s="172"/>
      <c r="J103" s="537">
        <v>90</v>
      </c>
      <c r="K103" s="19" t="s">
        <v>114</v>
      </c>
      <c r="M103" s="1115">
        <v>6.13</v>
      </c>
    </row>
    <row r="104" spans="1:13" ht="15.75" customHeight="1" x14ac:dyDescent="0.25">
      <c r="A104" s="537">
        <v>91</v>
      </c>
      <c r="B104" s="647" t="s">
        <v>27</v>
      </c>
      <c r="C104" s="78" t="s">
        <v>121</v>
      </c>
      <c r="D104" s="679" t="s">
        <v>44</v>
      </c>
      <c r="E104" s="427" t="s">
        <v>283</v>
      </c>
      <c r="F104" s="537">
        <v>91</v>
      </c>
      <c r="G104" s="78" t="s">
        <v>121</v>
      </c>
      <c r="H104" s="132"/>
      <c r="J104" s="537">
        <v>91</v>
      </c>
      <c r="K104" s="78" t="s">
        <v>121</v>
      </c>
      <c r="M104" s="1124"/>
    </row>
    <row r="105" spans="1:13" ht="15.75" customHeight="1" x14ac:dyDescent="0.25">
      <c r="A105" s="537">
        <v>92</v>
      </c>
      <c r="B105" s="647" t="s">
        <v>28</v>
      </c>
      <c r="C105" s="19" t="s">
        <v>115</v>
      </c>
      <c r="D105" s="679" t="s">
        <v>44</v>
      </c>
      <c r="E105" s="182"/>
      <c r="F105" s="537">
        <v>92</v>
      </c>
      <c r="G105" s="242" t="s">
        <v>115</v>
      </c>
      <c r="H105" s="172"/>
      <c r="J105" s="537">
        <v>92</v>
      </c>
      <c r="K105" s="19" t="s">
        <v>115</v>
      </c>
      <c r="M105" s="1115">
        <v>6.11</v>
      </c>
    </row>
    <row r="106" spans="1:13" ht="15.75" x14ac:dyDescent="0.25">
      <c r="A106" s="537">
        <v>93</v>
      </c>
      <c r="B106" s="647" t="s">
        <v>75</v>
      </c>
      <c r="C106" s="25" t="s">
        <v>119</v>
      </c>
      <c r="D106" s="679" t="s">
        <v>44</v>
      </c>
      <c r="E106" s="182"/>
      <c r="F106" s="537">
        <v>93</v>
      </c>
      <c r="G106" s="25" t="s">
        <v>119</v>
      </c>
      <c r="H106" s="172"/>
      <c r="J106" s="537">
        <v>93</v>
      </c>
      <c r="K106" s="25" t="s">
        <v>119</v>
      </c>
      <c r="M106" s="1373">
        <v>6.1</v>
      </c>
    </row>
    <row r="107" spans="1:13" ht="15.75" x14ac:dyDescent="0.25">
      <c r="A107" s="537">
        <v>94</v>
      </c>
      <c r="B107" s="647" t="s">
        <v>74</v>
      </c>
      <c r="C107" s="19" t="s">
        <v>116</v>
      </c>
      <c r="D107" s="679" t="s">
        <v>44</v>
      </c>
      <c r="E107" s="182"/>
      <c r="F107" s="537">
        <v>94</v>
      </c>
      <c r="G107" s="242" t="s">
        <v>116</v>
      </c>
      <c r="H107" s="172"/>
      <c r="J107" s="537">
        <v>94</v>
      </c>
      <c r="K107" s="19" t="s">
        <v>116</v>
      </c>
      <c r="M107" s="1115">
        <v>6.14</v>
      </c>
    </row>
    <row r="108" spans="1:13" ht="15.75" customHeight="1" x14ac:dyDescent="0.25">
      <c r="A108" s="537">
        <v>95</v>
      </c>
      <c r="B108" s="1226" t="s">
        <v>38</v>
      </c>
      <c r="C108" s="858" t="b">
        <v>1</v>
      </c>
      <c r="D108" s="679" t="s">
        <v>44</v>
      </c>
      <c r="E108" s="427" t="s">
        <v>283</v>
      </c>
      <c r="F108" s="537">
        <v>95</v>
      </c>
      <c r="G108" s="242" t="b">
        <v>1</v>
      </c>
      <c r="H108" s="172"/>
      <c r="J108" s="537">
        <v>95</v>
      </c>
      <c r="K108" s="19" t="b">
        <v>1</v>
      </c>
      <c r="M108" s="1115">
        <v>6.15</v>
      </c>
    </row>
    <row r="109" spans="1:13" ht="15.75" customHeight="1" x14ac:dyDescent="0.25">
      <c r="A109" s="269">
        <v>96</v>
      </c>
      <c r="B109" s="659" t="s">
        <v>36</v>
      </c>
      <c r="C109" s="71"/>
      <c r="D109" s="679" t="s">
        <v>44</v>
      </c>
      <c r="E109" s="182"/>
      <c r="F109" s="269">
        <v>96</v>
      </c>
      <c r="G109" s="71"/>
      <c r="H109" s="175"/>
      <c r="J109" s="269">
        <v>96</v>
      </c>
      <c r="K109" s="71"/>
      <c r="M109" s="1115"/>
    </row>
    <row r="110" spans="1:13" ht="15.75" x14ac:dyDescent="0.25">
      <c r="A110" s="269">
        <v>97</v>
      </c>
      <c r="B110" s="659" t="s">
        <v>32</v>
      </c>
      <c r="C110" s="71"/>
      <c r="D110" s="679" t="s">
        <v>44</v>
      </c>
      <c r="E110" s="182"/>
      <c r="F110" s="269">
        <v>97</v>
      </c>
      <c r="G110" s="71"/>
      <c r="H110" s="175"/>
      <c r="J110" s="269">
        <v>97</v>
      </c>
      <c r="K110" s="71"/>
      <c r="M110" s="1115"/>
    </row>
    <row r="111" spans="1:13" s="7" customFormat="1" ht="15.75" x14ac:dyDescent="0.25">
      <c r="A111" s="269">
        <v>98</v>
      </c>
      <c r="B111" s="659" t="s">
        <v>39</v>
      </c>
      <c r="C111" s="1181" t="s">
        <v>47</v>
      </c>
      <c r="D111" s="1143" t="s">
        <v>130</v>
      </c>
      <c r="E111" s="182"/>
      <c r="F111" s="269">
        <v>98</v>
      </c>
      <c r="G111" s="1181" t="s">
        <v>47</v>
      </c>
      <c r="H111" s="175"/>
      <c r="J111" s="269">
        <v>98</v>
      </c>
      <c r="K111" s="1181" t="s">
        <v>47</v>
      </c>
      <c r="M111" s="1115"/>
    </row>
    <row r="112" spans="1:13" s="7" customFormat="1" ht="15.75" x14ac:dyDescent="0.25">
      <c r="A112" s="269">
        <v>99</v>
      </c>
      <c r="B112" s="659" t="s">
        <v>29</v>
      </c>
      <c r="C112" s="1209" t="s">
        <v>117</v>
      </c>
      <c r="D112" s="1143" t="s">
        <v>130</v>
      </c>
      <c r="E112" s="198"/>
      <c r="F112" s="269">
        <v>99</v>
      </c>
      <c r="G112" s="1181" t="s">
        <v>117</v>
      </c>
      <c r="H112" s="178"/>
      <c r="J112" s="269">
        <v>99</v>
      </c>
      <c r="K112" s="1181" t="s">
        <v>117</v>
      </c>
      <c r="M112" s="1115"/>
    </row>
    <row r="113" spans="1:14" s="7" customFormat="1" ht="15.75" x14ac:dyDescent="0.25">
      <c r="A113" s="175" t="s">
        <v>122</v>
      </c>
      <c r="C113" s="66">
        <v>49</v>
      </c>
      <c r="D113" s="56"/>
      <c r="E113" s="56"/>
      <c r="F113" s="56"/>
      <c r="G113" s="66">
        <v>49</v>
      </c>
      <c r="H113" s="175"/>
      <c r="K113" s="66">
        <v>49</v>
      </c>
    </row>
    <row r="114" spans="1:14" s="7" customFormat="1" x14ac:dyDescent="0.25">
      <c r="C114" s="195"/>
      <c r="D114" s="57"/>
    </row>
    <row r="115" spans="1:14" s="7" customFormat="1" ht="15.75" x14ac:dyDescent="0.25">
      <c r="A115" s="778">
        <v>1.1000000000000001</v>
      </c>
      <c r="B115" s="1607" t="s">
        <v>159</v>
      </c>
      <c r="C115" s="1607"/>
      <c r="D115" s="1607"/>
      <c r="E115" s="1607"/>
      <c r="F115" s="1607"/>
      <c r="G115" s="775"/>
    </row>
    <row r="116" spans="1:14" s="7" customFormat="1" ht="15.75" customHeight="1" x14ac:dyDescent="0.25">
      <c r="A116" s="1608">
        <v>1.2</v>
      </c>
      <c r="B116" s="1656" t="s">
        <v>868</v>
      </c>
      <c r="C116" s="1657"/>
      <c r="D116" s="1657"/>
      <c r="E116" s="1657"/>
      <c r="F116" s="1658"/>
      <c r="G116" s="610"/>
    </row>
    <row r="117" spans="1:14" s="7" customFormat="1" ht="15.75" x14ac:dyDescent="0.25">
      <c r="A117" s="1609"/>
      <c r="B117" s="1659"/>
      <c r="C117" s="1660"/>
      <c r="D117" s="1660"/>
      <c r="E117" s="1660"/>
      <c r="F117" s="1661"/>
      <c r="G117" s="1166"/>
      <c r="J117" s="178"/>
      <c r="K117" s="775"/>
      <c r="L117" s="775"/>
      <c r="M117" s="775"/>
      <c r="N117" s="775"/>
    </row>
    <row r="118" spans="1:14" s="7" customFormat="1" ht="15.75" x14ac:dyDescent="0.25">
      <c r="A118" s="782">
        <v>1.3</v>
      </c>
      <c r="B118" s="1592" t="s">
        <v>544</v>
      </c>
      <c r="C118" s="1592"/>
      <c r="D118" s="1592"/>
      <c r="E118" s="1592"/>
      <c r="F118" s="1592"/>
      <c r="G118" s="1166"/>
      <c r="J118" s="1655"/>
      <c r="K118" s="663"/>
      <c r="L118" s="663"/>
      <c r="M118" s="663"/>
      <c r="N118" s="663"/>
    </row>
    <row r="119" spans="1:14" s="7" customFormat="1" ht="15.75" x14ac:dyDescent="0.25">
      <c r="A119" s="778">
        <v>1.7</v>
      </c>
      <c r="B119" s="1589" t="s">
        <v>253</v>
      </c>
      <c r="C119" s="1589"/>
      <c r="D119" s="1589"/>
      <c r="E119" s="1589"/>
      <c r="F119" s="1589"/>
      <c r="G119" s="610"/>
      <c r="J119" s="1655"/>
      <c r="K119" s="663"/>
      <c r="L119" s="663"/>
      <c r="M119" s="663"/>
      <c r="N119" s="663"/>
    </row>
    <row r="120" spans="1:14" s="7" customFormat="1" ht="15.75" x14ac:dyDescent="0.25">
      <c r="A120" s="778">
        <v>1.8</v>
      </c>
      <c r="B120" s="1589" t="s">
        <v>254</v>
      </c>
      <c r="C120" s="1589"/>
      <c r="D120" s="1589"/>
      <c r="E120" s="1589"/>
      <c r="F120" s="1589"/>
      <c r="G120" s="610"/>
      <c r="J120" s="132"/>
      <c r="K120" s="893"/>
      <c r="L120" s="893"/>
      <c r="M120" s="893"/>
      <c r="N120" s="893"/>
    </row>
    <row r="121" spans="1:14" s="7" customFormat="1" ht="15.75" x14ac:dyDescent="0.25">
      <c r="A121" s="778">
        <v>1.1299999999999999</v>
      </c>
      <c r="B121" s="1586" t="s">
        <v>786</v>
      </c>
      <c r="C121" s="1587"/>
      <c r="D121" s="1587"/>
      <c r="E121" s="1587"/>
      <c r="F121" s="1588"/>
      <c r="G121" s="610"/>
      <c r="J121" s="178"/>
      <c r="K121" s="610"/>
      <c r="L121" s="610"/>
      <c r="M121" s="610"/>
      <c r="N121" s="610"/>
    </row>
    <row r="122" spans="1:14" s="7" customFormat="1" ht="15.75" x14ac:dyDescent="0.25">
      <c r="A122" s="778">
        <v>1.17</v>
      </c>
      <c r="B122" s="1589" t="s">
        <v>557</v>
      </c>
      <c r="C122" s="1589"/>
      <c r="D122" s="1589"/>
      <c r="E122" s="1589"/>
      <c r="F122" s="1589"/>
      <c r="G122" s="610"/>
      <c r="J122" s="675"/>
      <c r="K122" s="893"/>
      <c r="L122" s="893"/>
      <c r="M122" s="893"/>
      <c r="N122" s="893"/>
    </row>
    <row r="123" spans="1:14" s="7" customFormat="1" ht="15.75" x14ac:dyDescent="0.25">
      <c r="A123" s="782">
        <v>1.18</v>
      </c>
      <c r="B123" s="1592" t="s">
        <v>556</v>
      </c>
      <c r="C123" s="1592"/>
      <c r="D123" s="1592"/>
      <c r="E123" s="1592"/>
      <c r="F123" s="1592"/>
      <c r="G123" s="1166"/>
      <c r="J123" s="132"/>
      <c r="K123" s="893"/>
      <c r="L123" s="893"/>
      <c r="M123" s="893"/>
      <c r="N123" s="893"/>
    </row>
    <row r="124" spans="1:14" s="7" customFormat="1" ht="15.75" x14ac:dyDescent="0.25">
      <c r="A124" s="778">
        <v>2.1</v>
      </c>
      <c r="B124" s="1565" t="s">
        <v>964</v>
      </c>
      <c r="C124" s="1565"/>
      <c r="D124" s="1565"/>
      <c r="E124" s="1565"/>
      <c r="F124" s="1565"/>
      <c r="G124" s="686"/>
      <c r="J124" s="178"/>
      <c r="K124" s="610"/>
      <c r="L124" s="610"/>
      <c r="M124" s="610"/>
      <c r="N124" s="610"/>
    </row>
    <row r="125" spans="1:14" s="7" customFormat="1" ht="15.75" x14ac:dyDescent="0.25">
      <c r="A125" s="778">
        <v>2.8</v>
      </c>
      <c r="B125" s="1565" t="s">
        <v>965</v>
      </c>
      <c r="C125" s="1565"/>
      <c r="D125" s="1565"/>
      <c r="E125" s="1565"/>
      <c r="F125" s="1565"/>
      <c r="G125" s="686"/>
      <c r="J125" s="132"/>
      <c r="K125" s="1169"/>
      <c r="L125" s="1169"/>
      <c r="M125" s="1169"/>
      <c r="N125" s="1169"/>
    </row>
    <row r="126" spans="1:14" ht="15.75" x14ac:dyDescent="0.25">
      <c r="A126" s="778">
        <v>2.16</v>
      </c>
      <c r="B126" s="1589" t="s">
        <v>1053</v>
      </c>
      <c r="C126" s="1589"/>
      <c r="D126" s="1589"/>
      <c r="E126" s="1589"/>
      <c r="F126" s="1589"/>
      <c r="G126" s="178"/>
      <c r="J126" s="178"/>
      <c r="K126" s="610"/>
      <c r="L126" s="610"/>
      <c r="M126" s="610"/>
      <c r="N126" s="610"/>
    </row>
    <row r="127" spans="1:14" ht="15.75" x14ac:dyDescent="0.25">
      <c r="A127" s="778">
        <v>2.17</v>
      </c>
      <c r="B127" s="1589" t="s">
        <v>1035</v>
      </c>
      <c r="C127" s="1589"/>
      <c r="D127" s="1589"/>
      <c r="E127" s="1589"/>
      <c r="F127" s="1589"/>
      <c r="G127" s="178"/>
      <c r="J127" s="178"/>
      <c r="K127" s="771"/>
      <c r="L127" s="610"/>
      <c r="M127" s="610"/>
      <c r="N127" s="610"/>
    </row>
    <row r="128" spans="1:14" s="7" customFormat="1" ht="15.75" x14ac:dyDescent="0.25">
      <c r="A128" s="778">
        <v>2.1800000000000002</v>
      </c>
      <c r="B128" s="1586" t="s">
        <v>961</v>
      </c>
      <c r="C128" s="1587"/>
      <c r="D128" s="1587"/>
      <c r="E128" s="1587"/>
      <c r="F128" s="1588"/>
      <c r="G128" s="1166"/>
      <c r="J128" s="178"/>
      <c r="K128" s="421"/>
      <c r="L128" s="421"/>
      <c r="M128" s="421"/>
      <c r="N128" s="421"/>
    </row>
    <row r="129" spans="1:14" s="7" customFormat="1" ht="15.75" x14ac:dyDescent="0.25">
      <c r="A129" s="785">
        <v>2.2000000000000002</v>
      </c>
      <c r="B129" s="1592" t="s">
        <v>265</v>
      </c>
      <c r="C129" s="1592"/>
      <c r="D129" s="1592"/>
      <c r="E129" s="1592"/>
      <c r="F129" s="1592"/>
      <c r="G129" s="421"/>
      <c r="J129" s="178"/>
      <c r="K129" s="421"/>
      <c r="L129" s="421"/>
      <c r="M129" s="421"/>
      <c r="N129" s="421"/>
    </row>
    <row r="130" spans="1:14" s="7" customFormat="1" ht="15.75" x14ac:dyDescent="0.25">
      <c r="A130" s="782">
        <v>2.2200000000000002</v>
      </c>
      <c r="B130" s="1589" t="s">
        <v>1054</v>
      </c>
      <c r="C130" s="1589"/>
      <c r="D130" s="1589"/>
      <c r="E130" s="1589"/>
      <c r="F130" s="1589"/>
      <c r="G130" s="421"/>
      <c r="J130" s="178"/>
      <c r="K130" s="610"/>
      <c r="L130" s="610"/>
      <c r="M130" s="610"/>
      <c r="N130" s="610"/>
    </row>
    <row r="131" spans="1:14" s="7" customFormat="1" ht="15.75" x14ac:dyDescent="0.25">
      <c r="A131" s="778">
        <v>2.86</v>
      </c>
      <c r="B131" s="1586" t="s">
        <v>951</v>
      </c>
      <c r="C131" s="1587"/>
      <c r="D131" s="1587"/>
      <c r="E131" s="1587"/>
      <c r="F131" s="1588"/>
      <c r="G131" s="421"/>
      <c r="J131" s="178"/>
      <c r="K131" s="610"/>
      <c r="L131" s="610"/>
      <c r="M131" s="610"/>
      <c r="N131" s="610"/>
    </row>
    <row r="132" spans="1:14" s="7" customFormat="1" ht="15.75" x14ac:dyDescent="0.25">
      <c r="A132" s="778">
        <v>2.87</v>
      </c>
      <c r="B132" s="1589" t="s">
        <v>955</v>
      </c>
      <c r="C132" s="1589"/>
      <c r="D132" s="1589"/>
      <c r="E132" s="1589"/>
      <c r="F132" s="1589"/>
      <c r="G132" s="610"/>
      <c r="J132" s="676"/>
      <c r="K132" s="421"/>
      <c r="L132" s="421"/>
      <c r="M132" s="421"/>
      <c r="N132" s="421"/>
    </row>
    <row r="133" spans="1:14" s="7" customFormat="1" ht="15.75" x14ac:dyDescent="0.25">
      <c r="A133" s="778">
        <v>2.88</v>
      </c>
      <c r="B133" s="1589" t="s">
        <v>962</v>
      </c>
      <c r="C133" s="1589"/>
      <c r="D133" s="1589"/>
      <c r="E133" s="1589"/>
      <c r="F133" s="1589"/>
      <c r="G133" s="610"/>
      <c r="J133" s="172"/>
      <c r="K133" s="421"/>
      <c r="L133" s="421"/>
      <c r="M133" s="421"/>
      <c r="N133" s="421"/>
    </row>
    <row r="134" spans="1:14" s="7" customFormat="1" ht="15.75" x14ac:dyDescent="0.25">
      <c r="A134" s="778">
        <v>2.91</v>
      </c>
      <c r="B134" s="1589" t="s">
        <v>1051</v>
      </c>
      <c r="C134" s="1589"/>
      <c r="D134" s="1589"/>
      <c r="E134" s="1589"/>
      <c r="F134" s="1589"/>
      <c r="G134" s="1166"/>
      <c r="J134" s="178"/>
      <c r="K134" s="610"/>
      <c r="L134" s="610"/>
      <c r="M134" s="610"/>
      <c r="N134" s="610"/>
    </row>
    <row r="135" spans="1:14" s="7" customFormat="1" ht="15.75" customHeight="1" x14ac:dyDescent="0.25">
      <c r="A135" s="1608">
        <v>2.95</v>
      </c>
      <c r="B135" s="1584" t="s">
        <v>959</v>
      </c>
      <c r="C135" s="1584"/>
      <c r="D135" s="1584"/>
      <c r="E135" s="1584"/>
      <c r="F135" s="1584"/>
      <c r="G135" s="677"/>
      <c r="J135" s="178"/>
      <c r="K135" s="610"/>
      <c r="L135" s="610"/>
      <c r="M135" s="610"/>
      <c r="N135" s="610"/>
    </row>
    <row r="136" spans="1:14" s="7" customFormat="1" ht="15" customHeight="1" x14ac:dyDescent="0.25">
      <c r="A136" s="1609"/>
      <c r="B136" s="1584"/>
      <c r="C136" s="1584"/>
      <c r="D136" s="1584"/>
      <c r="E136" s="1584"/>
      <c r="F136" s="1584"/>
      <c r="J136" s="178"/>
      <c r="K136" s="610"/>
      <c r="L136" s="610"/>
      <c r="M136" s="610"/>
      <c r="N136" s="610"/>
    </row>
    <row r="137" spans="1:14" s="7" customFormat="1" ht="15" customHeight="1" x14ac:dyDescent="0.25">
      <c r="A137" s="1610"/>
      <c r="B137" s="1584"/>
      <c r="C137" s="1584"/>
      <c r="D137" s="1584"/>
      <c r="E137" s="1584"/>
      <c r="F137" s="1584"/>
      <c r="J137" s="1655"/>
      <c r="K137" s="680"/>
      <c r="L137" s="680"/>
      <c r="M137" s="680"/>
      <c r="N137" s="680"/>
    </row>
    <row r="138" spans="1:14" s="7" customFormat="1" ht="15" customHeight="1" x14ac:dyDescent="0.25">
      <c r="D138" s="294"/>
      <c r="J138" s="1655"/>
      <c r="K138" s="680"/>
      <c r="L138" s="680"/>
      <c r="M138" s="680"/>
      <c r="N138" s="680"/>
    </row>
    <row r="139" spans="1:14" s="7" customFormat="1" x14ac:dyDescent="0.25">
      <c r="D139" s="294"/>
    </row>
    <row r="140" spans="1:14" s="7" customFormat="1" x14ac:dyDescent="0.25">
      <c r="D140" s="294"/>
    </row>
    <row r="141" spans="1:14" s="7" customFormat="1" x14ac:dyDescent="0.25">
      <c r="D141" s="294"/>
    </row>
    <row r="142" spans="1:14" s="7" customFormat="1" x14ac:dyDescent="0.25">
      <c r="D142" s="294"/>
    </row>
    <row r="143" spans="1:14" s="7" customFormat="1" x14ac:dyDescent="0.25">
      <c r="D143" s="294"/>
    </row>
    <row r="144" spans="1:14"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sheetData>
  <mergeCells count="38">
    <mergeCell ref="K9:M18"/>
    <mergeCell ref="A135:A137"/>
    <mergeCell ref="B135:F137"/>
    <mergeCell ref="I24:J24"/>
    <mergeCell ref="E21:F21"/>
    <mergeCell ref="E24:F24"/>
    <mergeCell ref="E27:F27"/>
    <mergeCell ref="E28:F28"/>
    <mergeCell ref="J137:J138"/>
    <mergeCell ref="A24:A25"/>
    <mergeCell ref="F33:G33"/>
    <mergeCell ref="E32:F32"/>
    <mergeCell ref="B24:B25"/>
    <mergeCell ref="C24:C25"/>
    <mergeCell ref="E25:F25"/>
    <mergeCell ref="A33:D33"/>
    <mergeCell ref="B134:F134"/>
    <mergeCell ref="B115:F115"/>
    <mergeCell ref="B130:F130"/>
    <mergeCell ref="B133:F133"/>
    <mergeCell ref="A116:A117"/>
    <mergeCell ref="B121:F121"/>
    <mergeCell ref="B122:F122"/>
    <mergeCell ref="B123:F123"/>
    <mergeCell ref="B124:F124"/>
    <mergeCell ref="B129:F129"/>
    <mergeCell ref="B132:F132"/>
    <mergeCell ref="B128:F128"/>
    <mergeCell ref="B116:F117"/>
    <mergeCell ref="B125:F125"/>
    <mergeCell ref="B126:F126"/>
    <mergeCell ref="B127:F127"/>
    <mergeCell ref="J33:K33"/>
    <mergeCell ref="B131:F131"/>
    <mergeCell ref="J118:J119"/>
    <mergeCell ref="B118:F118"/>
    <mergeCell ref="B119:F119"/>
    <mergeCell ref="B120:F120"/>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35"/>
  <sheetViews>
    <sheetView zoomScale="75" zoomScaleNormal="75" workbookViewId="0">
      <selection activeCell="A9" sqref="A9"/>
    </sheetView>
  </sheetViews>
  <sheetFormatPr defaultRowHeight="15" x14ac:dyDescent="0.25"/>
  <cols>
    <col min="1" max="1" width="7.7109375" customWidth="1"/>
    <col min="2" max="2" width="54.7109375" customWidth="1"/>
    <col min="3" max="3" width="78.42578125" customWidth="1"/>
    <col min="4" max="4" width="3.140625" style="49" bestFit="1" customWidth="1"/>
    <col min="5" max="5" width="9.140625" customWidth="1"/>
    <col min="6" max="6" width="7.85546875" customWidth="1"/>
    <col min="7" max="7" width="54.7109375" customWidth="1"/>
    <col min="8" max="8" width="25.28515625" hidden="1" customWidth="1"/>
    <col min="9" max="9" width="4.42578125" customWidth="1"/>
    <col min="10" max="10" width="9" customWidth="1"/>
    <col min="11" max="11" width="54.42578125" customWidth="1"/>
    <col min="12" max="12" width="4" customWidth="1"/>
    <col min="13" max="13" width="20.140625" customWidth="1"/>
  </cols>
  <sheetData>
    <row r="1" spans="1:14" x14ac:dyDescent="0.25">
      <c r="A1" s="7"/>
      <c r="B1" s="7"/>
      <c r="C1" s="7"/>
      <c r="D1" s="294"/>
      <c r="E1" s="7"/>
      <c r="F1" s="7"/>
      <c r="G1" s="7"/>
      <c r="H1" s="7"/>
      <c r="I1" s="7"/>
      <c r="J1" s="7"/>
      <c r="K1" s="7"/>
      <c r="L1" s="7"/>
      <c r="M1" s="7"/>
      <c r="N1" s="7"/>
    </row>
    <row r="2" spans="1:14" x14ac:dyDescent="0.25">
      <c r="A2" s="7"/>
      <c r="B2" s="7"/>
      <c r="C2" s="7"/>
      <c r="D2" s="294"/>
      <c r="E2" s="7"/>
      <c r="F2" s="7"/>
      <c r="G2" s="7"/>
      <c r="H2" s="7"/>
      <c r="I2" s="7"/>
      <c r="J2" s="7"/>
      <c r="K2" s="7"/>
      <c r="L2" s="7"/>
      <c r="M2" s="7"/>
      <c r="N2" s="7"/>
    </row>
    <row r="3" spans="1:14" x14ac:dyDescent="0.25">
      <c r="A3" s="7"/>
      <c r="B3" s="7"/>
      <c r="C3" s="7"/>
      <c r="D3" s="294"/>
      <c r="E3" s="7"/>
      <c r="F3" s="7"/>
      <c r="G3" s="7"/>
      <c r="H3" s="7"/>
      <c r="I3" s="7"/>
      <c r="J3" s="7"/>
      <c r="K3" s="7"/>
      <c r="L3" s="7"/>
      <c r="M3" s="7"/>
      <c r="N3" s="7"/>
    </row>
    <row r="4" spans="1:14" ht="18" x14ac:dyDescent="0.25">
      <c r="A4" s="7"/>
      <c r="B4" s="1220" t="s">
        <v>971</v>
      </c>
      <c r="D4" s="7"/>
      <c r="E4" s="7"/>
      <c r="F4" s="7"/>
      <c r="G4" s="7"/>
      <c r="H4" s="7"/>
      <c r="I4" s="7"/>
      <c r="J4" s="7"/>
      <c r="K4" s="7"/>
      <c r="L4" s="7"/>
      <c r="M4" s="7"/>
      <c r="N4" s="7"/>
    </row>
    <row r="5" spans="1:14" x14ac:dyDescent="0.25">
      <c r="A5" s="7"/>
      <c r="B5" s="7"/>
      <c r="C5" s="7"/>
      <c r="D5" s="294"/>
      <c r="E5" s="7"/>
      <c r="F5" s="7"/>
      <c r="G5" s="7"/>
      <c r="H5" s="7"/>
      <c r="I5" s="7"/>
      <c r="J5" s="7"/>
      <c r="K5" s="7"/>
      <c r="L5" s="7"/>
      <c r="M5" s="7"/>
      <c r="N5" s="7"/>
    </row>
    <row r="6" spans="1:14"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s="7" customFormat="1" x14ac:dyDescent="0.25">
      <c r="D8" s="294"/>
    </row>
    <row r="9" spans="1:14" s="12" customFormat="1" ht="15.75" x14ac:dyDescent="0.25">
      <c r="A9" s="34" t="s">
        <v>131</v>
      </c>
      <c r="D9" s="50"/>
      <c r="E9" s="34"/>
      <c r="F9" s="34"/>
      <c r="K9" s="577"/>
      <c r="L9" s="577"/>
      <c r="M9" s="577"/>
    </row>
    <row r="10" spans="1:14" s="12" customFormat="1" ht="15.75" x14ac:dyDescent="0.25">
      <c r="A10" s="1115">
        <v>1</v>
      </c>
      <c r="B10" s="32" t="s">
        <v>127</v>
      </c>
      <c r="C10" s="89" t="s">
        <v>128</v>
      </c>
      <c r="D10" s="50"/>
      <c r="E10" s="34"/>
      <c r="F10" s="34"/>
      <c r="K10" s="577"/>
      <c r="L10" s="577"/>
      <c r="M10" s="577"/>
    </row>
    <row r="11" spans="1:14" ht="15.75" x14ac:dyDescent="0.25">
      <c r="A11" s="1115">
        <v>2</v>
      </c>
      <c r="B11" s="32" t="s">
        <v>91</v>
      </c>
      <c r="C11" s="1019" t="s">
        <v>226</v>
      </c>
      <c r="E11" s="179" t="s">
        <v>95</v>
      </c>
      <c r="F11" s="180"/>
      <c r="G11" s="1015" t="s">
        <v>228</v>
      </c>
      <c r="H11" s="58"/>
      <c r="K11" s="577"/>
      <c r="L11" s="577"/>
      <c r="M11" s="577"/>
    </row>
    <row r="12" spans="1:14" ht="15.75" x14ac:dyDescent="0.25">
      <c r="A12" s="1115">
        <v>3</v>
      </c>
      <c r="B12" s="32" t="s">
        <v>229</v>
      </c>
      <c r="C12" s="1019" t="s">
        <v>230</v>
      </c>
      <c r="E12" s="1028"/>
      <c r="F12" s="1028"/>
      <c r="G12" s="1047"/>
      <c r="H12" s="58"/>
      <c r="K12" s="577"/>
      <c r="L12" s="577"/>
      <c r="M12" s="577"/>
    </row>
    <row r="13" spans="1:14" ht="15.75" x14ac:dyDescent="0.25">
      <c r="A13" s="1115">
        <v>4</v>
      </c>
      <c r="B13" s="32" t="s">
        <v>90</v>
      </c>
      <c r="C13" s="1029" t="s">
        <v>552</v>
      </c>
      <c r="D13" s="349"/>
      <c r="E13" s="590" t="s">
        <v>95</v>
      </c>
      <c r="F13" s="591"/>
      <c r="G13" s="1019" t="s">
        <v>227</v>
      </c>
      <c r="H13" s="58"/>
      <c r="K13" s="577"/>
      <c r="L13" s="577"/>
      <c r="M13" s="577"/>
    </row>
    <row r="14" spans="1:14" ht="15.75" x14ac:dyDescent="0.25">
      <c r="A14" s="1115">
        <v>5</v>
      </c>
      <c r="B14" s="32" t="s">
        <v>562</v>
      </c>
      <c r="C14" s="1421" t="s">
        <v>553</v>
      </c>
      <c r="D14" s="349"/>
      <c r="E14" s="590" t="s">
        <v>95</v>
      </c>
      <c r="F14" s="591"/>
      <c r="G14" s="1019" t="s">
        <v>543</v>
      </c>
      <c r="H14" s="58"/>
      <c r="K14" s="577"/>
      <c r="L14" s="577"/>
      <c r="M14" s="577"/>
    </row>
    <row r="15" spans="1:14" ht="15.75" x14ac:dyDescent="0.25">
      <c r="A15" s="1115">
        <v>6</v>
      </c>
      <c r="B15" s="32" t="s">
        <v>229</v>
      </c>
      <c r="C15" s="1421" t="s">
        <v>224</v>
      </c>
      <c r="D15" s="349"/>
      <c r="E15" s="1425"/>
      <c r="F15" s="1425"/>
      <c r="G15" s="1426"/>
      <c r="H15" s="58"/>
      <c r="K15" s="577"/>
      <c r="L15" s="577"/>
      <c r="M15" s="577"/>
    </row>
    <row r="16" spans="1:14" ht="15.75" x14ac:dyDescent="0.25">
      <c r="A16" s="1115">
        <v>7</v>
      </c>
      <c r="B16" s="32" t="s">
        <v>231</v>
      </c>
      <c r="C16" s="1029" t="s">
        <v>241</v>
      </c>
      <c r="E16" s="179" t="s">
        <v>95</v>
      </c>
      <c r="F16" s="180"/>
      <c r="G16" s="1015" t="s">
        <v>236</v>
      </c>
      <c r="H16" s="58"/>
      <c r="K16" s="577"/>
      <c r="L16" s="577"/>
      <c r="M16" s="577"/>
    </row>
    <row r="17" spans="1:13" ht="15.75" x14ac:dyDescent="0.25">
      <c r="A17" s="1115">
        <v>8</v>
      </c>
      <c r="B17" s="32" t="s">
        <v>232</v>
      </c>
      <c r="C17" s="1029" t="s">
        <v>242</v>
      </c>
      <c r="E17" s="179" t="s">
        <v>95</v>
      </c>
      <c r="F17" s="180"/>
      <c r="G17" s="1015" t="s">
        <v>237</v>
      </c>
      <c r="H17" s="58"/>
      <c r="K17" s="577"/>
      <c r="L17" s="577"/>
      <c r="M17" s="577"/>
    </row>
    <row r="18" spans="1:13" ht="15.75" x14ac:dyDescent="0.25">
      <c r="A18" s="1115">
        <v>9</v>
      </c>
      <c r="B18" s="32" t="s">
        <v>233</v>
      </c>
      <c r="C18" s="1029" t="s">
        <v>243</v>
      </c>
      <c r="E18" s="179" t="s">
        <v>95</v>
      </c>
      <c r="F18" s="180"/>
      <c r="G18" s="1015" t="s">
        <v>238</v>
      </c>
      <c r="H18" s="58"/>
    </row>
    <row r="19" spans="1:13" ht="15.75" x14ac:dyDescent="0.25">
      <c r="A19" s="1115">
        <v>10</v>
      </c>
      <c r="B19" s="32" t="s">
        <v>101</v>
      </c>
      <c r="C19" s="1038">
        <v>43938</v>
      </c>
      <c r="E19" s="29"/>
      <c r="F19" s="29"/>
      <c r="G19" s="12"/>
      <c r="H19" s="59"/>
      <c r="I19" s="12"/>
    </row>
    <row r="20" spans="1:13" ht="15.75" x14ac:dyDescent="0.25">
      <c r="A20" s="1115">
        <v>11</v>
      </c>
      <c r="B20" s="32" t="s">
        <v>123</v>
      </c>
      <c r="C20" s="821">
        <v>0.45520833333333338</v>
      </c>
      <c r="E20" s="29"/>
      <c r="F20" s="29"/>
      <c r="G20" s="12"/>
      <c r="H20" s="59"/>
      <c r="I20" s="12"/>
    </row>
    <row r="21" spans="1:13" ht="15.75" x14ac:dyDescent="0.25">
      <c r="A21" s="1115">
        <v>12</v>
      </c>
      <c r="B21" s="32" t="s">
        <v>124</v>
      </c>
      <c r="C21" s="877" t="s">
        <v>550</v>
      </c>
      <c r="E21" s="1664" t="s">
        <v>222</v>
      </c>
      <c r="F21" s="1665"/>
      <c r="G21" s="89" t="s">
        <v>223</v>
      </c>
      <c r="H21" s="59"/>
      <c r="I21" s="12"/>
    </row>
    <row r="22" spans="1:13" ht="15.75" x14ac:dyDescent="0.25">
      <c r="A22" s="1115">
        <v>13</v>
      </c>
      <c r="B22" s="32" t="s">
        <v>102</v>
      </c>
      <c r="C22" s="1038">
        <v>43942</v>
      </c>
      <c r="E22" s="29"/>
      <c r="F22" s="29"/>
      <c r="G22" s="12"/>
      <c r="H22" s="59"/>
      <c r="I22" s="12"/>
    </row>
    <row r="23" spans="1:13" ht="15.75" x14ac:dyDescent="0.25">
      <c r="A23" s="1115">
        <v>14</v>
      </c>
      <c r="B23" s="32" t="s">
        <v>103</v>
      </c>
      <c r="C23" s="1038">
        <f>C22+7</f>
        <v>43949</v>
      </c>
      <c r="E23" s="29"/>
      <c r="F23" s="29"/>
      <c r="G23" s="12"/>
      <c r="H23" s="59"/>
      <c r="I23" s="12"/>
    </row>
    <row r="24" spans="1:13" ht="15.75" x14ac:dyDescent="0.25">
      <c r="A24" s="1578">
        <v>15</v>
      </c>
      <c r="B24" s="1668" t="s">
        <v>85</v>
      </c>
      <c r="C24" s="1670" t="s">
        <v>98</v>
      </c>
      <c r="E24" s="1672" t="s">
        <v>181</v>
      </c>
      <c r="F24" s="1672"/>
      <c r="G24" s="1016" t="s">
        <v>92</v>
      </c>
      <c r="H24" s="60"/>
      <c r="I24" s="1673"/>
      <c r="J24" s="1673"/>
      <c r="K24" s="402"/>
    </row>
    <row r="25" spans="1:13" ht="15.75" x14ac:dyDescent="0.25">
      <c r="A25" s="1579"/>
      <c r="B25" s="1669"/>
      <c r="C25" s="1671"/>
      <c r="E25" s="1672" t="s">
        <v>182</v>
      </c>
      <c r="F25" s="1672"/>
      <c r="G25" s="1015" t="s">
        <v>119</v>
      </c>
      <c r="H25" s="60"/>
      <c r="I25" s="1025"/>
      <c r="J25" s="1025"/>
      <c r="K25" s="402"/>
    </row>
    <row r="26" spans="1:13" ht="15.75" x14ac:dyDescent="0.25">
      <c r="A26" s="1115">
        <v>16</v>
      </c>
      <c r="B26" s="32" t="s">
        <v>86</v>
      </c>
      <c r="C26" s="1031">
        <v>30000000</v>
      </c>
      <c r="E26" s="30"/>
      <c r="F26" s="30"/>
      <c r="G26" s="12"/>
      <c r="H26" s="59"/>
      <c r="I26" s="12"/>
    </row>
    <row r="27" spans="1:13" ht="15.75" x14ac:dyDescent="0.25">
      <c r="A27" s="1115">
        <v>17</v>
      </c>
      <c r="B27" s="32" t="s">
        <v>87</v>
      </c>
      <c r="C27" s="1031">
        <f>(C26*(G27/100))+(C26*((1.5*340)/(100*365)))</f>
        <v>30641478.082191776</v>
      </c>
      <c r="E27" s="1662" t="s">
        <v>100</v>
      </c>
      <c r="F27" s="1663"/>
      <c r="G27" s="1017">
        <v>100.741</v>
      </c>
      <c r="H27" s="58"/>
      <c r="I27" s="12"/>
    </row>
    <row r="28" spans="1:13" ht="15.75" x14ac:dyDescent="0.25">
      <c r="A28" s="1115">
        <v>18</v>
      </c>
      <c r="B28" s="32" t="s">
        <v>83</v>
      </c>
      <c r="C28" s="1031">
        <f>C27*(1-0.005)</f>
        <v>30488270.691780817</v>
      </c>
      <c r="E28" s="1662" t="s">
        <v>89</v>
      </c>
      <c r="F28" s="1663"/>
      <c r="G28" s="1018">
        <f>(C27-C28)/C27</f>
        <v>5.000000000000027E-3</v>
      </c>
      <c r="H28" s="61"/>
      <c r="I28" s="12"/>
    </row>
    <row r="29" spans="1:13" ht="15.75" x14ac:dyDescent="0.25">
      <c r="A29" s="1115">
        <v>19</v>
      </c>
      <c r="B29" s="32" t="s">
        <v>88</v>
      </c>
      <c r="C29" s="1015" t="s">
        <v>99</v>
      </c>
      <c r="E29" s="1041"/>
      <c r="F29" s="1041"/>
      <c r="G29" s="12"/>
      <c r="H29" s="59"/>
      <c r="I29" s="12"/>
    </row>
    <row r="30" spans="1:13" ht="15.75" x14ac:dyDescent="0.25">
      <c r="A30" s="1115">
        <v>20</v>
      </c>
      <c r="B30" s="32" t="s">
        <v>82</v>
      </c>
      <c r="C30" s="24">
        <v>-6.1000000000000004E-3</v>
      </c>
      <c r="E30" s="35"/>
      <c r="F30" s="35"/>
      <c r="G30" s="1027"/>
      <c r="H30" s="872"/>
      <c r="I30" s="12"/>
    </row>
    <row r="31" spans="1:13" ht="15.75" x14ac:dyDescent="0.25">
      <c r="A31" s="1115">
        <v>21</v>
      </c>
      <c r="B31" s="32" t="s">
        <v>84</v>
      </c>
      <c r="C31" s="1031">
        <f>C28*(1+((C30*(C23-C22))/(360)))</f>
        <v>30484654.444118209</v>
      </c>
      <c r="E31" s="13"/>
      <c r="F31" s="13"/>
      <c r="G31" s="276"/>
      <c r="H31" s="59"/>
      <c r="I31" s="12"/>
    </row>
    <row r="32" spans="1:13" ht="15.75" x14ac:dyDescent="0.25">
      <c r="A32" s="1115">
        <v>22</v>
      </c>
      <c r="B32" s="32" t="s">
        <v>316</v>
      </c>
      <c r="C32" s="89" t="s">
        <v>206</v>
      </c>
      <c r="E32" s="1664" t="s">
        <v>95</v>
      </c>
      <c r="F32" s="1665"/>
      <c r="G32" s="89" t="s">
        <v>205</v>
      </c>
      <c r="H32" s="58"/>
      <c r="I32" s="12"/>
    </row>
    <row r="33" spans="1:13" ht="31.5" x14ac:dyDescent="0.25">
      <c r="A33" s="1666" t="s">
        <v>970</v>
      </c>
      <c r="B33" s="1666"/>
      <c r="C33" s="1666"/>
      <c r="D33" s="1666"/>
      <c r="E33" s="50"/>
      <c r="F33" s="1667" t="s">
        <v>821</v>
      </c>
      <c r="G33" s="1667"/>
      <c r="H33" s="16"/>
      <c r="I33" s="298"/>
      <c r="J33" s="1666" t="s">
        <v>822</v>
      </c>
      <c r="K33" s="1666"/>
      <c r="M33" s="1020" t="s">
        <v>858</v>
      </c>
    </row>
    <row r="34" spans="1:13" ht="15.75" customHeight="1" x14ac:dyDescent="0.25">
      <c r="A34" s="1021">
        <v>1</v>
      </c>
      <c r="B34" s="3" t="s">
        <v>0</v>
      </c>
      <c r="C34" s="1034" t="s">
        <v>672</v>
      </c>
      <c r="D34" s="269" t="s">
        <v>130</v>
      </c>
      <c r="E34" s="881" t="s">
        <v>283</v>
      </c>
      <c r="F34" s="537">
        <v>1</v>
      </c>
      <c r="G34" s="1341" t="s">
        <v>672</v>
      </c>
      <c r="H34" s="174"/>
      <c r="I34" s="7"/>
      <c r="J34" s="537">
        <v>1</v>
      </c>
      <c r="K34" s="1111" t="s">
        <v>672</v>
      </c>
      <c r="M34" s="1120"/>
    </row>
    <row r="35" spans="1:13" ht="15.75" customHeight="1" x14ac:dyDescent="0.25">
      <c r="A35" s="1021">
        <v>2</v>
      </c>
      <c r="B35" s="3" t="s">
        <v>1</v>
      </c>
      <c r="C35" s="106" t="str">
        <f>G11</f>
        <v>AL61GG34LM12CV28I911</v>
      </c>
      <c r="D35" s="269" t="s">
        <v>130</v>
      </c>
      <c r="E35" s="882" t="s">
        <v>283</v>
      </c>
      <c r="F35" s="537">
        <v>2</v>
      </c>
      <c r="G35" s="1039" t="str">
        <f>C35</f>
        <v>AL61GG34LM12CV28I911</v>
      </c>
      <c r="H35" s="1024"/>
      <c r="I35" s="7"/>
      <c r="J35" s="537">
        <v>2</v>
      </c>
      <c r="K35" s="1039" t="str">
        <f>C35</f>
        <v>AL61GG34LM12CV28I911</v>
      </c>
      <c r="M35" s="1125" t="s">
        <v>963</v>
      </c>
    </row>
    <row r="36" spans="1:13" ht="15.75" customHeight="1" x14ac:dyDescent="0.25">
      <c r="A36" s="1021">
        <v>3</v>
      </c>
      <c r="B36" s="3" t="s">
        <v>40</v>
      </c>
      <c r="C36" s="97" t="str">
        <f>G11</f>
        <v>AL61GG34LM12CV28I911</v>
      </c>
      <c r="D36" s="269" t="s">
        <v>130</v>
      </c>
      <c r="E36" s="265" t="s">
        <v>283</v>
      </c>
      <c r="F36" s="1021">
        <v>3</v>
      </c>
      <c r="G36" s="1040" t="str">
        <f>C36</f>
        <v>AL61GG34LM12CV28I911</v>
      </c>
      <c r="H36" s="1024"/>
      <c r="J36" s="1021">
        <v>3</v>
      </c>
      <c r="K36" s="1040" t="str">
        <f>C36</f>
        <v>AL61GG34LM12CV28I911</v>
      </c>
      <c r="M36" s="1125">
        <v>4.0999999999999996</v>
      </c>
    </row>
    <row r="37" spans="1:13" ht="15.75" customHeight="1" x14ac:dyDescent="0.25">
      <c r="A37" s="1021">
        <v>4</v>
      </c>
      <c r="B37" s="3" t="s">
        <v>12</v>
      </c>
      <c r="C37" s="1046" t="s">
        <v>106</v>
      </c>
      <c r="D37" s="269" t="s">
        <v>130</v>
      </c>
      <c r="E37" s="265"/>
      <c r="F37" s="1021">
        <v>4</v>
      </c>
      <c r="G37" s="1019" t="s">
        <v>106</v>
      </c>
      <c r="H37" s="1024"/>
      <c r="J37" s="1021">
        <v>4</v>
      </c>
      <c r="K37" s="1019" t="s">
        <v>106</v>
      </c>
      <c r="M37" s="1114"/>
    </row>
    <row r="38" spans="1:13" ht="15.75" customHeight="1" x14ac:dyDescent="0.25">
      <c r="A38" s="4">
        <v>5</v>
      </c>
      <c r="B38" s="5" t="s">
        <v>2</v>
      </c>
      <c r="C38" s="97" t="s">
        <v>107</v>
      </c>
      <c r="D38" s="269" t="s">
        <v>130</v>
      </c>
      <c r="E38" s="265"/>
      <c r="F38" s="4">
        <v>5</v>
      </c>
      <c r="G38" s="1040" t="str">
        <f>C38</f>
        <v>CDTI</v>
      </c>
      <c r="H38" s="1024"/>
      <c r="J38" s="4">
        <v>5</v>
      </c>
      <c r="K38" s="1040" t="str">
        <f>C38</f>
        <v>CDTI</v>
      </c>
      <c r="M38" s="1119"/>
    </row>
    <row r="39" spans="1:13" ht="15.75" customHeight="1" x14ac:dyDescent="0.25">
      <c r="A39" s="1021">
        <v>6</v>
      </c>
      <c r="B39" s="3" t="s">
        <v>445</v>
      </c>
      <c r="C39" s="42"/>
      <c r="D39" s="269" t="s">
        <v>44</v>
      </c>
      <c r="E39" s="266"/>
      <c r="F39" s="1021">
        <v>6</v>
      </c>
      <c r="G39" s="1035"/>
      <c r="H39" s="172"/>
      <c r="J39" s="1021">
        <v>6</v>
      </c>
      <c r="K39" s="1035"/>
      <c r="M39" s="1114"/>
    </row>
    <row r="40" spans="1:13" ht="15.75" customHeight="1" x14ac:dyDescent="0.25">
      <c r="A40" s="1021">
        <v>7</v>
      </c>
      <c r="B40" s="3" t="s">
        <v>446</v>
      </c>
      <c r="C40" s="42"/>
      <c r="D40" s="269" t="s">
        <v>43</v>
      </c>
      <c r="E40" s="266" t="s">
        <v>283</v>
      </c>
      <c r="F40" s="1021">
        <v>7</v>
      </c>
      <c r="G40" s="1035"/>
      <c r="H40" s="172"/>
      <c r="J40" s="1021">
        <v>7</v>
      </c>
      <c r="K40" s="1035"/>
      <c r="M40" s="1126"/>
    </row>
    <row r="41" spans="1:13" ht="15.75" customHeight="1" x14ac:dyDescent="0.25">
      <c r="A41" s="1021">
        <v>8</v>
      </c>
      <c r="B41" s="3" t="s">
        <v>447</v>
      </c>
      <c r="C41" s="42"/>
      <c r="D41" s="269" t="s">
        <v>43</v>
      </c>
      <c r="E41" s="266" t="s">
        <v>283</v>
      </c>
      <c r="F41" s="1021">
        <v>8</v>
      </c>
      <c r="G41" s="1035"/>
      <c r="H41" s="172"/>
      <c r="J41" s="1021">
        <v>8</v>
      </c>
      <c r="K41" s="1035"/>
      <c r="M41" s="1114"/>
    </row>
    <row r="42" spans="1:13" ht="15.75" x14ac:dyDescent="0.25">
      <c r="A42" s="1021">
        <v>9</v>
      </c>
      <c r="B42" s="3" t="s">
        <v>5</v>
      </c>
      <c r="C42" s="97" t="s">
        <v>208</v>
      </c>
      <c r="D42" s="269" t="s">
        <v>130</v>
      </c>
      <c r="E42" s="266"/>
      <c r="F42" s="1021">
        <v>9</v>
      </c>
      <c r="G42" s="1040" t="str">
        <f>C42</f>
        <v>TAKE</v>
      </c>
      <c r="H42" s="172"/>
      <c r="J42" s="1021">
        <v>9</v>
      </c>
      <c r="K42" s="1040" t="str">
        <f>C42</f>
        <v>TAKE</v>
      </c>
      <c r="M42" s="1115"/>
    </row>
    <row r="43" spans="1:13" ht="15.75" customHeight="1" x14ac:dyDescent="0.25">
      <c r="A43" s="1021">
        <v>10</v>
      </c>
      <c r="B43" s="3" t="s">
        <v>6</v>
      </c>
      <c r="C43" s="1039" t="str">
        <f>G11</f>
        <v>AL61GG34LM12CV28I911</v>
      </c>
      <c r="D43" s="269" t="s">
        <v>130</v>
      </c>
      <c r="E43" s="266" t="s">
        <v>283</v>
      </c>
      <c r="F43" s="1021">
        <v>10</v>
      </c>
      <c r="G43" s="1040" t="str">
        <f t="shared" ref="G43" si="0">C43</f>
        <v>AL61GG34LM12CV28I911</v>
      </c>
      <c r="H43" s="1022"/>
      <c r="J43" s="1021">
        <v>10</v>
      </c>
      <c r="K43" s="1040" t="str">
        <f>C43</f>
        <v>AL61GG34LM12CV28I911</v>
      </c>
      <c r="M43" s="1125">
        <v>4.0999999999999996</v>
      </c>
    </row>
    <row r="44" spans="1:13" ht="15.75" x14ac:dyDescent="0.25">
      <c r="A44" s="1021">
        <v>11</v>
      </c>
      <c r="B44" s="3" t="s">
        <v>7</v>
      </c>
      <c r="C44" s="106" t="str">
        <f>G16</f>
        <v>549300KM1L458YNTN211</v>
      </c>
      <c r="D44" s="269" t="s">
        <v>130</v>
      </c>
      <c r="E44" s="266"/>
      <c r="F44" s="1021">
        <v>11</v>
      </c>
      <c r="G44" s="1040" t="str">
        <f>G17</f>
        <v>549300091MND56LQ2L89</v>
      </c>
      <c r="H44" s="178"/>
      <c r="J44" s="1021">
        <v>11</v>
      </c>
      <c r="K44" s="1040" t="str">
        <f>G18</f>
        <v>549300077NBE657MLP47</v>
      </c>
      <c r="M44" s="1125">
        <v>4.0999999999999996</v>
      </c>
    </row>
    <row r="45" spans="1:13" ht="15.75" customHeight="1" x14ac:dyDescent="0.25">
      <c r="A45" s="1021">
        <v>12</v>
      </c>
      <c r="B45" s="3" t="s">
        <v>46</v>
      </c>
      <c r="C45" s="43" t="s">
        <v>108</v>
      </c>
      <c r="D45" s="269" t="s">
        <v>130</v>
      </c>
      <c r="E45" s="266"/>
      <c r="F45" s="1021">
        <v>12</v>
      </c>
      <c r="G45" s="1019" t="s">
        <v>108</v>
      </c>
      <c r="H45" s="1022"/>
      <c r="J45" s="1021">
        <v>12</v>
      </c>
      <c r="K45" s="1019" t="s">
        <v>108</v>
      </c>
      <c r="M45" s="1125">
        <v>4.2</v>
      </c>
    </row>
    <row r="46" spans="1:13" ht="15.75" x14ac:dyDescent="0.25">
      <c r="A46" s="1021">
        <v>13</v>
      </c>
      <c r="B46" s="3" t="s">
        <v>8</v>
      </c>
      <c r="C46" s="42"/>
      <c r="D46" s="269" t="s">
        <v>43</v>
      </c>
      <c r="E46" s="266" t="s">
        <v>283</v>
      </c>
      <c r="F46" s="1021">
        <v>13</v>
      </c>
      <c r="G46" s="1035"/>
      <c r="H46" s="1022"/>
      <c r="J46" s="1021">
        <v>13</v>
      </c>
      <c r="K46" s="1035"/>
      <c r="M46" s="1115">
        <v>4.3</v>
      </c>
    </row>
    <row r="47" spans="1:13" ht="15.75" customHeight="1" x14ac:dyDescent="0.25">
      <c r="A47" s="1021">
        <v>14</v>
      </c>
      <c r="B47" s="3" t="s">
        <v>9</v>
      </c>
      <c r="C47" s="42"/>
      <c r="D47" s="269" t="s">
        <v>43</v>
      </c>
      <c r="E47" s="266"/>
      <c r="F47" s="1021">
        <v>14</v>
      </c>
      <c r="G47" s="1035"/>
      <c r="H47" s="172"/>
      <c r="J47" s="1021">
        <v>14</v>
      </c>
      <c r="K47" s="1035"/>
      <c r="M47" s="1118"/>
    </row>
    <row r="48" spans="1:13" ht="15.75" x14ac:dyDescent="0.25">
      <c r="A48" s="1021">
        <v>15</v>
      </c>
      <c r="B48" s="3" t="s">
        <v>10</v>
      </c>
      <c r="C48" s="42"/>
      <c r="D48" s="269" t="s">
        <v>43</v>
      </c>
      <c r="E48" s="266"/>
      <c r="F48" s="1021">
        <v>15</v>
      </c>
      <c r="G48" s="1035"/>
      <c r="H48" s="172"/>
      <c r="J48" s="1021">
        <v>15</v>
      </c>
      <c r="K48" s="1035"/>
      <c r="M48" s="1125"/>
    </row>
    <row r="49" spans="1:13" ht="15.75" x14ac:dyDescent="0.25">
      <c r="A49" s="1021">
        <v>16</v>
      </c>
      <c r="B49" s="3" t="s">
        <v>41</v>
      </c>
      <c r="C49" s="42"/>
      <c r="D49" s="269" t="s">
        <v>44</v>
      </c>
      <c r="E49" s="266"/>
      <c r="F49" s="1021">
        <v>16</v>
      </c>
      <c r="G49" s="1035"/>
      <c r="H49" s="172"/>
      <c r="J49" s="1021">
        <v>16</v>
      </c>
      <c r="K49" s="1035"/>
      <c r="M49" s="1116"/>
    </row>
    <row r="50" spans="1:13" ht="15.75" customHeight="1" x14ac:dyDescent="0.25">
      <c r="A50" s="1021">
        <v>17</v>
      </c>
      <c r="B50" s="3" t="s">
        <v>11</v>
      </c>
      <c r="C50" s="1046" t="str">
        <f>G11</f>
        <v>AL61GG34LM12CV28I911</v>
      </c>
      <c r="D50" s="269" t="s">
        <v>43</v>
      </c>
      <c r="E50" s="266" t="s">
        <v>283</v>
      </c>
      <c r="F50" s="1021">
        <v>17</v>
      </c>
      <c r="G50" s="1019" t="str">
        <f>C50</f>
        <v>AL61GG34LM12CV28I911</v>
      </c>
      <c r="H50" s="132"/>
      <c r="J50" s="1021">
        <v>17</v>
      </c>
      <c r="K50" s="1019" t="str">
        <f>C50</f>
        <v>AL61GG34LM12CV28I911</v>
      </c>
      <c r="M50" s="1115">
        <v>4.5</v>
      </c>
    </row>
    <row r="51" spans="1:13" ht="15.75" x14ac:dyDescent="0.25">
      <c r="A51" s="1021">
        <v>18</v>
      </c>
      <c r="B51" s="3" t="s">
        <v>154</v>
      </c>
      <c r="C51" s="1029" t="str">
        <f>G13</f>
        <v>549300RM34L56MA11M54</v>
      </c>
      <c r="D51" s="269" t="s">
        <v>43</v>
      </c>
      <c r="E51" s="266" t="s">
        <v>283</v>
      </c>
      <c r="F51" s="1021">
        <v>18</v>
      </c>
      <c r="G51" s="1037" t="str">
        <f>C51</f>
        <v>549300RM34L56MA11M54</v>
      </c>
      <c r="H51" s="1024"/>
      <c r="J51" s="1021">
        <v>18</v>
      </c>
      <c r="K51" s="1037" t="str">
        <f>C51</f>
        <v>549300RM34L56MA11M54</v>
      </c>
      <c r="M51" s="1115">
        <v>4.3</v>
      </c>
    </row>
    <row r="52" spans="1:13" ht="15.75" x14ac:dyDescent="0.25">
      <c r="A52" s="33" t="s">
        <v>134</v>
      </c>
      <c r="B52" s="1"/>
      <c r="C52" s="16"/>
      <c r="D52" s="1423"/>
      <c r="E52" s="400"/>
      <c r="F52" s="33"/>
      <c r="G52" s="16"/>
      <c r="H52" s="172"/>
      <c r="J52" s="33"/>
      <c r="K52" s="16"/>
      <c r="M52" s="198"/>
    </row>
    <row r="53" spans="1:13" ht="15.75" customHeight="1" x14ac:dyDescent="0.25">
      <c r="A53" s="1021">
        <v>1</v>
      </c>
      <c r="B53" s="3" t="s">
        <v>49</v>
      </c>
      <c r="C53" s="1015" t="s">
        <v>120</v>
      </c>
      <c r="D53" s="1143" t="s">
        <v>130</v>
      </c>
      <c r="E53" s="266" t="s">
        <v>283</v>
      </c>
      <c r="F53" s="1021">
        <v>1</v>
      </c>
      <c r="G53" s="1015" t="s">
        <v>234</v>
      </c>
      <c r="H53" s="172"/>
      <c r="J53" s="1021">
        <v>1</v>
      </c>
      <c r="K53" s="1015" t="s">
        <v>235</v>
      </c>
      <c r="M53" s="1115">
        <v>3.1</v>
      </c>
    </row>
    <row r="54" spans="1:13" ht="15.75" customHeight="1" x14ac:dyDescent="0.25">
      <c r="A54" s="1021">
        <v>2</v>
      </c>
      <c r="B54" s="3" t="s">
        <v>15</v>
      </c>
      <c r="C54" s="1042"/>
      <c r="D54" s="1143" t="s">
        <v>44</v>
      </c>
      <c r="E54" s="400"/>
      <c r="F54" s="1021">
        <v>2</v>
      </c>
      <c r="G54" s="1042"/>
      <c r="H54" s="172"/>
      <c r="J54" s="1021">
        <v>2</v>
      </c>
      <c r="K54" s="1042"/>
      <c r="M54" s="1115"/>
    </row>
    <row r="55" spans="1:13" ht="15.75" x14ac:dyDescent="0.25">
      <c r="A55" s="1021">
        <v>3</v>
      </c>
      <c r="B55" s="3" t="s">
        <v>79</v>
      </c>
      <c r="C55" s="301" t="s">
        <v>571</v>
      </c>
      <c r="D55" s="1143" t="s">
        <v>130</v>
      </c>
      <c r="E55" s="182"/>
      <c r="F55" s="537">
        <v>3</v>
      </c>
      <c r="G55" s="301" t="s">
        <v>571</v>
      </c>
      <c r="H55" s="178"/>
      <c r="I55" s="7"/>
      <c r="J55" s="537">
        <v>3</v>
      </c>
      <c r="K55" s="301" t="s">
        <v>571</v>
      </c>
      <c r="M55" s="1128">
        <v>9.1999999999999993</v>
      </c>
    </row>
    <row r="56" spans="1:13" ht="15.75" x14ac:dyDescent="0.25">
      <c r="A56" s="1021">
        <v>4</v>
      </c>
      <c r="B56" s="3" t="s">
        <v>34</v>
      </c>
      <c r="C56" s="1019" t="s">
        <v>110</v>
      </c>
      <c r="D56" s="1143" t="s">
        <v>130</v>
      </c>
      <c r="E56" s="400"/>
      <c r="F56" s="181">
        <v>4</v>
      </c>
      <c r="G56" s="1019" t="s">
        <v>110</v>
      </c>
      <c r="H56" s="178"/>
      <c r="J56" s="181">
        <v>4</v>
      </c>
      <c r="K56" s="1019" t="s">
        <v>110</v>
      </c>
      <c r="M56" s="1115" t="s">
        <v>978</v>
      </c>
    </row>
    <row r="57" spans="1:13" ht="15.75" x14ac:dyDescent="0.25">
      <c r="A57" s="1021">
        <v>5</v>
      </c>
      <c r="B57" s="3" t="s">
        <v>16</v>
      </c>
      <c r="C57" s="1015" t="b">
        <v>0</v>
      </c>
      <c r="D57" s="1143" t="s">
        <v>130</v>
      </c>
      <c r="E57" s="400"/>
      <c r="F57" s="1021">
        <v>5</v>
      </c>
      <c r="G57" s="1015" t="b">
        <v>0</v>
      </c>
      <c r="H57" s="172"/>
      <c r="J57" s="1021">
        <v>5</v>
      </c>
      <c r="K57" s="1015" t="b">
        <v>0</v>
      </c>
      <c r="M57" s="1115"/>
    </row>
    <row r="58" spans="1:13" ht="15.75" customHeight="1" x14ac:dyDescent="0.25">
      <c r="A58" s="1021">
        <v>6</v>
      </c>
      <c r="B58" s="3" t="s">
        <v>50</v>
      </c>
      <c r="C58" s="1042"/>
      <c r="D58" s="1143" t="s">
        <v>44</v>
      </c>
      <c r="E58" s="400"/>
      <c r="F58" s="1021">
        <v>6</v>
      </c>
      <c r="G58" s="1042"/>
      <c r="H58" s="172"/>
      <c r="J58" s="1021">
        <v>6</v>
      </c>
      <c r="K58" s="1042"/>
      <c r="M58" s="1115"/>
    </row>
    <row r="59" spans="1:13" ht="15.75" x14ac:dyDescent="0.25">
      <c r="A59" s="1021">
        <v>7</v>
      </c>
      <c r="B59" s="3" t="s">
        <v>13</v>
      </c>
      <c r="C59" s="1035"/>
      <c r="D59" s="1143" t="s">
        <v>44</v>
      </c>
      <c r="E59" s="400"/>
      <c r="F59" s="1021">
        <v>7</v>
      </c>
      <c r="G59" s="1042"/>
      <c r="H59" s="172"/>
      <c r="J59" s="1021">
        <v>7</v>
      </c>
      <c r="K59" s="1042"/>
      <c r="M59" s="1115"/>
    </row>
    <row r="60" spans="1:13" ht="15.75" x14ac:dyDescent="0.25">
      <c r="A60" s="1021">
        <v>8</v>
      </c>
      <c r="B60" s="3" t="s">
        <v>14</v>
      </c>
      <c r="C60" s="1037" t="str">
        <f>G21</f>
        <v>TREU</v>
      </c>
      <c r="D60" s="1143" t="s">
        <v>130</v>
      </c>
      <c r="E60" s="266" t="s">
        <v>283</v>
      </c>
      <c r="F60" s="1021">
        <v>8</v>
      </c>
      <c r="G60" s="1037" t="str">
        <f>C60</f>
        <v>TREU</v>
      </c>
      <c r="H60" s="178"/>
      <c r="I60" s="400"/>
      <c r="J60" s="181">
        <v>8</v>
      </c>
      <c r="K60" s="1037" t="str">
        <f>C60</f>
        <v>TREU</v>
      </c>
      <c r="M60" s="1121" t="s">
        <v>954</v>
      </c>
    </row>
    <row r="61" spans="1:13" ht="15.75" customHeight="1" x14ac:dyDescent="0.25">
      <c r="A61" s="1021">
        <v>9</v>
      </c>
      <c r="B61" s="3" t="s">
        <v>51</v>
      </c>
      <c r="C61" s="1019" t="s">
        <v>104</v>
      </c>
      <c r="D61" s="1143" t="s">
        <v>130</v>
      </c>
      <c r="E61" s="400"/>
      <c r="F61" s="181">
        <v>9</v>
      </c>
      <c r="G61" s="1019" t="s">
        <v>104</v>
      </c>
      <c r="H61" s="178"/>
      <c r="J61" s="181">
        <v>9</v>
      </c>
      <c r="K61" s="1019" t="s">
        <v>104</v>
      </c>
      <c r="M61" s="1115">
        <v>8.4</v>
      </c>
    </row>
    <row r="62" spans="1:13" ht="15.75" customHeight="1" x14ac:dyDescent="0.25">
      <c r="A62" s="1021">
        <v>10</v>
      </c>
      <c r="B62" s="3" t="s">
        <v>35</v>
      </c>
      <c r="C62" s="1035"/>
      <c r="D62" s="1143" t="s">
        <v>44</v>
      </c>
      <c r="E62" s="400"/>
      <c r="F62" s="181">
        <v>10</v>
      </c>
      <c r="G62" s="1035"/>
      <c r="H62" s="178"/>
      <c r="J62" s="181">
        <v>10</v>
      </c>
      <c r="K62" s="1035"/>
      <c r="M62" s="1115"/>
    </row>
    <row r="63" spans="1:13" ht="15.75" customHeight="1" x14ac:dyDescent="0.25">
      <c r="A63" s="1021">
        <v>11</v>
      </c>
      <c r="B63" s="3" t="s">
        <v>52</v>
      </c>
      <c r="C63" s="1019">
        <v>2011</v>
      </c>
      <c r="D63" s="1143" t="s">
        <v>44</v>
      </c>
      <c r="E63" s="400"/>
      <c r="F63" s="181">
        <v>11</v>
      </c>
      <c r="G63" s="1019">
        <v>2011</v>
      </c>
      <c r="H63" s="178"/>
      <c r="J63" s="181">
        <v>11</v>
      </c>
      <c r="K63" s="1019">
        <v>2011</v>
      </c>
      <c r="M63" s="1115"/>
    </row>
    <row r="64" spans="1:13" ht="15.75" customHeight="1" x14ac:dyDescent="0.25">
      <c r="A64" s="1021">
        <v>12</v>
      </c>
      <c r="B64" s="3" t="s">
        <v>53</v>
      </c>
      <c r="C64" s="1032" t="s">
        <v>668</v>
      </c>
      <c r="D64" s="1143" t="s">
        <v>130</v>
      </c>
      <c r="E64" s="182"/>
      <c r="F64" s="537">
        <v>12</v>
      </c>
      <c r="G64" s="1032" t="s">
        <v>668</v>
      </c>
      <c r="H64" s="172"/>
      <c r="I64" s="7"/>
      <c r="J64" s="537">
        <v>12</v>
      </c>
      <c r="K64" s="1032" t="s">
        <v>668</v>
      </c>
      <c r="M64" s="53"/>
    </row>
    <row r="65" spans="1:13" ht="15.75" customHeight="1" x14ac:dyDescent="0.25">
      <c r="A65" s="1021">
        <v>13</v>
      </c>
      <c r="B65" s="3" t="s">
        <v>54</v>
      </c>
      <c r="C65" s="1036" t="s">
        <v>646</v>
      </c>
      <c r="D65" s="1143" t="s">
        <v>130</v>
      </c>
      <c r="E65" s="182"/>
      <c r="F65" s="537">
        <v>13</v>
      </c>
      <c r="G65" s="1036" t="s">
        <v>646</v>
      </c>
      <c r="H65" s="172"/>
      <c r="I65" s="7"/>
      <c r="J65" s="537">
        <v>13</v>
      </c>
      <c r="K65" s="1036" t="s">
        <v>646</v>
      </c>
      <c r="M65" s="1123"/>
    </row>
    <row r="66" spans="1:13" ht="15.75" customHeight="1" x14ac:dyDescent="0.25">
      <c r="A66" s="1021">
        <v>14</v>
      </c>
      <c r="B66" s="3" t="s">
        <v>37</v>
      </c>
      <c r="C66" s="1036" t="s">
        <v>647</v>
      </c>
      <c r="D66" s="1143" t="s">
        <v>44</v>
      </c>
      <c r="E66" s="881" t="s">
        <v>283</v>
      </c>
      <c r="F66" s="537">
        <v>14</v>
      </c>
      <c r="G66" s="1036" t="s">
        <v>647</v>
      </c>
      <c r="H66" s="132"/>
      <c r="I66" s="7"/>
      <c r="J66" s="537">
        <v>14</v>
      </c>
      <c r="K66" s="1036" t="s">
        <v>647</v>
      </c>
      <c r="M66" s="1123"/>
    </row>
    <row r="67" spans="1:13" ht="15.75" x14ac:dyDescent="0.25">
      <c r="A67" s="1021">
        <v>15</v>
      </c>
      <c r="B67" s="3" t="s">
        <v>55</v>
      </c>
      <c r="C67" s="1435" t="s">
        <v>1018</v>
      </c>
      <c r="D67" s="1143" t="s">
        <v>769</v>
      </c>
      <c r="E67" s="266" t="s">
        <v>283</v>
      </c>
      <c r="F67" s="1021">
        <v>15</v>
      </c>
      <c r="G67" s="1435" t="s">
        <v>1018</v>
      </c>
      <c r="H67" s="172"/>
      <c r="J67" s="1021">
        <v>15</v>
      </c>
      <c r="K67" s="1435" t="s">
        <v>1018</v>
      </c>
      <c r="M67" s="1115"/>
    </row>
    <row r="68" spans="1:13" ht="15.75" customHeight="1" x14ac:dyDescent="0.25">
      <c r="A68" s="1021">
        <v>16</v>
      </c>
      <c r="B68" s="3" t="s">
        <v>56</v>
      </c>
      <c r="C68" s="104"/>
      <c r="D68" s="1143" t="s">
        <v>44</v>
      </c>
      <c r="E68" s="427" t="s">
        <v>283</v>
      </c>
      <c r="F68" s="537">
        <v>16</v>
      </c>
      <c r="G68" s="104"/>
      <c r="H68" s="178"/>
      <c r="I68" s="7"/>
      <c r="J68" s="537">
        <v>16</v>
      </c>
      <c r="K68" s="104"/>
      <c r="M68" s="1115">
        <v>5.3</v>
      </c>
    </row>
    <row r="69" spans="1:13" ht="15.75" customHeight="1" x14ac:dyDescent="0.25">
      <c r="A69" s="1021">
        <v>17</v>
      </c>
      <c r="B69" s="3" t="s">
        <v>57</v>
      </c>
      <c r="C69" s="135"/>
      <c r="D69" s="1143" t="s">
        <v>43</v>
      </c>
      <c r="E69" s="427" t="s">
        <v>283</v>
      </c>
      <c r="F69" s="537">
        <v>17</v>
      </c>
      <c r="G69" s="135"/>
      <c r="H69" s="178"/>
      <c r="I69" s="7"/>
      <c r="J69" s="537">
        <v>17</v>
      </c>
      <c r="K69" s="135"/>
      <c r="M69" s="1122">
        <v>5.4</v>
      </c>
    </row>
    <row r="70" spans="1:13" ht="15.75" customHeight="1" x14ac:dyDescent="0.25">
      <c r="A70" s="1021">
        <v>18</v>
      </c>
      <c r="B70" s="3" t="s">
        <v>129</v>
      </c>
      <c r="C70" s="1037" t="s">
        <v>105</v>
      </c>
      <c r="D70" s="1143" t="s">
        <v>130</v>
      </c>
      <c r="E70" s="427" t="s">
        <v>283</v>
      </c>
      <c r="F70" s="679">
        <v>18</v>
      </c>
      <c r="G70" s="1037" t="s">
        <v>105</v>
      </c>
      <c r="H70" s="178"/>
      <c r="I70" s="7"/>
      <c r="J70" s="679">
        <v>18</v>
      </c>
      <c r="K70" s="1037" t="s">
        <v>105</v>
      </c>
      <c r="M70" s="1115">
        <v>6.3</v>
      </c>
    </row>
    <row r="71" spans="1:13" ht="15.75" x14ac:dyDescent="0.25">
      <c r="A71" s="1021">
        <v>19</v>
      </c>
      <c r="B71" s="3" t="s">
        <v>17</v>
      </c>
      <c r="C71" s="1029" t="b">
        <v>0</v>
      </c>
      <c r="D71" s="1143" t="s">
        <v>130</v>
      </c>
      <c r="E71" s="182"/>
      <c r="F71" s="537">
        <v>19</v>
      </c>
      <c r="G71" s="1029" t="b">
        <v>0</v>
      </c>
      <c r="H71" s="172"/>
      <c r="I71" s="7"/>
      <c r="J71" s="537">
        <v>19</v>
      </c>
      <c r="K71" s="1029" t="b">
        <v>0</v>
      </c>
      <c r="M71" s="1115"/>
    </row>
    <row r="72" spans="1:13" ht="15.75" customHeight="1" x14ac:dyDescent="0.25">
      <c r="A72" s="1021">
        <v>20</v>
      </c>
      <c r="B72" s="3" t="s">
        <v>18</v>
      </c>
      <c r="C72" s="1029" t="s">
        <v>111</v>
      </c>
      <c r="D72" s="679" t="s">
        <v>130</v>
      </c>
      <c r="E72" s="427" t="s">
        <v>283</v>
      </c>
      <c r="F72" s="537">
        <v>20</v>
      </c>
      <c r="G72" s="1029" t="s">
        <v>111</v>
      </c>
      <c r="H72" s="172"/>
      <c r="I72" s="7"/>
      <c r="J72" s="537">
        <v>20</v>
      </c>
      <c r="K72" s="1029" t="s">
        <v>111</v>
      </c>
      <c r="M72" s="1115">
        <v>6.15</v>
      </c>
    </row>
    <row r="73" spans="1:13" ht="15.75" x14ac:dyDescent="0.25">
      <c r="A73" s="1021">
        <v>21</v>
      </c>
      <c r="B73" s="3" t="s">
        <v>58</v>
      </c>
      <c r="C73" s="1029" t="b">
        <v>0</v>
      </c>
      <c r="D73" s="1143" t="s">
        <v>130</v>
      </c>
      <c r="E73" s="182"/>
      <c r="F73" s="537">
        <v>21</v>
      </c>
      <c r="G73" s="1029" t="b">
        <v>0</v>
      </c>
      <c r="H73" s="172"/>
      <c r="I73" s="7"/>
      <c r="J73" s="537">
        <v>21</v>
      </c>
      <c r="K73" s="1029" t="b">
        <v>0</v>
      </c>
      <c r="M73" s="1115"/>
    </row>
    <row r="74" spans="1:13" ht="15.75" customHeight="1" x14ac:dyDescent="0.25">
      <c r="A74" s="1021">
        <v>22</v>
      </c>
      <c r="B74" s="3" t="s">
        <v>651</v>
      </c>
      <c r="C74" s="1029" t="s">
        <v>197</v>
      </c>
      <c r="D74" s="1143" t="s">
        <v>130</v>
      </c>
      <c r="E74" s="427" t="s">
        <v>283</v>
      </c>
      <c r="F74" s="537">
        <v>22</v>
      </c>
      <c r="G74" s="1029" t="s">
        <v>197</v>
      </c>
      <c r="H74" s="172"/>
      <c r="I74" s="7"/>
      <c r="J74" s="537">
        <v>22</v>
      </c>
      <c r="K74" s="1029" t="s">
        <v>197</v>
      </c>
      <c r="M74" s="1115"/>
    </row>
    <row r="75" spans="1:13" ht="15.75" x14ac:dyDescent="0.25">
      <c r="A75" s="1021">
        <v>23</v>
      </c>
      <c r="B75" s="3" t="s">
        <v>59</v>
      </c>
      <c r="C75" s="1033">
        <f>C30</f>
        <v>-6.1000000000000004E-3</v>
      </c>
      <c r="D75" s="1143" t="s">
        <v>44</v>
      </c>
      <c r="E75" s="400"/>
      <c r="F75" s="1021">
        <v>23</v>
      </c>
      <c r="G75" s="1033">
        <f>C75</f>
        <v>-6.1000000000000004E-3</v>
      </c>
      <c r="H75" s="178"/>
      <c r="J75" s="1021">
        <v>23</v>
      </c>
      <c r="K75" s="1033">
        <f>C75</f>
        <v>-6.1000000000000004E-3</v>
      </c>
      <c r="M75" s="1126"/>
    </row>
    <row r="76" spans="1:13" ht="15.75" customHeight="1" x14ac:dyDescent="0.25">
      <c r="A76" s="1021">
        <v>24</v>
      </c>
      <c r="B76" s="3" t="s">
        <v>60</v>
      </c>
      <c r="C76" s="1015" t="s">
        <v>112</v>
      </c>
      <c r="D76" s="1143" t="s">
        <v>44</v>
      </c>
      <c r="E76" s="400"/>
      <c r="F76" s="1021">
        <v>24</v>
      </c>
      <c r="G76" s="1015" t="s">
        <v>112</v>
      </c>
      <c r="H76" s="172"/>
      <c r="J76" s="1021">
        <v>24</v>
      </c>
      <c r="K76" s="1015" t="s">
        <v>112</v>
      </c>
      <c r="M76" s="1115"/>
    </row>
    <row r="77" spans="1:13" ht="15.75" x14ac:dyDescent="0.25">
      <c r="A77" s="1021">
        <v>25</v>
      </c>
      <c r="B77" s="3" t="s">
        <v>61</v>
      </c>
      <c r="C77" s="1042"/>
      <c r="D77" s="1143" t="s">
        <v>44</v>
      </c>
      <c r="E77" s="400"/>
      <c r="F77" s="1021">
        <v>25</v>
      </c>
      <c r="G77" s="1042"/>
      <c r="H77" s="172"/>
      <c r="J77" s="1021">
        <v>25</v>
      </c>
      <c r="K77" s="1042"/>
      <c r="M77" s="1115"/>
    </row>
    <row r="78" spans="1:13" ht="15.75" customHeight="1" x14ac:dyDescent="0.25">
      <c r="A78" s="1021">
        <v>26</v>
      </c>
      <c r="B78" s="3" t="s">
        <v>62</v>
      </c>
      <c r="C78" s="1042"/>
      <c r="D78" s="1143" t="s">
        <v>44</v>
      </c>
      <c r="E78" s="400"/>
      <c r="F78" s="1021">
        <v>26</v>
      </c>
      <c r="G78" s="1042"/>
      <c r="H78" s="172"/>
      <c r="J78" s="1021">
        <v>26</v>
      </c>
      <c r="K78" s="1042"/>
      <c r="M78" s="1115"/>
    </row>
    <row r="79" spans="1:13" ht="15.75" customHeight="1" x14ac:dyDescent="0.25">
      <c r="A79" s="1021">
        <v>27</v>
      </c>
      <c r="B79" s="3" t="s">
        <v>63</v>
      </c>
      <c r="C79" s="1042"/>
      <c r="D79" s="1143" t="s">
        <v>44</v>
      </c>
      <c r="E79" s="400"/>
      <c r="F79" s="1021">
        <v>27</v>
      </c>
      <c r="G79" s="1042"/>
      <c r="H79" s="172"/>
      <c r="J79" s="1021">
        <v>27</v>
      </c>
      <c r="K79" s="1042"/>
      <c r="M79" s="1115"/>
    </row>
    <row r="80" spans="1:13" ht="15.75" customHeight="1" x14ac:dyDescent="0.25">
      <c r="A80" s="1021">
        <v>28</v>
      </c>
      <c r="B80" s="3" t="s">
        <v>64</v>
      </c>
      <c r="C80" s="1042"/>
      <c r="D80" s="1143" t="s">
        <v>44</v>
      </c>
      <c r="E80" s="400"/>
      <c r="F80" s="1021">
        <v>28</v>
      </c>
      <c r="G80" s="1042"/>
      <c r="H80" s="172"/>
      <c r="J80" s="1021">
        <v>28</v>
      </c>
      <c r="K80" s="1042"/>
      <c r="M80" s="1115"/>
    </row>
    <row r="81" spans="1:13" ht="15.75" customHeight="1" x14ac:dyDescent="0.25">
      <c r="A81" s="1021">
        <v>29</v>
      </c>
      <c r="B81" s="3" t="s">
        <v>65</v>
      </c>
      <c r="C81" s="1042"/>
      <c r="D81" s="1143" t="s">
        <v>44</v>
      </c>
      <c r="E81" s="400"/>
      <c r="F81" s="1021">
        <v>29</v>
      </c>
      <c r="G81" s="1042"/>
      <c r="H81" s="172"/>
      <c r="J81" s="1021">
        <v>29</v>
      </c>
      <c r="K81" s="1042"/>
      <c r="M81" s="1115"/>
    </row>
    <row r="82" spans="1:13" ht="15.75" customHeight="1" x14ac:dyDescent="0.25">
      <c r="A82" s="1021">
        <v>30</v>
      </c>
      <c r="B82" s="3" t="s">
        <v>66</v>
      </c>
      <c r="C82" s="1042"/>
      <c r="D82" s="1143" t="s">
        <v>44</v>
      </c>
      <c r="E82" s="400"/>
      <c r="F82" s="1021">
        <v>30</v>
      </c>
      <c r="G82" s="1042"/>
      <c r="H82" s="172"/>
      <c r="J82" s="1021">
        <v>30</v>
      </c>
      <c r="K82" s="1042"/>
      <c r="M82" s="1115"/>
    </row>
    <row r="83" spans="1:13" ht="15.75" customHeight="1" x14ac:dyDescent="0.25">
      <c r="A83" s="1021">
        <v>31</v>
      </c>
      <c r="B83" s="3" t="s">
        <v>67</v>
      </c>
      <c r="C83" s="1042"/>
      <c r="D83" s="1143" t="s">
        <v>44</v>
      </c>
      <c r="E83" s="400"/>
      <c r="F83" s="1021">
        <v>31</v>
      </c>
      <c r="G83" s="1042"/>
      <c r="H83" s="172"/>
      <c r="J83" s="1021">
        <v>31</v>
      </c>
      <c r="K83" s="1042"/>
      <c r="M83" s="1115"/>
    </row>
    <row r="84" spans="1:13" ht="15.75" x14ac:dyDescent="0.25">
      <c r="A84" s="1021">
        <v>32</v>
      </c>
      <c r="B84" s="3" t="s">
        <v>68</v>
      </c>
      <c r="C84" s="1042"/>
      <c r="D84" s="1143" t="s">
        <v>44</v>
      </c>
      <c r="E84" s="400"/>
      <c r="F84" s="1021">
        <v>32</v>
      </c>
      <c r="G84" s="1042"/>
      <c r="H84" s="172"/>
      <c r="J84" s="1021">
        <v>32</v>
      </c>
      <c r="K84" s="1042"/>
      <c r="M84" s="1115"/>
    </row>
    <row r="85" spans="1:13" ht="15.75" customHeight="1" x14ac:dyDescent="0.25">
      <c r="A85" s="1021">
        <v>35</v>
      </c>
      <c r="B85" s="3" t="s">
        <v>72</v>
      </c>
      <c r="C85" s="1042"/>
      <c r="D85" s="1143" t="s">
        <v>43</v>
      </c>
      <c r="E85" s="400"/>
      <c r="F85" s="1021">
        <v>35</v>
      </c>
      <c r="G85" s="1042"/>
      <c r="H85" s="172"/>
      <c r="J85" s="1021">
        <v>35</v>
      </c>
      <c r="K85" s="1042"/>
      <c r="M85" s="1115"/>
    </row>
    <row r="86" spans="1:13" ht="15.75" x14ac:dyDescent="0.25">
      <c r="A86" s="1021">
        <v>36</v>
      </c>
      <c r="B86" s="3" t="s">
        <v>73</v>
      </c>
      <c r="C86" s="1042"/>
      <c r="D86" s="1143" t="s">
        <v>44</v>
      </c>
      <c r="E86" s="400"/>
      <c r="F86" s="1021">
        <v>36</v>
      </c>
      <c r="G86" s="1042"/>
      <c r="H86" s="172"/>
      <c r="J86" s="1021">
        <v>36</v>
      </c>
      <c r="K86" s="1042"/>
      <c r="M86" s="1115"/>
    </row>
    <row r="87" spans="1:13" ht="15.75" customHeight="1" x14ac:dyDescent="0.25">
      <c r="A87" s="1021">
        <v>37</v>
      </c>
      <c r="B87" s="3" t="s">
        <v>69</v>
      </c>
      <c r="C87" s="1031">
        <f>C28/3</f>
        <v>10162756.897260273</v>
      </c>
      <c r="D87" s="1143" t="s">
        <v>130</v>
      </c>
      <c r="E87" s="400"/>
      <c r="F87" s="1021">
        <v>37</v>
      </c>
      <c r="G87" s="1031">
        <f>C87</f>
        <v>10162756.897260273</v>
      </c>
      <c r="H87" s="172"/>
      <c r="J87" s="1021">
        <v>37</v>
      </c>
      <c r="K87" s="1031">
        <f>C87</f>
        <v>10162756.897260273</v>
      </c>
      <c r="M87" s="1116"/>
    </row>
    <row r="88" spans="1:13" ht="15.75" customHeight="1" x14ac:dyDescent="0.25">
      <c r="A88" s="1021">
        <v>38</v>
      </c>
      <c r="B88" s="3" t="s">
        <v>70</v>
      </c>
      <c r="C88" s="1031">
        <f>C31/3</f>
        <v>10161551.481372736</v>
      </c>
      <c r="D88" s="1143" t="s">
        <v>44</v>
      </c>
      <c r="E88" s="400"/>
      <c r="F88" s="1021">
        <v>38</v>
      </c>
      <c r="G88" s="1031">
        <f>C88</f>
        <v>10161551.481372736</v>
      </c>
      <c r="H88" s="172"/>
      <c r="J88" s="1021">
        <v>38</v>
      </c>
      <c r="K88" s="1031">
        <f>C88</f>
        <v>10161551.481372736</v>
      </c>
      <c r="M88" s="1116"/>
    </row>
    <row r="89" spans="1:13" ht="15.75" customHeight="1" x14ac:dyDescent="0.25">
      <c r="A89" s="1021">
        <v>39</v>
      </c>
      <c r="B89" s="3" t="s">
        <v>71</v>
      </c>
      <c r="C89" s="1015" t="str">
        <f>C29</f>
        <v>EUR</v>
      </c>
      <c r="D89" s="1143" t="s">
        <v>130</v>
      </c>
      <c r="E89" s="400"/>
      <c r="F89" s="1021">
        <v>39</v>
      </c>
      <c r="G89" s="1015" t="str">
        <f>C89</f>
        <v>EUR</v>
      </c>
      <c r="H89" s="172"/>
      <c r="J89" s="1021">
        <v>39</v>
      </c>
      <c r="K89" s="1015" t="str">
        <f>G89</f>
        <v>EUR</v>
      </c>
      <c r="M89" s="1115"/>
    </row>
    <row r="90" spans="1:13" ht="15.75" customHeight="1" x14ac:dyDescent="0.25">
      <c r="A90" s="1021">
        <v>73</v>
      </c>
      <c r="B90" s="3" t="s">
        <v>81</v>
      </c>
      <c r="C90" s="1019" t="b">
        <v>0</v>
      </c>
      <c r="D90" s="679" t="s">
        <v>130</v>
      </c>
      <c r="E90" s="400"/>
      <c r="F90" s="1021">
        <v>73</v>
      </c>
      <c r="G90" s="1019" t="b">
        <v>0</v>
      </c>
      <c r="H90" s="178"/>
      <c r="J90" s="1021">
        <v>73</v>
      </c>
      <c r="K90" s="1019" t="b">
        <v>0</v>
      </c>
      <c r="M90" s="1115">
        <v>6.1</v>
      </c>
    </row>
    <row r="91" spans="1:13" ht="15.75" customHeight="1" x14ac:dyDescent="0.25">
      <c r="A91" s="1021">
        <v>74</v>
      </c>
      <c r="B91" s="3" t="s">
        <v>78</v>
      </c>
      <c r="C91" s="1435" t="s">
        <v>1018</v>
      </c>
      <c r="D91" s="1144" t="s">
        <v>769</v>
      </c>
      <c r="E91" s="400"/>
      <c r="F91" s="1021">
        <v>74</v>
      </c>
      <c r="G91" s="1435" t="s">
        <v>1018</v>
      </c>
      <c r="H91" s="132"/>
      <c r="J91" s="1021">
        <v>74</v>
      </c>
      <c r="K91" s="1435" t="s">
        <v>1018</v>
      </c>
      <c r="M91" s="1115"/>
    </row>
    <row r="92" spans="1:13" ht="15.75" customHeight="1" x14ac:dyDescent="0.25">
      <c r="A92" s="1021">
        <v>75</v>
      </c>
      <c r="B92" s="3" t="s">
        <v>19</v>
      </c>
      <c r="C92" s="1015" t="s">
        <v>113</v>
      </c>
      <c r="D92" s="679" t="s">
        <v>44</v>
      </c>
      <c r="E92" s="400"/>
      <c r="F92" s="1021">
        <v>75</v>
      </c>
      <c r="G92" s="1015" t="s">
        <v>113</v>
      </c>
      <c r="H92" s="172"/>
      <c r="J92" s="1021">
        <v>75</v>
      </c>
      <c r="K92" s="1015" t="s">
        <v>113</v>
      </c>
      <c r="M92" s="1123"/>
    </row>
    <row r="93" spans="1:13" ht="15.75" customHeight="1" x14ac:dyDescent="0.25">
      <c r="A93" s="1021">
        <v>76</v>
      </c>
      <c r="B93" s="9" t="s">
        <v>30</v>
      </c>
      <c r="C93" s="1042"/>
      <c r="D93" s="679" t="s">
        <v>44</v>
      </c>
      <c r="E93" s="400"/>
      <c r="F93" s="1021">
        <v>76</v>
      </c>
      <c r="G93" s="1042"/>
      <c r="H93" s="172"/>
      <c r="J93" s="1021">
        <v>76</v>
      </c>
      <c r="K93" s="1042"/>
      <c r="M93" s="1115"/>
    </row>
    <row r="94" spans="1:13" ht="15.75" customHeight="1" x14ac:dyDescent="0.25">
      <c r="A94" s="1021">
        <v>77</v>
      </c>
      <c r="B94" s="9" t="s">
        <v>31</v>
      </c>
      <c r="C94" s="1042"/>
      <c r="D94" s="679" t="s">
        <v>44</v>
      </c>
      <c r="E94" s="400"/>
      <c r="F94" s="1021">
        <v>77</v>
      </c>
      <c r="G94" s="1042"/>
      <c r="H94" s="172"/>
      <c r="J94" s="1021">
        <v>77</v>
      </c>
      <c r="K94" s="1042"/>
      <c r="M94" s="1115"/>
    </row>
    <row r="95" spans="1:13" ht="15.75" customHeight="1" x14ac:dyDescent="0.25">
      <c r="A95" s="1021">
        <v>78</v>
      </c>
      <c r="B95" s="9" t="s">
        <v>77</v>
      </c>
      <c r="C95" s="1015" t="str">
        <f>G24</f>
        <v>DE0001102317</v>
      </c>
      <c r="D95" s="679" t="s">
        <v>44</v>
      </c>
      <c r="E95" s="400"/>
      <c r="F95" s="1021">
        <v>78</v>
      </c>
      <c r="G95" s="1015" t="str">
        <f>C95</f>
        <v>DE0001102317</v>
      </c>
      <c r="H95" s="172"/>
      <c r="J95" s="1021">
        <v>78</v>
      </c>
      <c r="K95" s="1015" t="str">
        <f>C95</f>
        <v>DE0001102317</v>
      </c>
      <c r="M95" s="1115"/>
    </row>
    <row r="96" spans="1:13" ht="15.75" customHeight="1" x14ac:dyDescent="0.25">
      <c r="A96" s="1021">
        <v>79</v>
      </c>
      <c r="B96" s="9" t="s">
        <v>76</v>
      </c>
      <c r="C96" s="1015" t="s">
        <v>118</v>
      </c>
      <c r="D96" s="679" t="s">
        <v>44</v>
      </c>
      <c r="E96" s="400"/>
      <c r="F96" s="1021">
        <v>79</v>
      </c>
      <c r="G96" s="1015" t="s">
        <v>118</v>
      </c>
      <c r="H96" s="172"/>
      <c r="J96" s="1021">
        <v>79</v>
      </c>
      <c r="K96" s="1015" t="s">
        <v>118</v>
      </c>
      <c r="M96" s="1115">
        <v>6.12</v>
      </c>
    </row>
    <row r="97" spans="1:13" ht="15.75" customHeight="1" x14ac:dyDescent="0.25">
      <c r="A97" s="1021">
        <v>83</v>
      </c>
      <c r="B97" s="9" t="s">
        <v>20</v>
      </c>
      <c r="C97" s="1031">
        <f>C26/3</f>
        <v>10000000</v>
      </c>
      <c r="D97" s="679" t="s">
        <v>44</v>
      </c>
      <c r="E97" s="400"/>
      <c r="F97" s="1021">
        <v>83</v>
      </c>
      <c r="G97" s="1031">
        <f>C97</f>
        <v>10000000</v>
      </c>
      <c r="H97" s="172"/>
      <c r="J97" s="1021">
        <v>83</v>
      </c>
      <c r="K97" s="1031">
        <f>C97</f>
        <v>10000000</v>
      </c>
      <c r="M97" s="1115"/>
    </row>
    <row r="98" spans="1:13" ht="15.75" customHeight="1" x14ac:dyDescent="0.25">
      <c r="A98" s="1021">
        <v>85</v>
      </c>
      <c r="B98" s="3" t="s">
        <v>21</v>
      </c>
      <c r="C98" s="1015" t="s">
        <v>99</v>
      </c>
      <c r="D98" s="679" t="s">
        <v>43</v>
      </c>
      <c r="E98" s="400"/>
      <c r="F98" s="1021">
        <v>85</v>
      </c>
      <c r="G98" s="1015" t="s">
        <v>99</v>
      </c>
      <c r="H98" s="172"/>
      <c r="J98" s="1021">
        <v>85</v>
      </c>
      <c r="K98" s="1015" t="s">
        <v>99</v>
      </c>
      <c r="M98" s="1125">
        <v>6.5</v>
      </c>
    </row>
    <row r="99" spans="1:13" ht="15.75" x14ac:dyDescent="0.25">
      <c r="A99" s="1021">
        <v>86</v>
      </c>
      <c r="B99" s="3" t="s">
        <v>22</v>
      </c>
      <c r="C99" s="1422"/>
      <c r="D99" s="679" t="s">
        <v>43</v>
      </c>
      <c r="E99" s="266" t="s">
        <v>283</v>
      </c>
      <c r="F99" s="1021">
        <v>86</v>
      </c>
      <c r="G99" s="1422"/>
      <c r="H99" s="172"/>
      <c r="J99" s="1021">
        <v>86</v>
      </c>
      <c r="K99" s="1422"/>
      <c r="M99" s="1115">
        <v>6.6</v>
      </c>
    </row>
    <row r="100" spans="1:13" ht="15.75" x14ac:dyDescent="0.25">
      <c r="A100" s="1021">
        <v>87</v>
      </c>
      <c r="B100" s="3" t="s">
        <v>23</v>
      </c>
      <c r="C100" s="141">
        <f>(C27/C26)*100</f>
        <v>102.13826027397259</v>
      </c>
      <c r="D100" s="679" t="s">
        <v>44</v>
      </c>
      <c r="E100" s="266" t="s">
        <v>283</v>
      </c>
      <c r="F100" s="1021">
        <v>87</v>
      </c>
      <c r="G100" s="1044">
        <f>C100</f>
        <v>102.13826027397259</v>
      </c>
      <c r="H100" s="178"/>
      <c r="J100" s="1021">
        <v>87</v>
      </c>
      <c r="K100" s="1044">
        <f>C100</f>
        <v>102.13826027397259</v>
      </c>
      <c r="M100" s="1127">
        <v>6.7</v>
      </c>
    </row>
    <row r="101" spans="1:13" ht="15.75" customHeight="1" x14ac:dyDescent="0.25">
      <c r="A101" s="1021">
        <v>88</v>
      </c>
      <c r="B101" s="3" t="s">
        <v>24</v>
      </c>
      <c r="C101" s="1031">
        <f>C27/3</f>
        <v>10213826.027397258</v>
      </c>
      <c r="D101" s="679" t="s">
        <v>44</v>
      </c>
      <c r="E101" s="266" t="s">
        <v>283</v>
      </c>
      <c r="F101" s="1021">
        <v>88</v>
      </c>
      <c r="G101" s="1031">
        <f>C101</f>
        <v>10213826.027397258</v>
      </c>
      <c r="H101" s="178"/>
      <c r="J101" s="1021">
        <v>88</v>
      </c>
      <c r="K101" s="1031">
        <f>C101</f>
        <v>10213826.027397258</v>
      </c>
      <c r="M101" s="1117"/>
    </row>
    <row r="102" spans="1:13" ht="15.75" x14ac:dyDescent="0.25">
      <c r="A102" s="1021">
        <v>89</v>
      </c>
      <c r="B102" s="3" t="s">
        <v>25</v>
      </c>
      <c r="C102" s="1030">
        <v>0.5</v>
      </c>
      <c r="D102" s="679" t="s">
        <v>44</v>
      </c>
      <c r="E102" s="400"/>
      <c r="F102" s="1021">
        <v>89</v>
      </c>
      <c r="G102" s="1030">
        <v>0.5</v>
      </c>
      <c r="H102" s="172"/>
      <c r="J102" s="1021">
        <v>89</v>
      </c>
      <c r="K102" s="1030">
        <v>0.5</v>
      </c>
      <c r="M102" s="1126">
        <v>6.8</v>
      </c>
    </row>
    <row r="103" spans="1:13" ht="15.75" x14ac:dyDescent="0.25">
      <c r="A103" s="1021">
        <v>90</v>
      </c>
      <c r="B103" s="3" t="s">
        <v>26</v>
      </c>
      <c r="C103" s="1015" t="s">
        <v>114</v>
      </c>
      <c r="D103" s="679" t="s">
        <v>44</v>
      </c>
      <c r="E103" s="400"/>
      <c r="F103" s="1021">
        <v>90</v>
      </c>
      <c r="G103" s="1015" t="s">
        <v>114</v>
      </c>
      <c r="H103" s="172"/>
      <c r="J103" s="1021">
        <v>90</v>
      </c>
      <c r="K103" s="1015" t="s">
        <v>114</v>
      </c>
      <c r="M103" s="1115">
        <v>6.13</v>
      </c>
    </row>
    <row r="104" spans="1:13" ht="15.75" customHeight="1" x14ac:dyDescent="0.25">
      <c r="A104" s="1021">
        <v>91</v>
      </c>
      <c r="B104" s="3" t="s">
        <v>27</v>
      </c>
      <c r="C104" s="1043" t="s">
        <v>121</v>
      </c>
      <c r="D104" s="679" t="s">
        <v>44</v>
      </c>
      <c r="E104" s="266" t="s">
        <v>283</v>
      </c>
      <c r="F104" s="1021">
        <v>91</v>
      </c>
      <c r="G104" s="1043" t="s">
        <v>121</v>
      </c>
      <c r="H104" s="132"/>
      <c r="J104" s="1021">
        <v>91</v>
      </c>
      <c r="K104" s="1043" t="s">
        <v>121</v>
      </c>
      <c r="M104" s="1124"/>
    </row>
    <row r="105" spans="1:13" ht="15.75" customHeight="1" x14ac:dyDescent="0.25">
      <c r="A105" s="1021">
        <v>92</v>
      </c>
      <c r="B105" s="3" t="s">
        <v>28</v>
      </c>
      <c r="C105" s="1015" t="s">
        <v>115</v>
      </c>
      <c r="D105" s="679" t="s">
        <v>44</v>
      </c>
      <c r="E105" s="400"/>
      <c r="F105" s="1021">
        <v>92</v>
      </c>
      <c r="G105" s="1015" t="s">
        <v>115</v>
      </c>
      <c r="H105" s="172"/>
      <c r="J105" s="1021">
        <v>92</v>
      </c>
      <c r="K105" s="1015" t="s">
        <v>115</v>
      </c>
      <c r="M105" s="1115">
        <v>6.11</v>
      </c>
    </row>
    <row r="106" spans="1:13" ht="15.75" x14ac:dyDescent="0.25">
      <c r="A106" s="1021">
        <v>93</v>
      </c>
      <c r="B106" s="3" t="s">
        <v>75</v>
      </c>
      <c r="C106" s="25" t="s">
        <v>119</v>
      </c>
      <c r="D106" s="679" t="s">
        <v>44</v>
      </c>
      <c r="E106" s="400"/>
      <c r="F106" s="1021">
        <v>93</v>
      </c>
      <c r="G106" s="25" t="s">
        <v>119</v>
      </c>
      <c r="H106" s="172"/>
      <c r="J106" s="1021">
        <v>93</v>
      </c>
      <c r="K106" s="25" t="s">
        <v>119</v>
      </c>
      <c r="M106" s="1373">
        <v>6.1</v>
      </c>
    </row>
    <row r="107" spans="1:13" ht="15.75" x14ac:dyDescent="0.25">
      <c r="A107" s="1021">
        <v>94</v>
      </c>
      <c r="B107" s="3" t="s">
        <v>74</v>
      </c>
      <c r="C107" s="1015" t="s">
        <v>116</v>
      </c>
      <c r="D107" s="679" t="s">
        <v>44</v>
      </c>
      <c r="E107" s="400"/>
      <c r="F107" s="1021">
        <v>94</v>
      </c>
      <c r="G107" s="1015" t="s">
        <v>116</v>
      </c>
      <c r="H107" s="172"/>
      <c r="J107" s="1021">
        <v>94</v>
      </c>
      <c r="K107" s="1015" t="s">
        <v>116</v>
      </c>
      <c r="M107" s="1115">
        <v>6.14</v>
      </c>
    </row>
    <row r="108" spans="1:13" ht="15.75" customHeight="1" x14ac:dyDescent="0.25">
      <c r="A108" s="1021">
        <v>95</v>
      </c>
      <c r="B108" s="9" t="s">
        <v>38</v>
      </c>
      <c r="C108" s="1029" t="b">
        <v>1</v>
      </c>
      <c r="D108" s="679" t="s">
        <v>44</v>
      </c>
      <c r="E108" s="266" t="s">
        <v>283</v>
      </c>
      <c r="F108" s="1021">
        <v>95</v>
      </c>
      <c r="G108" s="1015" t="b">
        <v>1</v>
      </c>
      <c r="H108" s="172"/>
      <c r="J108" s="1021">
        <v>95</v>
      </c>
      <c r="K108" s="1015" t="b">
        <v>1</v>
      </c>
      <c r="M108" s="1115">
        <v>6.15</v>
      </c>
    </row>
    <row r="109" spans="1:13" ht="15.75" customHeight="1" x14ac:dyDescent="0.25">
      <c r="A109" s="18">
        <v>96</v>
      </c>
      <c r="B109" s="10" t="s">
        <v>36</v>
      </c>
      <c r="C109" s="1042"/>
      <c r="D109" s="679" t="s">
        <v>44</v>
      </c>
      <c r="E109" s="400"/>
      <c r="F109" s="18">
        <v>96</v>
      </c>
      <c r="G109" s="1042"/>
      <c r="H109" s="175"/>
      <c r="J109" s="18">
        <v>96</v>
      </c>
      <c r="K109" s="1042"/>
      <c r="M109" s="1115"/>
    </row>
    <row r="110" spans="1:13" ht="15.75" x14ac:dyDescent="0.25">
      <c r="A110" s="18">
        <v>97</v>
      </c>
      <c r="B110" s="10" t="s">
        <v>32</v>
      </c>
      <c r="C110" s="1042"/>
      <c r="D110" s="679" t="s">
        <v>44</v>
      </c>
      <c r="E110" s="400"/>
      <c r="F110" s="18">
        <v>97</v>
      </c>
      <c r="G110" s="1042"/>
      <c r="H110" s="175"/>
      <c r="J110" s="18">
        <v>97</v>
      </c>
      <c r="K110" s="1042"/>
      <c r="M110" s="1115"/>
    </row>
    <row r="111" spans="1:13" ht="15.75" x14ac:dyDescent="0.25">
      <c r="A111" s="18">
        <v>98</v>
      </c>
      <c r="B111" s="10" t="s">
        <v>39</v>
      </c>
      <c r="C111" s="1015" t="s">
        <v>47</v>
      </c>
      <c r="D111" s="1143" t="s">
        <v>130</v>
      </c>
      <c r="E111" s="400"/>
      <c r="F111" s="18">
        <v>98</v>
      </c>
      <c r="G111" s="1015" t="s">
        <v>47</v>
      </c>
      <c r="H111" s="175"/>
      <c r="J111" s="18">
        <v>98</v>
      </c>
      <c r="K111" s="1015" t="s">
        <v>47</v>
      </c>
      <c r="M111" s="1115"/>
    </row>
    <row r="112" spans="1:13" ht="15.75" x14ac:dyDescent="0.25">
      <c r="A112" s="18">
        <v>99</v>
      </c>
      <c r="B112" s="10" t="s">
        <v>29</v>
      </c>
      <c r="C112" s="1046" t="s">
        <v>117</v>
      </c>
      <c r="D112" s="1143" t="s">
        <v>130</v>
      </c>
      <c r="E112" s="198"/>
      <c r="F112" s="18">
        <v>99</v>
      </c>
      <c r="G112" s="1015" t="s">
        <v>117</v>
      </c>
      <c r="H112" s="178"/>
      <c r="J112" s="18">
        <v>99</v>
      </c>
      <c r="K112" s="1015" t="s">
        <v>117</v>
      </c>
      <c r="M112" s="1115"/>
    </row>
    <row r="113" spans="1:14" ht="15.75" x14ac:dyDescent="0.25">
      <c r="A113" s="12" t="s">
        <v>122</v>
      </c>
      <c r="C113" s="16">
        <v>48</v>
      </c>
      <c r="D113" s="56"/>
      <c r="E113" s="56"/>
      <c r="F113" s="56"/>
      <c r="G113" s="16">
        <v>48</v>
      </c>
      <c r="H113" s="12"/>
      <c r="K113" s="16">
        <v>48</v>
      </c>
    </row>
    <row r="114" spans="1:14" x14ac:dyDescent="0.25">
      <c r="C114" s="11"/>
      <c r="D114" s="57"/>
    </row>
    <row r="115" spans="1:14" ht="15.75" x14ac:dyDescent="0.25">
      <c r="A115" s="778">
        <v>1.1000000000000001</v>
      </c>
      <c r="B115" s="1607" t="s">
        <v>159</v>
      </c>
      <c r="C115" s="1607"/>
      <c r="D115" s="1607"/>
      <c r="E115" s="1607"/>
      <c r="F115" s="1607"/>
      <c r="G115" s="775"/>
    </row>
    <row r="116" spans="1:14" ht="15.75" x14ac:dyDescent="0.25">
      <c r="A116" s="776">
        <v>1.2</v>
      </c>
      <c r="B116" s="1605" t="s">
        <v>546</v>
      </c>
      <c r="C116" s="1605"/>
      <c r="D116" s="1605"/>
      <c r="E116" s="1605"/>
      <c r="F116" s="1605"/>
      <c r="G116" s="775"/>
    </row>
    <row r="117" spans="1:14" ht="15.75" x14ac:dyDescent="0.25">
      <c r="A117" s="778">
        <v>1.7</v>
      </c>
      <c r="B117" s="1589" t="s">
        <v>253</v>
      </c>
      <c r="C117" s="1589"/>
      <c r="D117" s="1589"/>
      <c r="E117" s="1589"/>
      <c r="F117" s="1589"/>
      <c r="G117" s="610"/>
      <c r="J117" s="1026"/>
      <c r="K117" s="663"/>
      <c r="L117" s="663"/>
      <c r="M117" s="663"/>
      <c r="N117" s="663"/>
    </row>
    <row r="118" spans="1:14" ht="15.75" x14ac:dyDescent="0.25">
      <c r="A118" s="778">
        <v>1.8</v>
      </c>
      <c r="B118" s="1589" t="s">
        <v>254</v>
      </c>
      <c r="C118" s="1589"/>
      <c r="D118" s="1589"/>
      <c r="E118" s="1589"/>
      <c r="F118" s="1589"/>
      <c r="G118" s="610"/>
      <c r="J118" s="132"/>
      <c r="K118" s="893"/>
      <c r="L118" s="893"/>
      <c r="M118" s="893"/>
      <c r="N118" s="893"/>
    </row>
    <row r="119" spans="1:14" ht="15.75" x14ac:dyDescent="0.25">
      <c r="A119" s="778">
        <v>1.1299999999999999</v>
      </c>
      <c r="B119" s="1586" t="s">
        <v>786</v>
      </c>
      <c r="C119" s="1587"/>
      <c r="D119" s="1587"/>
      <c r="E119" s="1587"/>
      <c r="F119" s="1588"/>
      <c r="G119" s="610"/>
      <c r="J119" s="178"/>
      <c r="K119" s="610"/>
      <c r="L119" s="610"/>
      <c r="M119" s="610"/>
      <c r="N119" s="610"/>
    </row>
    <row r="120" spans="1:14" ht="15.75" x14ac:dyDescent="0.25">
      <c r="A120" s="778">
        <v>1.17</v>
      </c>
      <c r="B120" s="1605" t="s">
        <v>557</v>
      </c>
      <c r="C120" s="1605"/>
      <c r="D120" s="1605"/>
      <c r="E120" s="1605"/>
      <c r="F120" s="1605"/>
      <c r="G120" s="1022"/>
      <c r="J120" s="132"/>
      <c r="K120" s="893"/>
      <c r="L120" s="893"/>
      <c r="M120" s="893"/>
      <c r="N120" s="893"/>
    </row>
    <row r="121" spans="1:14" ht="15.75" x14ac:dyDescent="0.25">
      <c r="A121" s="782">
        <v>1.18</v>
      </c>
      <c r="B121" s="1592" t="s">
        <v>556</v>
      </c>
      <c r="C121" s="1592"/>
      <c r="D121" s="1592"/>
      <c r="E121" s="1592"/>
      <c r="F121" s="1592"/>
      <c r="G121" s="1022"/>
      <c r="J121" s="132"/>
      <c r="K121" s="893"/>
      <c r="L121" s="893"/>
      <c r="M121" s="893"/>
      <c r="N121" s="893"/>
    </row>
    <row r="122" spans="1:14" ht="15.75" x14ac:dyDescent="0.25">
      <c r="A122" s="778">
        <v>2.1</v>
      </c>
      <c r="B122" s="1589" t="s">
        <v>964</v>
      </c>
      <c r="C122" s="1589"/>
      <c r="D122" s="1589"/>
      <c r="E122" s="1589"/>
      <c r="F122" s="1589"/>
      <c r="G122" s="686"/>
      <c r="J122" s="178"/>
      <c r="K122" s="610"/>
      <c r="L122" s="610"/>
      <c r="M122" s="610"/>
      <c r="N122" s="610"/>
    </row>
    <row r="123" spans="1:14" ht="15.75" x14ac:dyDescent="0.25">
      <c r="A123" s="778">
        <v>2.8</v>
      </c>
      <c r="B123" s="1589" t="s">
        <v>965</v>
      </c>
      <c r="C123" s="1589"/>
      <c r="D123" s="1589"/>
      <c r="E123" s="1589"/>
      <c r="F123" s="1589"/>
      <c r="G123" s="686"/>
      <c r="J123" s="132"/>
      <c r="K123" s="1023"/>
      <c r="L123" s="1023"/>
      <c r="M123" s="1023"/>
      <c r="N123" s="1023"/>
    </row>
    <row r="124" spans="1:14" ht="15.75" x14ac:dyDescent="0.25">
      <c r="A124" s="778">
        <v>2.16</v>
      </c>
      <c r="B124" s="1586" t="s">
        <v>1015</v>
      </c>
      <c r="C124" s="1587"/>
      <c r="D124" s="1587"/>
      <c r="E124" s="1587"/>
      <c r="F124" s="1588"/>
      <c r="G124" s="178"/>
      <c r="J124" s="178"/>
      <c r="K124" s="610"/>
      <c r="L124" s="610"/>
      <c r="M124" s="610"/>
      <c r="N124" s="610"/>
    </row>
    <row r="125" spans="1:14" ht="15.75" x14ac:dyDescent="0.25">
      <c r="A125" s="776">
        <v>2.17</v>
      </c>
      <c r="B125" s="1589" t="s">
        <v>1035</v>
      </c>
      <c r="C125" s="1589"/>
      <c r="D125" s="1589"/>
      <c r="E125" s="1589"/>
      <c r="F125" s="1589"/>
      <c r="G125" s="178"/>
      <c r="J125" s="770"/>
      <c r="K125" s="771"/>
      <c r="L125" s="771"/>
      <c r="M125" s="771"/>
      <c r="N125" s="771"/>
    </row>
    <row r="126" spans="1:14" ht="15.75" x14ac:dyDescent="0.25">
      <c r="A126" s="778">
        <v>2.1800000000000002</v>
      </c>
      <c r="B126" s="1586" t="s">
        <v>961</v>
      </c>
      <c r="C126" s="1587"/>
      <c r="D126" s="1587"/>
      <c r="E126" s="1587"/>
      <c r="F126" s="1588"/>
      <c r="G126" s="1022"/>
      <c r="J126" s="770"/>
      <c r="K126" s="968"/>
      <c r="L126" s="968"/>
      <c r="M126" s="968"/>
      <c r="N126" s="968"/>
    </row>
    <row r="127" spans="1:14" ht="15.75" x14ac:dyDescent="0.25">
      <c r="A127" s="785">
        <v>2.2000000000000002</v>
      </c>
      <c r="B127" s="1592" t="s">
        <v>265</v>
      </c>
      <c r="C127" s="1592"/>
      <c r="D127" s="1592"/>
      <c r="E127" s="1592"/>
      <c r="F127" s="1592"/>
      <c r="G127" s="421"/>
      <c r="J127" s="770"/>
      <c r="K127" s="968"/>
      <c r="L127" s="968"/>
      <c r="M127" s="968"/>
      <c r="N127" s="968"/>
    </row>
    <row r="128" spans="1:14" ht="15.75" x14ac:dyDescent="0.25">
      <c r="A128" s="782">
        <v>2.2200000000000002</v>
      </c>
      <c r="B128" s="1589" t="s">
        <v>1054</v>
      </c>
      <c r="C128" s="1589"/>
      <c r="D128" s="1589"/>
      <c r="E128" s="1589"/>
      <c r="F128" s="1589"/>
      <c r="G128" s="421"/>
      <c r="J128" s="770"/>
      <c r="K128" s="771"/>
      <c r="L128" s="771"/>
      <c r="M128" s="771"/>
      <c r="N128" s="771"/>
    </row>
    <row r="129" spans="1:14" ht="15.75" x14ac:dyDescent="0.25">
      <c r="A129" s="778">
        <v>2.86</v>
      </c>
      <c r="B129" s="1586" t="s">
        <v>951</v>
      </c>
      <c r="C129" s="1587"/>
      <c r="D129" s="1587"/>
      <c r="E129" s="1587"/>
      <c r="F129" s="1588"/>
      <c r="G129" s="421"/>
      <c r="J129" s="770"/>
      <c r="K129" s="771"/>
      <c r="L129" s="771"/>
      <c r="M129" s="771"/>
      <c r="N129" s="771"/>
    </row>
    <row r="130" spans="1:14" ht="15.75" x14ac:dyDescent="0.25">
      <c r="A130" s="778">
        <v>2.87</v>
      </c>
      <c r="B130" s="1589" t="s">
        <v>955</v>
      </c>
      <c r="C130" s="1589"/>
      <c r="D130" s="1589"/>
      <c r="E130" s="1589"/>
      <c r="F130" s="1589"/>
      <c r="G130" s="610"/>
      <c r="J130" s="773"/>
      <c r="K130" s="968"/>
      <c r="L130" s="968"/>
      <c r="M130" s="968"/>
      <c r="N130" s="968"/>
    </row>
    <row r="131" spans="1:14" ht="15.75" x14ac:dyDescent="0.25">
      <c r="A131" s="778">
        <v>2.88</v>
      </c>
      <c r="B131" s="1589" t="s">
        <v>962</v>
      </c>
      <c r="C131" s="1589"/>
      <c r="D131" s="1589"/>
      <c r="E131" s="1589"/>
      <c r="F131" s="1589"/>
      <c r="G131" s="610"/>
      <c r="J131" s="772"/>
      <c r="K131" s="968"/>
      <c r="L131" s="968"/>
      <c r="M131" s="968"/>
      <c r="N131" s="968"/>
    </row>
    <row r="132" spans="1:14" ht="15.75" x14ac:dyDescent="0.25">
      <c r="A132" s="778">
        <v>2.91</v>
      </c>
      <c r="B132" s="1589" t="s">
        <v>1036</v>
      </c>
      <c r="C132" s="1589"/>
      <c r="D132" s="1589"/>
      <c r="E132" s="1589"/>
      <c r="F132" s="1589"/>
      <c r="G132" s="1022"/>
      <c r="J132" s="770"/>
      <c r="K132" s="771"/>
      <c r="L132" s="771"/>
      <c r="M132" s="771"/>
      <c r="N132" s="771"/>
    </row>
    <row r="133" spans="1:14" ht="15" customHeight="1" x14ac:dyDescent="0.25">
      <c r="A133" s="1608">
        <v>2.95</v>
      </c>
      <c r="B133" s="1584" t="s">
        <v>959</v>
      </c>
      <c r="C133" s="1584"/>
      <c r="D133" s="1584"/>
      <c r="E133" s="1584"/>
      <c r="F133" s="1584"/>
      <c r="J133" s="1655"/>
      <c r="K133" s="680"/>
      <c r="L133" s="680"/>
      <c r="M133" s="680"/>
      <c r="N133" s="680"/>
    </row>
    <row r="134" spans="1:14" ht="15" customHeight="1" x14ac:dyDescent="0.25">
      <c r="A134" s="1609"/>
      <c r="B134" s="1584"/>
      <c r="C134" s="1584"/>
      <c r="D134" s="1584"/>
      <c r="E134" s="1584"/>
      <c r="F134" s="1584"/>
      <c r="J134" s="1655"/>
      <c r="K134" s="680"/>
      <c r="L134" s="680"/>
      <c r="M134" s="680"/>
      <c r="N134" s="680"/>
    </row>
    <row r="135" spans="1:14" ht="15" customHeight="1" x14ac:dyDescent="0.25">
      <c r="A135" s="1610"/>
      <c r="B135" s="1584"/>
      <c r="C135" s="1584"/>
      <c r="D135" s="1584"/>
      <c r="E135" s="1584"/>
      <c r="F135" s="1584"/>
    </row>
  </sheetData>
  <mergeCells count="34">
    <mergeCell ref="J33:K33"/>
    <mergeCell ref="E21:F21"/>
    <mergeCell ref="A24:A25"/>
    <mergeCell ref="B24:B25"/>
    <mergeCell ref="C24:C25"/>
    <mergeCell ref="E24:F24"/>
    <mergeCell ref="I24:J24"/>
    <mergeCell ref="E25:F25"/>
    <mergeCell ref="B115:F115"/>
    <mergeCell ref="B117:F117"/>
    <mergeCell ref="B116:F116"/>
    <mergeCell ref="E27:F27"/>
    <mergeCell ref="E28:F28"/>
    <mergeCell ref="E32:F32"/>
    <mergeCell ref="A33:D33"/>
    <mergeCell ref="F33:G33"/>
    <mergeCell ref="B118:F118"/>
    <mergeCell ref="B119:F119"/>
    <mergeCell ref="B120:F120"/>
    <mergeCell ref="B122:F122"/>
    <mergeCell ref="B121:F121"/>
    <mergeCell ref="A133:A135"/>
    <mergeCell ref="J133:J134"/>
    <mergeCell ref="B123:F123"/>
    <mergeCell ref="B124:F124"/>
    <mergeCell ref="B125:F125"/>
    <mergeCell ref="B126:F126"/>
    <mergeCell ref="B127:F127"/>
    <mergeCell ref="B128:F128"/>
    <mergeCell ref="B133:F135"/>
    <mergeCell ref="B130:F130"/>
    <mergeCell ref="B131:F131"/>
    <mergeCell ref="B132:F132"/>
    <mergeCell ref="B129:F129"/>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205"/>
  <sheetViews>
    <sheetView zoomScale="75" zoomScaleNormal="75" workbookViewId="0">
      <selection activeCell="A9" sqref="A9"/>
    </sheetView>
  </sheetViews>
  <sheetFormatPr defaultRowHeight="15" x14ac:dyDescent="0.25"/>
  <cols>
    <col min="1" max="1" width="7.7109375" style="7" customWidth="1"/>
    <col min="2" max="2" width="54.7109375" style="7" customWidth="1"/>
    <col min="3" max="3" width="78.42578125" customWidth="1"/>
    <col min="4" max="4" width="3.140625" style="294" bestFit="1" customWidth="1"/>
    <col min="5" max="5" width="9.140625" style="7" customWidth="1"/>
    <col min="6" max="6" width="7.85546875" style="7" customWidth="1"/>
    <col min="7" max="7" width="54.7109375" customWidth="1"/>
    <col min="8" max="8" width="25.28515625" hidden="1" customWidth="1"/>
    <col min="9" max="9" width="4.42578125" style="7" customWidth="1"/>
    <col min="10" max="10" width="9" style="7" customWidth="1"/>
    <col min="11" max="11" width="54.42578125" customWidth="1"/>
    <col min="12" max="12" width="4" style="7" customWidth="1"/>
    <col min="13" max="13" width="20.140625" style="7" customWidth="1"/>
    <col min="14" max="23" width="9.140625" style="7"/>
  </cols>
  <sheetData>
    <row r="1" spans="1:13" s="7" customFormat="1" x14ac:dyDescent="0.25">
      <c r="D1" s="294"/>
    </row>
    <row r="2" spans="1:13" s="7" customFormat="1" x14ac:dyDescent="0.25">
      <c r="D2" s="294"/>
    </row>
    <row r="3" spans="1:13" s="7" customFormat="1" x14ac:dyDescent="0.25">
      <c r="D3" s="294"/>
    </row>
    <row r="4" spans="1:13" s="7" customFormat="1" ht="18" x14ac:dyDescent="0.25">
      <c r="B4" s="1220" t="s">
        <v>1020</v>
      </c>
    </row>
    <row r="5" spans="1:13" s="7" customFormat="1" x14ac:dyDescent="0.25">
      <c r="D5" s="294"/>
    </row>
    <row r="6" spans="1:13" s="7" customFormat="1" x14ac:dyDescent="0.25">
      <c r="D6" s="294"/>
    </row>
    <row r="7" spans="1:13" s="7" customFormat="1" ht="11.25" customHeight="1" x14ac:dyDescent="0.25">
      <c r="D7" s="294"/>
    </row>
    <row r="8" spans="1:13" s="7" customFormat="1" x14ac:dyDescent="0.25">
      <c r="D8" s="294"/>
    </row>
    <row r="9" spans="1:13" s="175" customFormat="1" ht="15.75" customHeight="1" x14ac:dyDescent="0.25">
      <c r="A9" s="1221" t="s">
        <v>131</v>
      </c>
      <c r="D9" s="56"/>
      <c r="E9" s="1221"/>
      <c r="F9" s="1221"/>
      <c r="K9" s="1632" t="s">
        <v>551</v>
      </c>
      <c r="L9" s="1633"/>
      <c r="M9" s="1634"/>
    </row>
    <row r="10" spans="1:13" s="175" customFormat="1" ht="15.75" x14ac:dyDescent="0.25">
      <c r="A10" s="1115">
        <v>1</v>
      </c>
      <c r="B10" s="873" t="s">
        <v>127</v>
      </c>
      <c r="C10" s="244" t="s">
        <v>128</v>
      </c>
      <c r="D10" s="56"/>
      <c r="E10" s="1221"/>
      <c r="F10" s="1221"/>
      <c r="K10" s="1635"/>
      <c r="L10" s="1636"/>
      <c r="M10" s="1637"/>
    </row>
    <row r="11" spans="1:13" s="7" customFormat="1" ht="15.75" x14ac:dyDescent="0.25">
      <c r="A11" s="1115">
        <v>2</v>
      </c>
      <c r="B11" s="873" t="s">
        <v>90</v>
      </c>
      <c r="C11" s="1483" t="s">
        <v>226</v>
      </c>
      <c r="D11" s="294"/>
      <c r="E11" s="822" t="s">
        <v>95</v>
      </c>
      <c r="F11" s="1241"/>
      <c r="G11" s="1478" t="s">
        <v>228</v>
      </c>
      <c r="H11" s="581"/>
      <c r="K11" s="1635"/>
      <c r="L11" s="1636"/>
      <c r="M11" s="1637"/>
    </row>
    <row r="12" spans="1:13" s="7" customFormat="1" ht="15.75" x14ac:dyDescent="0.25">
      <c r="A12" s="1115">
        <v>3</v>
      </c>
      <c r="B12" s="873" t="s">
        <v>229</v>
      </c>
      <c r="C12" s="1483" t="s">
        <v>230</v>
      </c>
      <c r="D12" s="294"/>
      <c r="E12" s="1496"/>
      <c r="F12" s="1496"/>
      <c r="G12" s="668"/>
      <c r="H12" s="581"/>
      <c r="K12" s="1635"/>
      <c r="L12" s="1636"/>
      <c r="M12" s="1637"/>
    </row>
    <row r="13" spans="1:13" s="7" customFormat="1" ht="15.75" x14ac:dyDescent="0.25">
      <c r="A13" s="1115">
        <v>4</v>
      </c>
      <c r="B13" s="411" t="s">
        <v>91</v>
      </c>
      <c r="C13" s="1478" t="s">
        <v>552</v>
      </c>
      <c r="D13" s="1250"/>
      <c r="E13" s="1251" t="s">
        <v>95</v>
      </c>
      <c r="F13" s="1252"/>
      <c r="G13" s="1483" t="s">
        <v>227</v>
      </c>
      <c r="H13" s="581"/>
      <c r="K13" s="1635"/>
      <c r="L13" s="1636"/>
      <c r="M13" s="1637"/>
    </row>
    <row r="14" spans="1:13" s="7" customFormat="1" ht="15.75" x14ac:dyDescent="0.25">
      <c r="A14" s="1115">
        <v>5</v>
      </c>
      <c r="B14" s="873" t="s">
        <v>562</v>
      </c>
      <c r="C14" s="1483" t="s">
        <v>553</v>
      </c>
      <c r="D14" s="1250"/>
      <c r="E14" s="1251" t="s">
        <v>95</v>
      </c>
      <c r="F14" s="1252"/>
      <c r="G14" s="1483" t="s">
        <v>543</v>
      </c>
      <c r="H14" s="581"/>
      <c r="K14" s="1635"/>
      <c r="L14" s="1636"/>
      <c r="M14" s="1637"/>
    </row>
    <row r="15" spans="1:13" s="7" customFormat="1" ht="15.75" x14ac:dyDescent="0.25">
      <c r="A15" s="1115">
        <v>6</v>
      </c>
      <c r="B15" s="873" t="s">
        <v>229</v>
      </c>
      <c r="C15" s="1483" t="s">
        <v>224</v>
      </c>
      <c r="D15" s="1250"/>
      <c r="E15" s="1251"/>
      <c r="F15" s="1252"/>
      <c r="G15" s="1483"/>
      <c r="H15" s="581"/>
      <c r="K15" s="1635"/>
      <c r="L15" s="1636"/>
      <c r="M15" s="1637"/>
    </row>
    <row r="16" spans="1:13" s="7" customFormat="1" ht="15.75" x14ac:dyDescent="0.25">
      <c r="A16" s="1115">
        <v>7</v>
      </c>
      <c r="B16" s="873" t="s">
        <v>231</v>
      </c>
      <c r="C16" s="1478" t="s">
        <v>241</v>
      </c>
      <c r="D16" s="294"/>
      <c r="E16" s="822" t="s">
        <v>95</v>
      </c>
      <c r="F16" s="1241"/>
      <c r="G16" s="1478" t="s">
        <v>236</v>
      </c>
      <c r="H16" s="581"/>
      <c r="K16" s="1635"/>
      <c r="L16" s="1636"/>
      <c r="M16" s="1637"/>
    </row>
    <row r="17" spans="1:13" s="7" customFormat="1" ht="15.75" x14ac:dyDescent="0.25">
      <c r="A17" s="1115">
        <v>8</v>
      </c>
      <c r="B17" s="873" t="s">
        <v>232</v>
      </c>
      <c r="C17" s="1478" t="s">
        <v>242</v>
      </c>
      <c r="D17" s="294"/>
      <c r="E17" s="822" t="s">
        <v>95</v>
      </c>
      <c r="F17" s="1241"/>
      <c r="G17" s="1478" t="s">
        <v>237</v>
      </c>
      <c r="H17" s="581"/>
      <c r="K17" s="1635"/>
      <c r="L17" s="1636"/>
      <c r="M17" s="1637"/>
    </row>
    <row r="18" spans="1:13" s="7" customFormat="1" ht="15.75" x14ac:dyDescent="0.25">
      <c r="A18" s="1115">
        <v>9</v>
      </c>
      <c r="B18" s="873" t="s">
        <v>233</v>
      </c>
      <c r="C18" s="1478" t="s">
        <v>243</v>
      </c>
      <c r="D18" s="294"/>
      <c r="E18" s="822" t="s">
        <v>95</v>
      </c>
      <c r="F18" s="1241"/>
      <c r="G18" s="1478" t="s">
        <v>238</v>
      </c>
      <c r="H18" s="581"/>
      <c r="K18" s="1638"/>
      <c r="L18" s="1639"/>
      <c r="M18" s="1640"/>
    </row>
    <row r="19" spans="1:13" s="7" customFormat="1" ht="15.75" x14ac:dyDescent="0.25">
      <c r="A19" s="1115">
        <v>10</v>
      </c>
      <c r="B19" s="873" t="s">
        <v>101</v>
      </c>
      <c r="C19" s="1516">
        <v>43938</v>
      </c>
      <c r="D19" s="294"/>
      <c r="E19" s="820"/>
      <c r="F19" s="820"/>
      <c r="G19" s="175"/>
      <c r="H19" s="172"/>
      <c r="I19" s="175"/>
      <c r="K19" s="1246"/>
      <c r="L19" s="1246"/>
      <c r="M19" s="1246"/>
    </row>
    <row r="20" spans="1:13" s="7" customFormat="1" ht="15.75" x14ac:dyDescent="0.25">
      <c r="A20" s="1115">
        <v>11</v>
      </c>
      <c r="B20" s="873" t="s">
        <v>123</v>
      </c>
      <c r="C20" s="821">
        <v>0.45520833333333338</v>
      </c>
      <c r="D20" s="294"/>
      <c r="E20" s="820"/>
      <c r="F20" s="820"/>
      <c r="G20" s="175"/>
      <c r="H20" s="172"/>
      <c r="I20" s="175"/>
    </row>
    <row r="21" spans="1:13" s="7" customFormat="1" ht="15.75" x14ac:dyDescent="0.25">
      <c r="A21" s="1115">
        <v>12</v>
      </c>
      <c r="B21" s="873" t="s">
        <v>124</v>
      </c>
      <c r="C21" s="878" t="s">
        <v>550</v>
      </c>
      <c r="D21" s="294"/>
      <c r="E21" s="1644" t="s">
        <v>222</v>
      </c>
      <c r="F21" s="1645"/>
      <c r="G21" s="244" t="s">
        <v>223</v>
      </c>
      <c r="H21" s="172"/>
      <c r="I21" s="175"/>
    </row>
    <row r="22" spans="1:13" s="7" customFormat="1" ht="15.75" x14ac:dyDescent="0.25">
      <c r="A22" s="1115">
        <v>13</v>
      </c>
      <c r="B22" s="873" t="s">
        <v>102</v>
      </c>
      <c r="C22" s="1516">
        <v>43942</v>
      </c>
      <c r="D22" s="294"/>
      <c r="E22" s="820"/>
      <c r="F22" s="820"/>
      <c r="G22" s="175"/>
      <c r="H22" s="172"/>
      <c r="I22" s="175"/>
    </row>
    <row r="23" spans="1:13" s="7" customFormat="1" ht="15.75" x14ac:dyDescent="0.25">
      <c r="A23" s="1115">
        <v>14</v>
      </c>
      <c r="B23" s="873" t="s">
        <v>103</v>
      </c>
      <c r="C23" s="1516">
        <f>C22+7</f>
        <v>43949</v>
      </c>
      <c r="D23" s="294"/>
      <c r="E23" s="820"/>
      <c r="F23" s="820"/>
      <c r="G23" s="175"/>
      <c r="H23" s="172"/>
      <c r="I23" s="175"/>
    </row>
    <row r="24" spans="1:13" s="7" customFormat="1" ht="15.75" x14ac:dyDescent="0.25">
      <c r="A24" s="1578">
        <v>15</v>
      </c>
      <c r="B24" s="1580" t="s">
        <v>85</v>
      </c>
      <c r="C24" s="1582" t="s">
        <v>98</v>
      </c>
      <c r="D24" s="294"/>
      <c r="E24" s="1642" t="s">
        <v>181</v>
      </c>
      <c r="F24" s="1642"/>
      <c r="G24" s="1479" t="s">
        <v>92</v>
      </c>
      <c r="H24" s="1253"/>
      <c r="I24" s="1646"/>
      <c r="J24" s="1646"/>
      <c r="K24" s="213"/>
    </row>
    <row r="25" spans="1:13" s="7" customFormat="1" ht="15.75" x14ac:dyDescent="0.25">
      <c r="A25" s="1579"/>
      <c r="B25" s="1581"/>
      <c r="C25" s="1583"/>
      <c r="D25" s="294"/>
      <c r="E25" s="1642" t="s">
        <v>182</v>
      </c>
      <c r="F25" s="1642"/>
      <c r="G25" s="1478" t="s">
        <v>119</v>
      </c>
      <c r="H25" s="1253"/>
      <c r="I25" s="1493"/>
      <c r="J25" s="1493"/>
      <c r="K25" s="213"/>
    </row>
    <row r="26" spans="1:13" s="7" customFormat="1" ht="15.75" x14ac:dyDescent="0.25">
      <c r="A26" s="1115">
        <v>16</v>
      </c>
      <c r="B26" s="873" t="s">
        <v>86</v>
      </c>
      <c r="C26" s="1518">
        <v>30000000</v>
      </c>
      <c r="D26" s="294"/>
      <c r="E26" s="823"/>
      <c r="F26" s="823"/>
      <c r="G26" s="175"/>
      <c r="H26" s="172"/>
      <c r="I26" s="175"/>
    </row>
    <row r="27" spans="1:13" s="7" customFormat="1" ht="15.75" x14ac:dyDescent="0.25">
      <c r="A27" s="1115">
        <v>17</v>
      </c>
      <c r="B27" s="873" t="s">
        <v>87</v>
      </c>
      <c r="C27" s="1518">
        <f>(C26*(G27/100))+(C26*((1.5*340)/(100*365)))</f>
        <v>30641478.082191776</v>
      </c>
      <c r="D27" s="294"/>
      <c r="E27" s="1647" t="s">
        <v>100</v>
      </c>
      <c r="F27" s="1648"/>
      <c r="G27" s="1480">
        <v>100.741</v>
      </c>
      <c r="H27" s="581"/>
      <c r="I27" s="175"/>
    </row>
    <row r="28" spans="1:13" s="7" customFormat="1" ht="15.75" x14ac:dyDescent="0.25">
      <c r="A28" s="1115">
        <v>18</v>
      </c>
      <c r="B28" s="873" t="s">
        <v>83</v>
      </c>
      <c r="C28" s="1518">
        <f>C27*(1-0.005)</f>
        <v>30488270.691780817</v>
      </c>
      <c r="D28" s="294"/>
      <c r="E28" s="1647" t="s">
        <v>89</v>
      </c>
      <c r="F28" s="1648"/>
      <c r="G28" s="1481">
        <f>(C27-C28)/C27</f>
        <v>5.000000000000027E-3</v>
      </c>
      <c r="H28" s="999"/>
      <c r="I28" s="175"/>
    </row>
    <row r="29" spans="1:13" s="7" customFormat="1" ht="15.75" x14ac:dyDescent="0.25">
      <c r="A29" s="1115">
        <v>19</v>
      </c>
      <c r="B29" s="873" t="s">
        <v>88</v>
      </c>
      <c r="C29" s="1478" t="s">
        <v>99</v>
      </c>
      <c r="D29" s="294"/>
      <c r="E29" s="1517"/>
      <c r="F29" s="1517"/>
      <c r="G29" s="175"/>
      <c r="H29" s="172"/>
      <c r="I29" s="175"/>
    </row>
    <row r="30" spans="1:13" s="7" customFormat="1" ht="15.75" x14ac:dyDescent="0.25">
      <c r="A30" s="1115">
        <v>20</v>
      </c>
      <c r="B30" s="873" t="s">
        <v>82</v>
      </c>
      <c r="C30" s="666">
        <v>-6.1000000000000004E-3</v>
      </c>
      <c r="D30" s="294"/>
      <c r="E30" s="824"/>
      <c r="F30" s="824"/>
      <c r="G30" s="1495"/>
      <c r="H30" s="1488"/>
      <c r="I30" s="175"/>
    </row>
    <row r="31" spans="1:13" s="7" customFormat="1" ht="15.75" x14ac:dyDescent="0.25">
      <c r="A31" s="1115">
        <v>21</v>
      </c>
      <c r="B31" s="873" t="s">
        <v>84</v>
      </c>
      <c r="C31" s="1518">
        <f>C28*(1+((C30*(C23-C22))/(360)))</f>
        <v>30484654.444118209</v>
      </c>
      <c r="D31" s="294"/>
      <c r="E31" s="825"/>
      <c r="F31" s="825"/>
      <c r="G31" s="175"/>
      <c r="H31" s="172"/>
      <c r="I31" s="175"/>
    </row>
    <row r="32" spans="1:13" s="7" customFormat="1" ht="15.75" x14ac:dyDescent="0.25">
      <c r="A32" s="1115">
        <v>22</v>
      </c>
      <c r="B32" s="873" t="s">
        <v>316</v>
      </c>
      <c r="C32" s="244" t="s">
        <v>206</v>
      </c>
      <c r="D32" s="294"/>
      <c r="E32" s="1644" t="s">
        <v>95</v>
      </c>
      <c r="F32" s="1645"/>
      <c r="G32" s="244" t="s">
        <v>205</v>
      </c>
      <c r="H32" s="581"/>
      <c r="I32" s="175"/>
    </row>
    <row r="33" spans="1:13" s="7" customFormat="1" ht="31.5" x14ac:dyDescent="0.25">
      <c r="A33" s="1577" t="s">
        <v>967</v>
      </c>
      <c r="B33" s="1577"/>
      <c r="C33" s="1577"/>
      <c r="D33" s="1577"/>
      <c r="E33" s="56"/>
      <c r="F33" s="1603" t="s">
        <v>968</v>
      </c>
      <c r="G33" s="1603"/>
      <c r="H33" s="66"/>
      <c r="I33" s="1254"/>
      <c r="J33" s="1577" t="s">
        <v>969</v>
      </c>
      <c r="K33" s="1577"/>
      <c r="M33" s="1490" t="s">
        <v>858</v>
      </c>
    </row>
    <row r="34" spans="1:13" s="7" customFormat="1" ht="15.75" customHeight="1" x14ac:dyDescent="0.25">
      <c r="A34" s="1491">
        <v>1</v>
      </c>
      <c r="B34" s="647" t="s">
        <v>0</v>
      </c>
      <c r="C34" s="1509" t="s">
        <v>672</v>
      </c>
      <c r="D34" s="269" t="s">
        <v>130</v>
      </c>
      <c r="E34" s="881" t="s">
        <v>283</v>
      </c>
      <c r="F34" s="1491">
        <v>1</v>
      </c>
      <c r="G34" s="1509" t="s">
        <v>672</v>
      </c>
      <c r="H34" s="174"/>
      <c r="J34" s="1491">
        <v>1</v>
      </c>
      <c r="K34" s="1506" t="s">
        <v>672</v>
      </c>
      <c r="M34" s="1115"/>
    </row>
    <row r="35" spans="1:13" s="7" customFormat="1" ht="15.75" customHeight="1" x14ac:dyDescent="0.25">
      <c r="A35" s="1491">
        <v>2</v>
      </c>
      <c r="B35" s="647" t="s">
        <v>1</v>
      </c>
      <c r="C35" s="1526" t="str">
        <f>G13</f>
        <v>549300RM34L56MA11M54</v>
      </c>
      <c r="D35" s="269" t="s">
        <v>130</v>
      </c>
      <c r="E35" s="882" t="s">
        <v>283</v>
      </c>
      <c r="F35" s="1491">
        <v>2</v>
      </c>
      <c r="G35" s="1483" t="str">
        <f>C35</f>
        <v>549300RM34L56MA11M54</v>
      </c>
      <c r="H35" s="1488"/>
      <c r="J35" s="1491">
        <v>2</v>
      </c>
      <c r="K35" s="1483" t="str">
        <f>C35</f>
        <v>549300RM34L56MA11M54</v>
      </c>
      <c r="M35" s="1125" t="s">
        <v>963</v>
      </c>
    </row>
    <row r="36" spans="1:13" s="7" customFormat="1" ht="15.75" customHeight="1" x14ac:dyDescent="0.25">
      <c r="A36" s="1491">
        <v>3</v>
      </c>
      <c r="B36" s="647" t="s">
        <v>40</v>
      </c>
      <c r="C36" s="1526" t="str">
        <f>G16</f>
        <v>549300KM1L458YNTN211</v>
      </c>
      <c r="D36" s="269" t="s">
        <v>130</v>
      </c>
      <c r="E36" s="882" t="s">
        <v>283</v>
      </c>
      <c r="F36" s="1491">
        <v>3</v>
      </c>
      <c r="G36" s="1483" t="str">
        <f>G17</f>
        <v>549300091MND56LQ2L89</v>
      </c>
      <c r="H36" s="1488"/>
      <c r="J36" s="1491">
        <v>3</v>
      </c>
      <c r="K36" s="1483" t="str">
        <f>G18</f>
        <v>549300077NBE657MLP47</v>
      </c>
      <c r="M36" s="1125">
        <v>4.0999999999999996</v>
      </c>
    </row>
    <row r="37" spans="1:13" s="7" customFormat="1" ht="15.75" customHeight="1" x14ac:dyDescent="0.25">
      <c r="A37" s="1491">
        <v>4</v>
      </c>
      <c r="B37" s="647" t="s">
        <v>12</v>
      </c>
      <c r="C37" s="1526" t="s">
        <v>106</v>
      </c>
      <c r="D37" s="269" t="s">
        <v>130</v>
      </c>
      <c r="E37" s="882"/>
      <c r="F37" s="1491">
        <v>4</v>
      </c>
      <c r="G37" s="1483" t="s">
        <v>106</v>
      </c>
      <c r="H37" s="1488"/>
      <c r="J37" s="1491">
        <v>4</v>
      </c>
      <c r="K37" s="1483" t="s">
        <v>106</v>
      </c>
      <c r="M37" s="1114"/>
    </row>
    <row r="38" spans="1:13" s="7" customFormat="1" ht="15.75" customHeight="1" x14ac:dyDescent="0.25">
      <c r="A38" s="1491">
        <v>5</v>
      </c>
      <c r="B38" s="647" t="s">
        <v>2</v>
      </c>
      <c r="C38" s="1526" t="s">
        <v>815</v>
      </c>
      <c r="D38" s="269" t="s">
        <v>130</v>
      </c>
      <c r="E38" s="1273"/>
      <c r="F38" s="1491">
        <v>5</v>
      </c>
      <c r="G38" s="1478" t="str">
        <f>C38</f>
        <v>UCIT</v>
      </c>
      <c r="H38" s="1488"/>
      <c r="I38" s="299"/>
      <c r="J38" s="1491">
        <v>5</v>
      </c>
      <c r="K38" s="1478" t="str">
        <f>C38</f>
        <v>UCIT</v>
      </c>
      <c r="M38" s="1119"/>
    </row>
    <row r="39" spans="1:13" s="7" customFormat="1" ht="15.75" customHeight="1" x14ac:dyDescent="0.25">
      <c r="A39" s="1491">
        <v>6</v>
      </c>
      <c r="B39" s="647" t="s">
        <v>445</v>
      </c>
      <c r="C39" s="1526" t="s">
        <v>240</v>
      </c>
      <c r="D39" s="269" t="s">
        <v>44</v>
      </c>
      <c r="E39" s="657"/>
      <c r="F39" s="1491">
        <v>6</v>
      </c>
      <c r="G39" s="1478" t="str">
        <f>C39</f>
        <v>MMFT</v>
      </c>
      <c r="H39" s="172"/>
      <c r="I39" s="299"/>
      <c r="J39" s="1491">
        <v>6</v>
      </c>
      <c r="K39" s="1478" t="str">
        <f>C39</f>
        <v>MMFT</v>
      </c>
      <c r="M39" s="1114"/>
    </row>
    <row r="40" spans="1:13" ht="15.75" customHeight="1" x14ac:dyDescent="0.25">
      <c r="A40" s="1491">
        <v>7</v>
      </c>
      <c r="B40" s="647" t="s">
        <v>446</v>
      </c>
      <c r="C40" s="42"/>
      <c r="D40" s="269" t="s">
        <v>43</v>
      </c>
      <c r="E40" s="427" t="s">
        <v>283</v>
      </c>
      <c r="F40" s="1491">
        <v>7</v>
      </c>
      <c r="G40" s="1507"/>
      <c r="H40" s="172"/>
      <c r="J40" s="1491">
        <v>7</v>
      </c>
      <c r="K40" s="1507"/>
      <c r="M40" s="1126"/>
    </row>
    <row r="41" spans="1:13" ht="15.75" customHeight="1" x14ac:dyDescent="0.25">
      <c r="A41" s="1491">
        <v>8</v>
      </c>
      <c r="B41" s="647" t="s">
        <v>447</v>
      </c>
      <c r="C41" s="42"/>
      <c r="D41" s="269" t="s">
        <v>43</v>
      </c>
      <c r="E41" s="427" t="s">
        <v>283</v>
      </c>
      <c r="F41" s="1491">
        <v>8</v>
      </c>
      <c r="G41" s="1507"/>
      <c r="H41" s="172"/>
      <c r="J41" s="1491">
        <v>8</v>
      </c>
      <c r="K41" s="1507"/>
      <c r="M41" s="1114"/>
    </row>
    <row r="42" spans="1:13" ht="15.75" x14ac:dyDescent="0.25">
      <c r="A42" s="1491">
        <v>9</v>
      </c>
      <c r="B42" s="647" t="s">
        <v>5</v>
      </c>
      <c r="C42" s="97" t="s">
        <v>208</v>
      </c>
      <c r="D42" s="269" t="s">
        <v>130</v>
      </c>
      <c r="E42" s="427"/>
      <c r="F42" s="1491">
        <v>9</v>
      </c>
      <c r="G42" s="97" t="s">
        <v>208</v>
      </c>
      <c r="H42" s="172"/>
      <c r="J42" s="1491">
        <v>9</v>
      </c>
      <c r="K42" s="97" t="s">
        <v>208</v>
      </c>
      <c r="M42" s="1115"/>
    </row>
    <row r="43" spans="1:13" ht="15.75" customHeight="1" x14ac:dyDescent="0.25">
      <c r="A43" s="1491">
        <v>10</v>
      </c>
      <c r="B43" s="647" t="s">
        <v>6</v>
      </c>
      <c r="C43" s="1478" t="str">
        <f>G14</f>
        <v>549300RM34X92OB23P19</v>
      </c>
      <c r="D43" s="269" t="s">
        <v>130</v>
      </c>
      <c r="E43" s="427" t="s">
        <v>283</v>
      </c>
      <c r="F43" s="1491">
        <v>10</v>
      </c>
      <c r="G43" s="1508" t="str">
        <f>C43</f>
        <v>549300RM34X92OB23P19</v>
      </c>
      <c r="H43" s="1487"/>
      <c r="J43" s="1491">
        <v>10</v>
      </c>
      <c r="K43" s="1508" t="str">
        <f>C43</f>
        <v>549300RM34X92OB23P19</v>
      </c>
      <c r="M43" s="1125">
        <v>4.0999999999999996</v>
      </c>
    </row>
    <row r="44" spans="1:13" ht="15.75" x14ac:dyDescent="0.25">
      <c r="A44" s="1491">
        <v>11</v>
      </c>
      <c r="B44" s="647" t="s">
        <v>7</v>
      </c>
      <c r="C44" s="1526" t="str">
        <f>G11</f>
        <v>AL61GG34LM12CV28I911</v>
      </c>
      <c r="D44" s="269" t="s">
        <v>130</v>
      </c>
      <c r="E44" s="427"/>
      <c r="F44" s="1491">
        <v>11</v>
      </c>
      <c r="G44" s="1508" t="str">
        <f>C44</f>
        <v>AL61GG34LM12CV28I911</v>
      </c>
      <c r="H44" s="178"/>
      <c r="J44" s="1491">
        <v>11</v>
      </c>
      <c r="K44" s="1508" t="str">
        <f>C44</f>
        <v>AL61GG34LM12CV28I911</v>
      </c>
      <c r="M44" s="1125">
        <v>4.0999999999999996</v>
      </c>
    </row>
    <row r="45" spans="1:13" ht="15.75" customHeight="1" x14ac:dyDescent="0.25">
      <c r="A45" s="1491">
        <v>12</v>
      </c>
      <c r="B45" s="647" t="s">
        <v>46</v>
      </c>
      <c r="C45" s="1526" t="s">
        <v>108</v>
      </c>
      <c r="D45" s="269" t="s">
        <v>130</v>
      </c>
      <c r="E45" s="427"/>
      <c r="F45" s="1491">
        <v>12</v>
      </c>
      <c r="G45" s="1508" t="s">
        <v>108</v>
      </c>
      <c r="H45" s="1487"/>
      <c r="J45" s="1491">
        <v>12</v>
      </c>
      <c r="K45" s="1508" t="s">
        <v>108</v>
      </c>
      <c r="M45" s="1125">
        <v>4.2</v>
      </c>
    </row>
    <row r="46" spans="1:13" ht="15.75" x14ac:dyDescent="0.25">
      <c r="A46" s="1491">
        <v>13</v>
      </c>
      <c r="B46" s="647" t="s">
        <v>8</v>
      </c>
      <c r="C46" s="42"/>
      <c r="D46" s="269" t="s">
        <v>43</v>
      </c>
      <c r="E46" s="427" t="s">
        <v>283</v>
      </c>
      <c r="F46" s="1491">
        <v>13</v>
      </c>
      <c r="G46" s="1507"/>
      <c r="H46" s="1487"/>
      <c r="J46" s="1491">
        <v>13</v>
      </c>
      <c r="K46" s="1507"/>
      <c r="M46" s="1115">
        <v>4.3</v>
      </c>
    </row>
    <row r="47" spans="1:13" ht="15.75" customHeight="1" x14ac:dyDescent="0.25">
      <c r="A47" s="1491">
        <v>14</v>
      </c>
      <c r="B47" s="647" t="s">
        <v>9</v>
      </c>
      <c r="C47" s="42"/>
      <c r="D47" s="269" t="s">
        <v>43</v>
      </c>
      <c r="E47" s="427"/>
      <c r="F47" s="1491">
        <v>14</v>
      </c>
      <c r="G47" s="1507"/>
      <c r="H47" s="172"/>
      <c r="J47" s="1491">
        <v>14</v>
      </c>
      <c r="K47" s="1507"/>
      <c r="M47" s="1118"/>
    </row>
    <row r="48" spans="1:13" ht="15.75" x14ac:dyDescent="0.25">
      <c r="A48" s="1491">
        <v>15</v>
      </c>
      <c r="B48" s="647" t="s">
        <v>10</v>
      </c>
      <c r="C48" s="42"/>
      <c r="D48" s="269" t="s">
        <v>43</v>
      </c>
      <c r="E48" s="427"/>
      <c r="F48" s="1491">
        <v>15</v>
      </c>
      <c r="G48" s="1507"/>
      <c r="H48" s="172"/>
      <c r="J48" s="1491">
        <v>15</v>
      </c>
      <c r="K48" s="1507"/>
      <c r="M48" s="1125"/>
    </row>
    <row r="49" spans="1:13" ht="15.75" x14ac:dyDescent="0.25">
      <c r="A49" s="1491">
        <v>16</v>
      </c>
      <c r="B49" s="647" t="s">
        <v>41</v>
      </c>
      <c r="C49" s="42"/>
      <c r="D49" s="269" t="s">
        <v>44</v>
      </c>
      <c r="E49" s="427"/>
      <c r="F49" s="1491">
        <v>16</v>
      </c>
      <c r="G49" s="1507"/>
      <c r="H49" s="172"/>
      <c r="J49" s="1491">
        <v>16</v>
      </c>
      <c r="K49" s="1507"/>
      <c r="M49" s="1116"/>
    </row>
    <row r="50" spans="1:13" ht="15.75" customHeight="1" x14ac:dyDescent="0.25">
      <c r="A50" s="1491">
        <v>17</v>
      </c>
      <c r="B50" s="647" t="s">
        <v>11</v>
      </c>
      <c r="C50" s="1525" t="str">
        <f>G32</f>
        <v>549300WCGB70D06XZS54</v>
      </c>
      <c r="D50" s="269" t="s">
        <v>43</v>
      </c>
      <c r="E50" s="427" t="s">
        <v>283</v>
      </c>
      <c r="F50" s="1491">
        <v>17</v>
      </c>
      <c r="G50" s="1508" t="str">
        <f>C50</f>
        <v>549300WCGB70D06XZS54</v>
      </c>
      <c r="H50" s="132"/>
      <c r="J50" s="1491">
        <v>17</v>
      </c>
      <c r="K50" s="1508" t="str">
        <f>C50</f>
        <v>549300WCGB70D06XZS54</v>
      </c>
      <c r="M50" s="1115">
        <v>4.5</v>
      </c>
    </row>
    <row r="51" spans="1:13" ht="15.75" x14ac:dyDescent="0.25">
      <c r="A51" s="1491">
        <v>18</v>
      </c>
      <c r="B51" s="647" t="s">
        <v>154</v>
      </c>
      <c r="C51" s="1514" t="str">
        <f>G13</f>
        <v>549300RM34L56MA11M54</v>
      </c>
      <c r="D51" s="269" t="s">
        <v>43</v>
      </c>
      <c r="E51" s="267" t="s">
        <v>283</v>
      </c>
      <c r="F51" s="1491">
        <v>18</v>
      </c>
      <c r="G51" s="1514" t="str">
        <f>C51</f>
        <v>549300RM34L56MA11M54</v>
      </c>
      <c r="H51" s="1488"/>
      <c r="J51" s="1491">
        <v>18</v>
      </c>
      <c r="K51" s="1514" t="str">
        <f>C51</f>
        <v>549300RM34L56MA11M54</v>
      </c>
      <c r="M51" s="1115">
        <v>4.3</v>
      </c>
    </row>
    <row r="52" spans="1:13" ht="15.75" x14ac:dyDescent="0.25">
      <c r="A52" s="678" t="s">
        <v>134</v>
      </c>
      <c r="B52" s="1224"/>
      <c r="C52" s="16"/>
      <c r="D52" s="1519"/>
      <c r="E52" s="182"/>
      <c r="F52" s="678"/>
      <c r="G52" s="16"/>
      <c r="H52" s="172"/>
      <c r="J52" s="678"/>
      <c r="K52" s="16"/>
      <c r="M52" s="1519"/>
    </row>
    <row r="53" spans="1:13" ht="15.75" customHeight="1" x14ac:dyDescent="0.25">
      <c r="A53" s="1491">
        <v>1</v>
      </c>
      <c r="B53" s="647" t="s">
        <v>49</v>
      </c>
      <c r="C53" s="1520" t="s">
        <v>120</v>
      </c>
      <c r="D53" s="1143" t="s">
        <v>130</v>
      </c>
      <c r="E53" s="267" t="s">
        <v>283</v>
      </c>
      <c r="F53" s="1491">
        <v>1</v>
      </c>
      <c r="G53" s="1520" t="s">
        <v>234</v>
      </c>
      <c r="H53" s="172"/>
      <c r="J53" s="1491">
        <v>1</v>
      </c>
      <c r="K53" s="1520" t="s">
        <v>235</v>
      </c>
      <c r="M53" s="1115">
        <v>3.1</v>
      </c>
    </row>
    <row r="54" spans="1:13" ht="15.75" customHeight="1" x14ac:dyDescent="0.25">
      <c r="A54" s="1491">
        <v>2</v>
      </c>
      <c r="B54" s="647" t="s">
        <v>15</v>
      </c>
      <c r="C54" s="1521"/>
      <c r="D54" s="1143" t="s">
        <v>44</v>
      </c>
      <c r="E54" s="182"/>
      <c r="F54" s="1491">
        <v>2</v>
      </c>
      <c r="G54" s="1521"/>
      <c r="H54" s="172"/>
      <c r="J54" s="1491">
        <v>2</v>
      </c>
      <c r="K54" s="1521"/>
      <c r="M54" s="1115"/>
    </row>
    <row r="55" spans="1:13" ht="15.75" x14ac:dyDescent="0.25">
      <c r="A55" s="1491">
        <v>3</v>
      </c>
      <c r="B55" s="647" t="s">
        <v>79</v>
      </c>
      <c r="C55" s="301" t="s">
        <v>571</v>
      </c>
      <c r="D55" s="1143" t="s">
        <v>130</v>
      </c>
      <c r="E55" s="182"/>
      <c r="F55" s="1491">
        <v>3</v>
      </c>
      <c r="G55" s="301" t="s">
        <v>571</v>
      </c>
      <c r="H55" s="178"/>
      <c r="J55" s="1491">
        <v>3</v>
      </c>
      <c r="K55" s="301" t="s">
        <v>571</v>
      </c>
      <c r="M55" s="1128">
        <v>9.1999999999999993</v>
      </c>
    </row>
    <row r="56" spans="1:13" ht="15.75" x14ac:dyDescent="0.25">
      <c r="A56" s="1491">
        <v>4</v>
      </c>
      <c r="B56" s="647" t="s">
        <v>34</v>
      </c>
      <c r="C56" s="1508" t="s">
        <v>110</v>
      </c>
      <c r="D56" s="1143" t="s">
        <v>130</v>
      </c>
      <c r="E56" s="182"/>
      <c r="F56" s="679">
        <v>4</v>
      </c>
      <c r="G56" s="1508" t="s">
        <v>110</v>
      </c>
      <c r="H56" s="178"/>
      <c r="J56" s="679">
        <v>4</v>
      </c>
      <c r="K56" s="1508" t="s">
        <v>110</v>
      </c>
      <c r="M56" s="1115" t="s">
        <v>978</v>
      </c>
    </row>
    <row r="57" spans="1:13" ht="15.75" x14ac:dyDescent="0.25">
      <c r="A57" s="1491">
        <v>5</v>
      </c>
      <c r="B57" s="647" t="s">
        <v>16</v>
      </c>
      <c r="C57" s="1520" t="b">
        <v>0</v>
      </c>
      <c r="D57" s="1143" t="s">
        <v>130</v>
      </c>
      <c r="E57" s="182"/>
      <c r="F57" s="1491">
        <v>5</v>
      </c>
      <c r="G57" s="1520" t="b">
        <v>0</v>
      </c>
      <c r="H57" s="172"/>
      <c r="J57" s="1491">
        <v>5</v>
      </c>
      <c r="K57" s="1520" t="b">
        <v>0</v>
      </c>
      <c r="M57" s="1115"/>
    </row>
    <row r="58" spans="1:13" ht="15.75" customHeight="1" x14ac:dyDescent="0.25">
      <c r="A58" s="1491">
        <v>6</v>
      </c>
      <c r="B58" s="647" t="s">
        <v>50</v>
      </c>
      <c r="C58" s="1521"/>
      <c r="D58" s="1143" t="s">
        <v>44</v>
      </c>
      <c r="E58" s="182"/>
      <c r="F58" s="1491">
        <v>6</v>
      </c>
      <c r="G58" s="1521"/>
      <c r="H58" s="172"/>
      <c r="J58" s="1491">
        <v>6</v>
      </c>
      <c r="K58" s="1521"/>
      <c r="M58" s="1115"/>
    </row>
    <row r="59" spans="1:13" ht="15.75" x14ac:dyDescent="0.25">
      <c r="A59" s="1491">
        <v>7</v>
      </c>
      <c r="B59" s="647" t="s">
        <v>13</v>
      </c>
      <c r="C59" s="1521"/>
      <c r="D59" s="1143" t="s">
        <v>44</v>
      </c>
      <c r="E59" s="182"/>
      <c r="F59" s="1491">
        <v>7</v>
      </c>
      <c r="G59" s="1521"/>
      <c r="H59" s="172"/>
      <c r="J59" s="1491">
        <v>7</v>
      </c>
      <c r="K59" s="1521"/>
      <c r="M59" s="1115"/>
    </row>
    <row r="60" spans="1:13" ht="15.75" x14ac:dyDescent="0.25">
      <c r="A60" s="1491">
        <v>8</v>
      </c>
      <c r="B60" s="647" t="s">
        <v>14</v>
      </c>
      <c r="C60" s="1483" t="str">
        <f>G21</f>
        <v>TREU</v>
      </c>
      <c r="D60" s="1143" t="s">
        <v>130</v>
      </c>
      <c r="E60" s="427" t="s">
        <v>283</v>
      </c>
      <c r="F60" s="679">
        <v>8</v>
      </c>
      <c r="G60" s="1483" t="str">
        <f>C60</f>
        <v>TREU</v>
      </c>
      <c r="H60" s="178"/>
      <c r="I60" s="182"/>
      <c r="J60" s="679">
        <v>8</v>
      </c>
      <c r="K60" s="1483" t="str">
        <f>C60</f>
        <v>TREU</v>
      </c>
      <c r="M60" s="1121" t="s">
        <v>954</v>
      </c>
    </row>
    <row r="61" spans="1:13" ht="15.75" customHeight="1" x14ac:dyDescent="0.25">
      <c r="A61" s="1491">
        <v>9</v>
      </c>
      <c r="B61" s="647" t="s">
        <v>51</v>
      </c>
      <c r="C61" s="1508" t="s">
        <v>104</v>
      </c>
      <c r="D61" s="1143" t="s">
        <v>130</v>
      </c>
      <c r="E61" s="182"/>
      <c r="F61" s="679">
        <v>9</v>
      </c>
      <c r="G61" s="1508" t="s">
        <v>104</v>
      </c>
      <c r="H61" s="178"/>
      <c r="J61" s="679">
        <v>9</v>
      </c>
      <c r="K61" s="1508" t="s">
        <v>104</v>
      </c>
      <c r="M61" s="1115">
        <v>8.4</v>
      </c>
    </row>
    <row r="62" spans="1:13" ht="15.75" customHeight="1" x14ac:dyDescent="0.25">
      <c r="A62" s="1491">
        <v>10</v>
      </c>
      <c r="B62" s="647" t="s">
        <v>35</v>
      </c>
      <c r="C62" s="1507"/>
      <c r="D62" s="1143" t="s">
        <v>44</v>
      </c>
      <c r="E62" s="182"/>
      <c r="F62" s="679">
        <v>10</v>
      </c>
      <c r="G62" s="1507"/>
      <c r="H62" s="178"/>
      <c r="J62" s="679">
        <v>10</v>
      </c>
      <c r="K62" s="1507"/>
      <c r="M62" s="1115"/>
    </row>
    <row r="63" spans="1:13" ht="15.75" customHeight="1" x14ac:dyDescent="0.25">
      <c r="A63" s="1491">
        <v>11</v>
      </c>
      <c r="B63" s="647" t="s">
        <v>52</v>
      </c>
      <c r="C63" s="1508">
        <v>2011</v>
      </c>
      <c r="D63" s="1143" t="s">
        <v>44</v>
      </c>
      <c r="E63" s="182"/>
      <c r="F63" s="679">
        <v>11</v>
      </c>
      <c r="G63" s="1508">
        <v>2011</v>
      </c>
      <c r="H63" s="178"/>
      <c r="J63" s="679">
        <v>11</v>
      </c>
      <c r="K63" s="1508">
        <v>2011</v>
      </c>
      <c r="M63" s="1115"/>
    </row>
    <row r="64" spans="1:13" ht="15.75" customHeight="1" x14ac:dyDescent="0.25">
      <c r="A64" s="1491">
        <v>12</v>
      </c>
      <c r="B64" s="647" t="s">
        <v>53</v>
      </c>
      <c r="C64" s="1506" t="s">
        <v>668</v>
      </c>
      <c r="D64" s="1143" t="s">
        <v>130</v>
      </c>
      <c r="E64" s="182"/>
      <c r="F64" s="1491">
        <v>12</v>
      </c>
      <c r="G64" s="1506" t="s">
        <v>668</v>
      </c>
      <c r="H64" s="172"/>
      <c r="J64" s="1491">
        <v>12</v>
      </c>
      <c r="K64" s="1506" t="s">
        <v>668</v>
      </c>
      <c r="M64" s="53"/>
    </row>
    <row r="65" spans="1:13" ht="15.75" customHeight="1" x14ac:dyDescent="0.25">
      <c r="A65" s="1491">
        <v>13</v>
      </c>
      <c r="B65" s="647" t="s">
        <v>54</v>
      </c>
      <c r="C65" s="1515" t="s">
        <v>646</v>
      </c>
      <c r="D65" s="1143" t="s">
        <v>130</v>
      </c>
      <c r="E65" s="182"/>
      <c r="F65" s="1491">
        <v>13</v>
      </c>
      <c r="G65" s="1515" t="s">
        <v>646</v>
      </c>
      <c r="H65" s="172"/>
      <c r="J65" s="1491">
        <v>13</v>
      </c>
      <c r="K65" s="1515" t="s">
        <v>646</v>
      </c>
      <c r="M65" s="1123"/>
    </row>
    <row r="66" spans="1:13" ht="15.75" customHeight="1" x14ac:dyDescent="0.25">
      <c r="A66" s="1491">
        <v>14</v>
      </c>
      <c r="B66" s="647" t="s">
        <v>37</v>
      </c>
      <c r="C66" s="1515" t="s">
        <v>647</v>
      </c>
      <c r="D66" s="1143" t="s">
        <v>44</v>
      </c>
      <c r="E66" s="881" t="s">
        <v>283</v>
      </c>
      <c r="F66" s="1491">
        <v>14</v>
      </c>
      <c r="G66" s="1515" t="s">
        <v>647</v>
      </c>
      <c r="H66" s="132"/>
      <c r="J66" s="1491">
        <v>14</v>
      </c>
      <c r="K66" s="1515" t="s">
        <v>647</v>
      </c>
      <c r="M66" s="1123"/>
    </row>
    <row r="67" spans="1:13" ht="15.75" x14ac:dyDescent="0.25">
      <c r="A67" s="1491">
        <v>15</v>
      </c>
      <c r="B67" s="647" t="s">
        <v>55</v>
      </c>
      <c r="C67" s="1435" t="s">
        <v>1018</v>
      </c>
      <c r="D67" s="1143" t="s">
        <v>769</v>
      </c>
      <c r="E67" s="427" t="s">
        <v>283</v>
      </c>
      <c r="F67" s="1491">
        <v>15</v>
      </c>
      <c r="G67" s="1435" t="s">
        <v>1018</v>
      </c>
      <c r="H67" s="172"/>
      <c r="J67" s="1491">
        <v>15</v>
      </c>
      <c r="K67" s="1435" t="s">
        <v>1018</v>
      </c>
      <c r="M67" s="1115"/>
    </row>
    <row r="68" spans="1:13" ht="15.75" customHeight="1" x14ac:dyDescent="0.25">
      <c r="A68" s="1491">
        <v>16</v>
      </c>
      <c r="B68" s="647" t="s">
        <v>56</v>
      </c>
      <c r="C68" s="104"/>
      <c r="D68" s="1143" t="s">
        <v>44</v>
      </c>
      <c r="E68" s="427" t="s">
        <v>283</v>
      </c>
      <c r="F68" s="1491">
        <v>16</v>
      </c>
      <c r="G68" s="104"/>
      <c r="H68" s="178"/>
      <c r="J68" s="1491">
        <v>16</v>
      </c>
      <c r="K68" s="104"/>
      <c r="M68" s="1115">
        <v>5.3</v>
      </c>
    </row>
    <row r="69" spans="1:13" ht="15.75" customHeight="1" x14ac:dyDescent="0.25">
      <c r="A69" s="1491">
        <v>17</v>
      </c>
      <c r="B69" s="647" t="s">
        <v>57</v>
      </c>
      <c r="C69" s="135"/>
      <c r="D69" s="1143" t="s">
        <v>43</v>
      </c>
      <c r="E69" s="427" t="s">
        <v>283</v>
      </c>
      <c r="F69" s="1491">
        <v>17</v>
      </c>
      <c r="G69" s="135"/>
      <c r="H69" s="178"/>
      <c r="J69" s="1491">
        <v>17</v>
      </c>
      <c r="K69" s="135"/>
      <c r="M69" s="1122">
        <v>5.4</v>
      </c>
    </row>
    <row r="70" spans="1:13" ht="15.75" customHeight="1" x14ac:dyDescent="0.25">
      <c r="A70" s="1491">
        <v>18</v>
      </c>
      <c r="B70" s="647" t="s">
        <v>129</v>
      </c>
      <c r="C70" s="1483" t="s">
        <v>105</v>
      </c>
      <c r="D70" s="1143" t="s">
        <v>130</v>
      </c>
      <c r="E70" s="427" t="s">
        <v>283</v>
      </c>
      <c r="F70" s="679">
        <v>18</v>
      </c>
      <c r="G70" s="1483" t="s">
        <v>105</v>
      </c>
      <c r="H70" s="178"/>
      <c r="J70" s="679">
        <v>18</v>
      </c>
      <c r="K70" s="1483" t="s">
        <v>105</v>
      </c>
      <c r="M70" s="1115">
        <v>6.3</v>
      </c>
    </row>
    <row r="71" spans="1:13" ht="15.75" x14ac:dyDescent="0.25">
      <c r="A71" s="1491">
        <v>19</v>
      </c>
      <c r="B71" s="647" t="s">
        <v>17</v>
      </c>
      <c r="C71" s="1478" t="b">
        <v>0</v>
      </c>
      <c r="D71" s="1143" t="s">
        <v>130</v>
      </c>
      <c r="E71" s="182"/>
      <c r="F71" s="1491">
        <v>19</v>
      </c>
      <c r="G71" s="1478" t="b">
        <v>0</v>
      </c>
      <c r="H71" s="172"/>
      <c r="J71" s="1491">
        <v>19</v>
      </c>
      <c r="K71" s="1478" t="b">
        <v>0</v>
      </c>
      <c r="M71" s="1115"/>
    </row>
    <row r="72" spans="1:13" ht="15.75" customHeight="1" x14ac:dyDescent="0.25">
      <c r="A72" s="1491">
        <v>20</v>
      </c>
      <c r="B72" s="647" t="s">
        <v>18</v>
      </c>
      <c r="C72" s="1478" t="s">
        <v>111</v>
      </c>
      <c r="D72" s="679" t="s">
        <v>130</v>
      </c>
      <c r="E72" s="427" t="s">
        <v>283</v>
      </c>
      <c r="F72" s="1491">
        <v>20</v>
      </c>
      <c r="G72" s="1478" t="s">
        <v>111</v>
      </c>
      <c r="H72" s="172"/>
      <c r="J72" s="1491">
        <v>20</v>
      </c>
      <c r="K72" s="1478" t="s">
        <v>111</v>
      </c>
      <c r="M72" s="1115">
        <v>6.15</v>
      </c>
    </row>
    <row r="73" spans="1:13" ht="15.75" x14ac:dyDescent="0.25">
      <c r="A73" s="1491">
        <v>21</v>
      </c>
      <c r="B73" s="647" t="s">
        <v>58</v>
      </c>
      <c r="C73" s="1478" t="b">
        <v>0</v>
      </c>
      <c r="D73" s="1143" t="s">
        <v>130</v>
      </c>
      <c r="E73" s="182"/>
      <c r="F73" s="1491">
        <v>21</v>
      </c>
      <c r="G73" s="1478" t="b">
        <v>0</v>
      </c>
      <c r="H73" s="172"/>
      <c r="J73" s="1491">
        <v>21</v>
      </c>
      <c r="K73" s="1478" t="b">
        <v>0</v>
      </c>
      <c r="M73" s="1115"/>
    </row>
    <row r="74" spans="1:13" ht="15.75" customHeight="1" x14ac:dyDescent="0.25">
      <c r="A74" s="1491">
        <v>22</v>
      </c>
      <c r="B74" s="647" t="s">
        <v>651</v>
      </c>
      <c r="C74" s="1478" t="s">
        <v>197</v>
      </c>
      <c r="D74" s="1143" t="s">
        <v>130</v>
      </c>
      <c r="E74" s="427" t="s">
        <v>283</v>
      </c>
      <c r="F74" s="1491">
        <v>22</v>
      </c>
      <c r="G74" s="1478" t="s">
        <v>197</v>
      </c>
      <c r="H74" s="172"/>
      <c r="J74" s="1491">
        <v>22</v>
      </c>
      <c r="K74" s="1478" t="s">
        <v>197</v>
      </c>
      <c r="M74" s="1115"/>
    </row>
    <row r="75" spans="1:13" ht="15.75" x14ac:dyDescent="0.25">
      <c r="A75" s="1491">
        <v>23</v>
      </c>
      <c r="B75" s="647" t="s">
        <v>59</v>
      </c>
      <c r="C75" s="1511">
        <f>C30</f>
        <v>-6.1000000000000004E-3</v>
      </c>
      <c r="D75" s="1143" t="s">
        <v>44</v>
      </c>
      <c r="E75" s="182"/>
      <c r="F75" s="1491">
        <v>23</v>
      </c>
      <c r="G75" s="1511">
        <f>C75</f>
        <v>-6.1000000000000004E-3</v>
      </c>
      <c r="H75" s="178"/>
      <c r="J75" s="1491">
        <v>23</v>
      </c>
      <c r="K75" s="1511">
        <f>C75</f>
        <v>-6.1000000000000004E-3</v>
      </c>
      <c r="M75" s="1126"/>
    </row>
    <row r="76" spans="1:13" ht="15.75" customHeight="1" x14ac:dyDescent="0.25">
      <c r="A76" s="1491">
        <v>24</v>
      </c>
      <c r="B76" s="647" t="s">
        <v>60</v>
      </c>
      <c r="C76" s="1520" t="s">
        <v>112</v>
      </c>
      <c r="D76" s="1143" t="s">
        <v>44</v>
      </c>
      <c r="E76" s="182"/>
      <c r="F76" s="1491">
        <v>24</v>
      </c>
      <c r="G76" s="1520" t="s">
        <v>112</v>
      </c>
      <c r="H76" s="172"/>
      <c r="J76" s="1491">
        <v>24</v>
      </c>
      <c r="K76" s="1520" t="s">
        <v>112</v>
      </c>
      <c r="M76" s="1115"/>
    </row>
    <row r="77" spans="1:13" ht="15.75" x14ac:dyDescent="0.25">
      <c r="A77" s="1491">
        <v>25</v>
      </c>
      <c r="B77" s="647" t="s">
        <v>61</v>
      </c>
      <c r="C77" s="1521"/>
      <c r="D77" s="1143" t="s">
        <v>44</v>
      </c>
      <c r="E77" s="182"/>
      <c r="F77" s="1491">
        <v>25</v>
      </c>
      <c r="G77" s="1521"/>
      <c r="H77" s="172"/>
      <c r="J77" s="1491">
        <v>25</v>
      </c>
      <c r="K77" s="1521"/>
      <c r="M77" s="1115"/>
    </row>
    <row r="78" spans="1:13" ht="15.75" customHeight="1" x14ac:dyDescent="0.25">
      <c r="A78" s="1491">
        <v>26</v>
      </c>
      <c r="B78" s="647" t="s">
        <v>62</v>
      </c>
      <c r="C78" s="1521"/>
      <c r="D78" s="1143" t="s">
        <v>44</v>
      </c>
      <c r="E78" s="182"/>
      <c r="F78" s="1491">
        <v>26</v>
      </c>
      <c r="G78" s="1521"/>
      <c r="H78" s="172"/>
      <c r="J78" s="1491">
        <v>26</v>
      </c>
      <c r="K78" s="1521"/>
      <c r="M78" s="1115"/>
    </row>
    <row r="79" spans="1:13" ht="15.75" customHeight="1" x14ac:dyDescent="0.25">
      <c r="A79" s="1491">
        <v>27</v>
      </c>
      <c r="B79" s="647" t="s">
        <v>63</v>
      </c>
      <c r="C79" s="1521"/>
      <c r="D79" s="1143" t="s">
        <v>44</v>
      </c>
      <c r="E79" s="182"/>
      <c r="F79" s="1491">
        <v>27</v>
      </c>
      <c r="G79" s="1521"/>
      <c r="H79" s="172"/>
      <c r="J79" s="1491">
        <v>27</v>
      </c>
      <c r="K79" s="1521"/>
      <c r="M79" s="1115"/>
    </row>
    <row r="80" spans="1:13" ht="15.75" customHeight="1" x14ac:dyDescent="0.25">
      <c r="A80" s="1491">
        <v>28</v>
      </c>
      <c r="B80" s="647" t="s">
        <v>64</v>
      </c>
      <c r="C80" s="1521"/>
      <c r="D80" s="1143" t="s">
        <v>44</v>
      </c>
      <c r="E80" s="182"/>
      <c r="F80" s="1491">
        <v>28</v>
      </c>
      <c r="G80" s="1521"/>
      <c r="H80" s="172"/>
      <c r="J80" s="1491">
        <v>28</v>
      </c>
      <c r="K80" s="1521"/>
      <c r="M80" s="1115"/>
    </row>
    <row r="81" spans="1:13" ht="15.75" customHeight="1" x14ac:dyDescent="0.25">
      <c r="A81" s="1491">
        <v>29</v>
      </c>
      <c r="B81" s="647" t="s">
        <v>65</v>
      </c>
      <c r="C81" s="1521"/>
      <c r="D81" s="1143" t="s">
        <v>44</v>
      </c>
      <c r="E81" s="182"/>
      <c r="F81" s="1491">
        <v>29</v>
      </c>
      <c r="G81" s="1521"/>
      <c r="H81" s="172"/>
      <c r="J81" s="1491">
        <v>29</v>
      </c>
      <c r="K81" s="1521"/>
      <c r="M81" s="1115"/>
    </row>
    <row r="82" spans="1:13" ht="15.75" customHeight="1" x14ac:dyDescent="0.25">
      <c r="A82" s="1491">
        <v>30</v>
      </c>
      <c r="B82" s="647" t="s">
        <v>66</v>
      </c>
      <c r="C82" s="1521"/>
      <c r="D82" s="1143" t="s">
        <v>44</v>
      </c>
      <c r="E82" s="182"/>
      <c r="F82" s="1491">
        <v>30</v>
      </c>
      <c r="G82" s="1521"/>
      <c r="H82" s="172"/>
      <c r="J82" s="1491">
        <v>30</v>
      </c>
      <c r="K82" s="1521"/>
      <c r="M82" s="1115"/>
    </row>
    <row r="83" spans="1:13" ht="15.75" customHeight="1" x14ac:dyDescent="0.25">
      <c r="A83" s="1491">
        <v>31</v>
      </c>
      <c r="B83" s="647" t="s">
        <v>67</v>
      </c>
      <c r="C83" s="1521"/>
      <c r="D83" s="1143" t="s">
        <v>44</v>
      </c>
      <c r="E83" s="182"/>
      <c r="F83" s="1491">
        <v>31</v>
      </c>
      <c r="G83" s="1521"/>
      <c r="H83" s="172"/>
      <c r="J83" s="1491">
        <v>31</v>
      </c>
      <c r="K83" s="1521"/>
      <c r="M83" s="1115"/>
    </row>
    <row r="84" spans="1:13" ht="15.75" x14ac:dyDescent="0.25">
      <c r="A84" s="1491">
        <v>32</v>
      </c>
      <c r="B84" s="647" t="s">
        <v>68</v>
      </c>
      <c r="C84" s="1521"/>
      <c r="D84" s="1143" t="s">
        <v>44</v>
      </c>
      <c r="E84" s="182"/>
      <c r="F84" s="1491">
        <v>32</v>
      </c>
      <c r="G84" s="1521"/>
      <c r="H84" s="172"/>
      <c r="J84" s="1491">
        <v>32</v>
      </c>
      <c r="K84" s="1521"/>
      <c r="M84" s="1115"/>
    </row>
    <row r="85" spans="1:13" ht="15.75" customHeight="1" x14ac:dyDescent="0.25">
      <c r="A85" s="1491">
        <v>35</v>
      </c>
      <c r="B85" s="647" t="s">
        <v>72</v>
      </c>
      <c r="C85" s="1521"/>
      <c r="D85" s="1143" t="s">
        <v>43</v>
      </c>
      <c r="E85" s="182"/>
      <c r="F85" s="1491">
        <v>35</v>
      </c>
      <c r="G85" s="1521"/>
      <c r="H85" s="172"/>
      <c r="J85" s="1491">
        <v>35</v>
      </c>
      <c r="K85" s="1521"/>
      <c r="M85" s="1115"/>
    </row>
    <row r="86" spans="1:13" ht="15.75" x14ac:dyDescent="0.25">
      <c r="A86" s="1491">
        <v>36</v>
      </c>
      <c r="B86" s="647" t="s">
        <v>73</v>
      </c>
      <c r="C86" s="1521"/>
      <c r="D86" s="1143" t="s">
        <v>44</v>
      </c>
      <c r="E86" s="182"/>
      <c r="F86" s="1491">
        <v>36</v>
      </c>
      <c r="G86" s="1521"/>
      <c r="H86" s="172"/>
      <c r="J86" s="1491">
        <v>36</v>
      </c>
      <c r="K86" s="1521"/>
      <c r="M86" s="1115"/>
    </row>
    <row r="87" spans="1:13" ht="15.75" customHeight="1" x14ac:dyDescent="0.25">
      <c r="A87" s="1491">
        <v>37</v>
      </c>
      <c r="B87" s="647" t="s">
        <v>69</v>
      </c>
      <c r="C87" s="1510">
        <f>C28/3</f>
        <v>10162756.897260273</v>
      </c>
      <c r="D87" s="1143" t="s">
        <v>130</v>
      </c>
      <c r="E87" s="182"/>
      <c r="F87" s="1491">
        <v>37</v>
      </c>
      <c r="G87" s="1510">
        <f>C87</f>
        <v>10162756.897260273</v>
      </c>
      <c r="H87" s="172"/>
      <c r="J87" s="1491">
        <v>37</v>
      </c>
      <c r="K87" s="1510">
        <f>C87</f>
        <v>10162756.897260273</v>
      </c>
      <c r="M87" s="1116"/>
    </row>
    <row r="88" spans="1:13" ht="15.75" customHeight="1" x14ac:dyDescent="0.25">
      <c r="A88" s="1491">
        <v>38</v>
      </c>
      <c r="B88" s="647" t="s">
        <v>70</v>
      </c>
      <c r="C88" s="1510">
        <f>C31/3</f>
        <v>10161551.481372736</v>
      </c>
      <c r="D88" s="1143" t="s">
        <v>44</v>
      </c>
      <c r="E88" s="182"/>
      <c r="F88" s="1491">
        <v>38</v>
      </c>
      <c r="G88" s="1510">
        <f>C88</f>
        <v>10161551.481372736</v>
      </c>
      <c r="H88" s="172"/>
      <c r="J88" s="1491">
        <v>38</v>
      </c>
      <c r="K88" s="1510">
        <f>C88</f>
        <v>10161551.481372736</v>
      </c>
      <c r="M88" s="1116"/>
    </row>
    <row r="89" spans="1:13" ht="15.75" customHeight="1" x14ac:dyDescent="0.25">
      <c r="A89" s="1491">
        <v>39</v>
      </c>
      <c r="B89" s="647" t="s">
        <v>71</v>
      </c>
      <c r="C89" s="1520" t="str">
        <f>C29</f>
        <v>EUR</v>
      </c>
      <c r="D89" s="1143" t="s">
        <v>130</v>
      </c>
      <c r="E89" s="182"/>
      <c r="F89" s="1491">
        <v>39</v>
      </c>
      <c r="G89" s="1520" t="str">
        <f>C89</f>
        <v>EUR</v>
      </c>
      <c r="H89" s="172"/>
      <c r="J89" s="1491">
        <v>39</v>
      </c>
      <c r="K89" s="1520" t="str">
        <f>G89</f>
        <v>EUR</v>
      </c>
      <c r="M89" s="1115"/>
    </row>
    <row r="90" spans="1:13" ht="15.75" customHeight="1" x14ac:dyDescent="0.25">
      <c r="A90" s="1491">
        <v>73</v>
      </c>
      <c r="B90" s="647" t="s">
        <v>81</v>
      </c>
      <c r="C90" s="1508" t="b">
        <v>0</v>
      </c>
      <c r="D90" s="679" t="s">
        <v>130</v>
      </c>
      <c r="E90" s="182"/>
      <c r="F90" s="1491">
        <v>73</v>
      </c>
      <c r="G90" s="1508" t="b">
        <v>0</v>
      </c>
      <c r="H90" s="178"/>
      <c r="J90" s="1491">
        <v>73</v>
      </c>
      <c r="K90" s="1508" t="b">
        <v>0</v>
      </c>
      <c r="M90" s="1115">
        <v>6.1</v>
      </c>
    </row>
    <row r="91" spans="1:13" ht="15.75" customHeight="1" x14ac:dyDescent="0.25">
      <c r="A91" s="1491">
        <v>74</v>
      </c>
      <c r="B91" s="647" t="s">
        <v>78</v>
      </c>
      <c r="C91" s="1435" t="s">
        <v>1018</v>
      </c>
      <c r="D91" s="1144" t="s">
        <v>769</v>
      </c>
      <c r="E91" s="182"/>
      <c r="F91" s="1491">
        <v>74</v>
      </c>
      <c r="G91" s="1435" t="s">
        <v>1018</v>
      </c>
      <c r="H91" s="132"/>
      <c r="J91" s="1491">
        <v>74</v>
      </c>
      <c r="K91" s="1435" t="s">
        <v>1018</v>
      </c>
      <c r="M91" s="1115"/>
    </row>
    <row r="92" spans="1:13" ht="15.75" customHeight="1" x14ac:dyDescent="0.25">
      <c r="A92" s="1491">
        <v>75</v>
      </c>
      <c r="B92" s="647" t="s">
        <v>19</v>
      </c>
      <c r="C92" s="1520" t="s">
        <v>113</v>
      </c>
      <c r="D92" s="679" t="s">
        <v>44</v>
      </c>
      <c r="E92" s="182"/>
      <c r="F92" s="1491">
        <v>75</v>
      </c>
      <c r="G92" s="1520" t="s">
        <v>113</v>
      </c>
      <c r="H92" s="172"/>
      <c r="J92" s="1491">
        <v>75</v>
      </c>
      <c r="K92" s="1520" t="s">
        <v>113</v>
      </c>
      <c r="M92" s="1123"/>
    </row>
    <row r="93" spans="1:13" ht="15.75" customHeight="1" x14ac:dyDescent="0.25">
      <c r="A93" s="1491">
        <v>76</v>
      </c>
      <c r="B93" s="1226" t="s">
        <v>30</v>
      </c>
      <c r="C93" s="1521"/>
      <c r="D93" s="679" t="s">
        <v>44</v>
      </c>
      <c r="E93" s="182"/>
      <c r="F93" s="1491">
        <v>76</v>
      </c>
      <c r="G93" s="1521"/>
      <c r="H93" s="172"/>
      <c r="J93" s="1491">
        <v>76</v>
      </c>
      <c r="K93" s="1521"/>
      <c r="M93" s="1115"/>
    </row>
    <row r="94" spans="1:13" ht="15.75" customHeight="1" x14ac:dyDescent="0.25">
      <c r="A94" s="1491">
        <v>77</v>
      </c>
      <c r="B94" s="1226" t="s">
        <v>31</v>
      </c>
      <c r="C94" s="1521"/>
      <c r="D94" s="679" t="s">
        <v>44</v>
      </c>
      <c r="E94" s="182"/>
      <c r="F94" s="1491">
        <v>77</v>
      </c>
      <c r="G94" s="1521"/>
      <c r="H94" s="172"/>
      <c r="J94" s="1491">
        <v>77</v>
      </c>
      <c r="K94" s="1521"/>
      <c r="M94" s="1115"/>
    </row>
    <row r="95" spans="1:13" ht="15.75" customHeight="1" x14ac:dyDescent="0.25">
      <c r="A95" s="1491">
        <v>78</v>
      </c>
      <c r="B95" s="1226" t="s">
        <v>77</v>
      </c>
      <c r="C95" s="1520" t="str">
        <f>G24</f>
        <v>DE0001102317</v>
      </c>
      <c r="D95" s="679" t="s">
        <v>44</v>
      </c>
      <c r="E95" s="182"/>
      <c r="F95" s="1491">
        <v>78</v>
      </c>
      <c r="G95" s="1520" t="str">
        <f>C95</f>
        <v>DE0001102317</v>
      </c>
      <c r="H95" s="172"/>
      <c r="J95" s="1491">
        <v>78</v>
      </c>
      <c r="K95" s="1520" t="str">
        <f>C95</f>
        <v>DE0001102317</v>
      </c>
      <c r="M95" s="1115"/>
    </row>
    <row r="96" spans="1:13" ht="15.75" customHeight="1" x14ac:dyDescent="0.25">
      <c r="A96" s="1491">
        <v>79</v>
      </c>
      <c r="B96" s="1226" t="s">
        <v>76</v>
      </c>
      <c r="C96" s="1520" t="s">
        <v>118</v>
      </c>
      <c r="D96" s="679" t="s">
        <v>44</v>
      </c>
      <c r="E96" s="182"/>
      <c r="F96" s="1491">
        <v>79</v>
      </c>
      <c r="G96" s="1520" t="s">
        <v>118</v>
      </c>
      <c r="H96" s="172"/>
      <c r="J96" s="1491">
        <v>79</v>
      </c>
      <c r="K96" s="1520" t="s">
        <v>118</v>
      </c>
      <c r="M96" s="1115">
        <v>6.12</v>
      </c>
    </row>
    <row r="97" spans="1:13" ht="15.75" customHeight="1" x14ac:dyDescent="0.25">
      <c r="A97" s="1491">
        <v>83</v>
      </c>
      <c r="B97" s="1226" t="s">
        <v>20</v>
      </c>
      <c r="C97" s="1510">
        <f>C26/3</f>
        <v>10000000</v>
      </c>
      <c r="D97" s="679" t="s">
        <v>44</v>
      </c>
      <c r="E97" s="182"/>
      <c r="F97" s="1491">
        <v>83</v>
      </c>
      <c r="G97" s="1510">
        <f>C97</f>
        <v>10000000</v>
      </c>
      <c r="H97" s="172"/>
      <c r="J97" s="1491">
        <v>83</v>
      </c>
      <c r="K97" s="1510">
        <f>C97</f>
        <v>10000000</v>
      </c>
      <c r="M97" s="1115"/>
    </row>
    <row r="98" spans="1:13" ht="15.75" customHeight="1" x14ac:dyDescent="0.25">
      <c r="A98" s="1491">
        <v>85</v>
      </c>
      <c r="B98" s="647" t="s">
        <v>21</v>
      </c>
      <c r="C98" s="1520" t="s">
        <v>99</v>
      </c>
      <c r="D98" s="679" t="s">
        <v>43</v>
      </c>
      <c r="E98" s="182"/>
      <c r="F98" s="1491">
        <v>85</v>
      </c>
      <c r="G98" s="1520" t="s">
        <v>99</v>
      </c>
      <c r="H98" s="172"/>
      <c r="J98" s="1491">
        <v>85</v>
      </c>
      <c r="K98" s="1520" t="s">
        <v>99</v>
      </c>
      <c r="M98" s="1125">
        <v>6.5</v>
      </c>
    </row>
    <row r="99" spans="1:13" ht="15.75" x14ac:dyDescent="0.25">
      <c r="A99" s="1491">
        <v>86</v>
      </c>
      <c r="B99" s="647" t="s">
        <v>22</v>
      </c>
      <c r="C99" s="1521"/>
      <c r="D99" s="679" t="s">
        <v>43</v>
      </c>
      <c r="E99" s="427" t="s">
        <v>283</v>
      </c>
      <c r="F99" s="1491">
        <v>86</v>
      </c>
      <c r="G99" s="1521"/>
      <c r="H99" s="172"/>
      <c r="J99" s="1491">
        <v>86</v>
      </c>
      <c r="K99" s="1521"/>
      <c r="M99" s="1115">
        <v>6.6</v>
      </c>
    </row>
    <row r="100" spans="1:13" ht="15.75" x14ac:dyDescent="0.25">
      <c r="A100" s="1491">
        <v>87</v>
      </c>
      <c r="B100" s="647" t="s">
        <v>23</v>
      </c>
      <c r="C100" s="141">
        <f>(C27/C26)*100</f>
        <v>102.13826027397259</v>
      </c>
      <c r="D100" s="679" t="s">
        <v>44</v>
      </c>
      <c r="E100" s="427" t="s">
        <v>283</v>
      </c>
      <c r="F100" s="1491">
        <v>87</v>
      </c>
      <c r="G100" s="1044">
        <f>C100</f>
        <v>102.13826027397259</v>
      </c>
      <c r="H100" s="178"/>
      <c r="J100" s="1491">
        <v>87</v>
      </c>
      <c r="K100" s="1044">
        <f>C100</f>
        <v>102.13826027397259</v>
      </c>
      <c r="M100" s="1127">
        <v>6.7</v>
      </c>
    </row>
    <row r="101" spans="1:13" ht="15.75" customHeight="1" x14ac:dyDescent="0.25">
      <c r="A101" s="1491">
        <v>88</v>
      </c>
      <c r="B101" s="647" t="s">
        <v>24</v>
      </c>
      <c r="C101" s="1510">
        <f>C27/3</f>
        <v>10213826.027397258</v>
      </c>
      <c r="D101" s="679" t="s">
        <v>44</v>
      </c>
      <c r="E101" s="427" t="s">
        <v>283</v>
      </c>
      <c r="F101" s="1491">
        <v>88</v>
      </c>
      <c r="G101" s="1510">
        <f>C101</f>
        <v>10213826.027397258</v>
      </c>
      <c r="H101" s="178"/>
      <c r="J101" s="1491">
        <v>88</v>
      </c>
      <c r="K101" s="1510">
        <f>C101</f>
        <v>10213826.027397258</v>
      </c>
      <c r="M101" s="1117"/>
    </row>
    <row r="102" spans="1:13" ht="15.75" x14ac:dyDescent="0.25">
      <c r="A102" s="1491">
        <v>89</v>
      </c>
      <c r="B102" s="647" t="s">
        <v>25</v>
      </c>
      <c r="C102" s="1512">
        <v>0.5</v>
      </c>
      <c r="D102" s="679" t="s">
        <v>44</v>
      </c>
      <c r="E102" s="182"/>
      <c r="F102" s="1491">
        <v>89</v>
      </c>
      <c r="G102" s="1512">
        <v>0.5</v>
      </c>
      <c r="H102" s="172"/>
      <c r="J102" s="1491">
        <v>89</v>
      </c>
      <c r="K102" s="1512">
        <v>0.5</v>
      </c>
      <c r="M102" s="1126">
        <v>6.8</v>
      </c>
    </row>
    <row r="103" spans="1:13" ht="15.75" x14ac:dyDescent="0.25">
      <c r="A103" s="1491">
        <v>90</v>
      </c>
      <c r="B103" s="647" t="s">
        <v>26</v>
      </c>
      <c r="C103" s="1520" t="s">
        <v>114</v>
      </c>
      <c r="D103" s="679" t="s">
        <v>44</v>
      </c>
      <c r="E103" s="182"/>
      <c r="F103" s="1491">
        <v>90</v>
      </c>
      <c r="G103" s="1520" t="s">
        <v>114</v>
      </c>
      <c r="H103" s="172"/>
      <c r="J103" s="1491">
        <v>90</v>
      </c>
      <c r="K103" s="1520" t="s">
        <v>114</v>
      </c>
      <c r="M103" s="1115">
        <v>6.13</v>
      </c>
    </row>
    <row r="104" spans="1:13" ht="15.75" customHeight="1" x14ac:dyDescent="0.25">
      <c r="A104" s="1491">
        <v>91</v>
      </c>
      <c r="B104" s="647" t="s">
        <v>27</v>
      </c>
      <c r="C104" s="1522" t="s">
        <v>121</v>
      </c>
      <c r="D104" s="679" t="s">
        <v>44</v>
      </c>
      <c r="E104" s="427" t="s">
        <v>283</v>
      </c>
      <c r="F104" s="1491">
        <v>91</v>
      </c>
      <c r="G104" s="1522" t="s">
        <v>121</v>
      </c>
      <c r="H104" s="132"/>
      <c r="J104" s="1491">
        <v>91</v>
      </c>
      <c r="K104" s="1522" t="s">
        <v>121</v>
      </c>
      <c r="M104" s="1124"/>
    </row>
    <row r="105" spans="1:13" ht="15.75" customHeight="1" x14ac:dyDescent="0.25">
      <c r="A105" s="1491">
        <v>92</v>
      </c>
      <c r="B105" s="647" t="s">
        <v>28</v>
      </c>
      <c r="C105" s="1520" t="s">
        <v>115</v>
      </c>
      <c r="D105" s="679" t="s">
        <v>44</v>
      </c>
      <c r="E105" s="182"/>
      <c r="F105" s="1491">
        <v>92</v>
      </c>
      <c r="G105" s="1520" t="s">
        <v>115</v>
      </c>
      <c r="H105" s="172"/>
      <c r="J105" s="1491">
        <v>92</v>
      </c>
      <c r="K105" s="1520" t="s">
        <v>115</v>
      </c>
      <c r="M105" s="1115">
        <v>6.11</v>
      </c>
    </row>
    <row r="106" spans="1:13" ht="15.75" x14ac:dyDescent="0.25">
      <c r="A106" s="1491">
        <v>93</v>
      </c>
      <c r="B106" s="647" t="s">
        <v>75</v>
      </c>
      <c r="C106" s="25" t="s">
        <v>119</v>
      </c>
      <c r="D106" s="679" t="s">
        <v>44</v>
      </c>
      <c r="E106" s="182"/>
      <c r="F106" s="1491">
        <v>93</v>
      </c>
      <c r="G106" s="25" t="s">
        <v>119</v>
      </c>
      <c r="H106" s="172"/>
      <c r="J106" s="1491">
        <v>93</v>
      </c>
      <c r="K106" s="25" t="s">
        <v>119</v>
      </c>
      <c r="M106" s="1373">
        <v>6.1</v>
      </c>
    </row>
    <row r="107" spans="1:13" ht="15.75" x14ac:dyDescent="0.25">
      <c r="A107" s="1491">
        <v>94</v>
      </c>
      <c r="B107" s="647" t="s">
        <v>74</v>
      </c>
      <c r="C107" s="1520" t="s">
        <v>116</v>
      </c>
      <c r="D107" s="679" t="s">
        <v>44</v>
      </c>
      <c r="E107" s="182"/>
      <c r="F107" s="1491">
        <v>94</v>
      </c>
      <c r="G107" s="1520" t="s">
        <v>116</v>
      </c>
      <c r="H107" s="172"/>
      <c r="J107" s="1491">
        <v>94</v>
      </c>
      <c r="K107" s="1520" t="s">
        <v>116</v>
      </c>
      <c r="M107" s="1115">
        <v>6.14</v>
      </c>
    </row>
    <row r="108" spans="1:13" ht="15.75" customHeight="1" x14ac:dyDescent="0.25">
      <c r="A108" s="1491">
        <v>95</v>
      </c>
      <c r="B108" s="1226" t="s">
        <v>38</v>
      </c>
      <c r="C108" s="1478" t="b">
        <v>1</v>
      </c>
      <c r="D108" s="679" t="s">
        <v>44</v>
      </c>
      <c r="E108" s="427" t="s">
        <v>283</v>
      </c>
      <c r="F108" s="1491">
        <v>95</v>
      </c>
      <c r="G108" s="1520" t="b">
        <v>1</v>
      </c>
      <c r="H108" s="172"/>
      <c r="J108" s="1491">
        <v>95</v>
      </c>
      <c r="K108" s="1520" t="b">
        <v>1</v>
      </c>
      <c r="M108" s="1115">
        <v>6.15</v>
      </c>
    </row>
    <row r="109" spans="1:13" ht="15.75" customHeight="1" x14ac:dyDescent="0.25">
      <c r="A109" s="269">
        <v>96</v>
      </c>
      <c r="B109" s="659" t="s">
        <v>36</v>
      </c>
      <c r="C109" s="1521"/>
      <c r="D109" s="679" t="s">
        <v>44</v>
      </c>
      <c r="E109" s="182"/>
      <c r="F109" s="269">
        <v>96</v>
      </c>
      <c r="G109" s="1521"/>
      <c r="H109" s="175"/>
      <c r="J109" s="269">
        <v>96</v>
      </c>
      <c r="K109" s="1521"/>
      <c r="M109" s="1115"/>
    </row>
    <row r="110" spans="1:13" ht="15.75" x14ac:dyDescent="0.25">
      <c r="A110" s="269">
        <v>97</v>
      </c>
      <c r="B110" s="659" t="s">
        <v>32</v>
      </c>
      <c r="C110" s="1521"/>
      <c r="D110" s="679" t="s">
        <v>44</v>
      </c>
      <c r="E110" s="182"/>
      <c r="F110" s="269">
        <v>97</v>
      </c>
      <c r="G110" s="1521"/>
      <c r="H110" s="175"/>
      <c r="J110" s="269">
        <v>97</v>
      </c>
      <c r="K110" s="1521"/>
      <c r="M110" s="1115"/>
    </row>
    <row r="111" spans="1:13" s="7" customFormat="1" ht="15.75" x14ac:dyDescent="0.25">
      <c r="A111" s="269">
        <v>98</v>
      </c>
      <c r="B111" s="659" t="s">
        <v>39</v>
      </c>
      <c r="C111" s="1478" t="s">
        <v>47</v>
      </c>
      <c r="D111" s="1143" t="s">
        <v>130</v>
      </c>
      <c r="E111" s="182"/>
      <c r="F111" s="269">
        <v>98</v>
      </c>
      <c r="G111" s="1478" t="s">
        <v>47</v>
      </c>
      <c r="H111" s="175"/>
      <c r="J111" s="269">
        <v>98</v>
      </c>
      <c r="K111" s="1478" t="s">
        <v>47</v>
      </c>
      <c r="M111" s="1115"/>
    </row>
    <row r="112" spans="1:13" s="7" customFormat="1" ht="15.75" x14ac:dyDescent="0.25">
      <c r="A112" s="269">
        <v>99</v>
      </c>
      <c r="B112" s="659" t="s">
        <v>29</v>
      </c>
      <c r="C112" s="1526" t="s">
        <v>117</v>
      </c>
      <c r="D112" s="1143" t="s">
        <v>130</v>
      </c>
      <c r="E112" s="1519"/>
      <c r="F112" s="269">
        <v>99</v>
      </c>
      <c r="G112" s="1478" t="s">
        <v>117</v>
      </c>
      <c r="H112" s="178"/>
      <c r="J112" s="269">
        <v>99</v>
      </c>
      <c r="K112" s="1478" t="s">
        <v>117</v>
      </c>
      <c r="M112" s="1115"/>
    </row>
    <row r="113" spans="1:14" s="7" customFormat="1" ht="15.75" x14ac:dyDescent="0.25">
      <c r="A113" s="175" t="s">
        <v>122</v>
      </c>
      <c r="C113" s="66">
        <v>49</v>
      </c>
      <c r="D113" s="56"/>
      <c r="E113" s="56"/>
      <c r="F113" s="56"/>
      <c r="G113" s="66">
        <v>49</v>
      </c>
      <c r="H113" s="175"/>
      <c r="K113" s="66">
        <v>49</v>
      </c>
    </row>
    <row r="114" spans="1:14" s="7" customFormat="1" x14ac:dyDescent="0.25">
      <c r="C114" s="195"/>
      <c r="D114" s="57"/>
    </row>
    <row r="115" spans="1:14" s="7" customFormat="1" ht="15.75" x14ac:dyDescent="0.25">
      <c r="A115" s="778">
        <v>1.1000000000000001</v>
      </c>
      <c r="B115" s="1607" t="s">
        <v>159</v>
      </c>
      <c r="C115" s="1607"/>
      <c r="D115" s="1607"/>
      <c r="E115" s="1607"/>
      <c r="F115" s="1607"/>
      <c r="G115" s="775"/>
    </row>
    <row r="116" spans="1:14" s="7" customFormat="1" ht="15.75" customHeight="1" x14ac:dyDescent="0.25">
      <c r="A116" s="1608">
        <v>1.2</v>
      </c>
      <c r="B116" s="1656" t="s">
        <v>868</v>
      </c>
      <c r="C116" s="1657"/>
      <c r="D116" s="1657"/>
      <c r="E116" s="1657"/>
      <c r="F116" s="1658"/>
      <c r="G116" s="610"/>
    </row>
    <row r="117" spans="1:14" s="7" customFormat="1" ht="15.75" x14ac:dyDescent="0.25">
      <c r="A117" s="1609"/>
      <c r="B117" s="1659"/>
      <c r="C117" s="1660"/>
      <c r="D117" s="1660"/>
      <c r="E117" s="1660"/>
      <c r="F117" s="1661"/>
      <c r="G117" s="1487"/>
      <c r="J117" s="178"/>
      <c r="K117" s="775"/>
      <c r="L117" s="775"/>
      <c r="M117" s="775"/>
      <c r="N117" s="775"/>
    </row>
    <row r="118" spans="1:14" s="7" customFormat="1" ht="15.75" x14ac:dyDescent="0.25">
      <c r="A118" s="782">
        <v>1.3</v>
      </c>
      <c r="B118" s="1592" t="s">
        <v>544</v>
      </c>
      <c r="C118" s="1592"/>
      <c r="D118" s="1592"/>
      <c r="E118" s="1592"/>
      <c r="F118" s="1592"/>
      <c r="G118" s="1487"/>
      <c r="J118" s="1655"/>
      <c r="K118" s="663"/>
      <c r="L118" s="663"/>
      <c r="M118" s="663"/>
      <c r="N118" s="663"/>
    </row>
    <row r="119" spans="1:14" s="7" customFormat="1" ht="15.75" x14ac:dyDescent="0.25">
      <c r="A119" s="778">
        <v>1.7</v>
      </c>
      <c r="B119" s="1589" t="s">
        <v>253</v>
      </c>
      <c r="C119" s="1589"/>
      <c r="D119" s="1589"/>
      <c r="E119" s="1589"/>
      <c r="F119" s="1589"/>
      <c r="G119" s="610"/>
      <c r="J119" s="1655"/>
      <c r="K119" s="663"/>
      <c r="L119" s="663"/>
      <c r="M119" s="663"/>
      <c r="N119" s="663"/>
    </row>
    <row r="120" spans="1:14" s="7" customFormat="1" ht="15.75" x14ac:dyDescent="0.25">
      <c r="A120" s="778">
        <v>1.8</v>
      </c>
      <c r="B120" s="1589" t="s">
        <v>254</v>
      </c>
      <c r="C120" s="1589"/>
      <c r="D120" s="1589"/>
      <c r="E120" s="1589"/>
      <c r="F120" s="1589"/>
      <c r="G120" s="610"/>
      <c r="J120" s="132"/>
      <c r="K120" s="893"/>
      <c r="L120" s="893"/>
      <c r="M120" s="893"/>
      <c r="N120" s="893"/>
    </row>
    <row r="121" spans="1:14" s="7" customFormat="1" ht="15.75" x14ac:dyDescent="0.25">
      <c r="A121" s="778">
        <v>1.1299999999999999</v>
      </c>
      <c r="B121" s="1586" t="s">
        <v>786</v>
      </c>
      <c r="C121" s="1587"/>
      <c r="D121" s="1587"/>
      <c r="E121" s="1587"/>
      <c r="F121" s="1588"/>
      <c r="G121" s="610"/>
      <c r="J121" s="178"/>
      <c r="K121" s="610"/>
      <c r="L121" s="610"/>
      <c r="M121" s="610"/>
      <c r="N121" s="610"/>
    </row>
    <row r="122" spans="1:14" s="7" customFormat="1" ht="15.75" x14ac:dyDescent="0.25">
      <c r="A122" s="778">
        <v>1.17</v>
      </c>
      <c r="B122" s="1589" t="s">
        <v>557</v>
      </c>
      <c r="C122" s="1589"/>
      <c r="D122" s="1589"/>
      <c r="E122" s="1589"/>
      <c r="F122" s="1589"/>
      <c r="G122" s="610"/>
      <c r="J122" s="675"/>
      <c r="K122" s="893"/>
      <c r="L122" s="893"/>
      <c r="M122" s="893"/>
      <c r="N122" s="893"/>
    </row>
    <row r="123" spans="1:14" s="7" customFormat="1" ht="15.75" x14ac:dyDescent="0.25">
      <c r="A123" s="782">
        <v>1.18</v>
      </c>
      <c r="B123" s="1565" t="s">
        <v>1024</v>
      </c>
      <c r="C123" s="1565"/>
      <c r="D123" s="1565"/>
      <c r="E123" s="1565"/>
      <c r="F123" s="1565"/>
      <c r="G123" s="1487"/>
      <c r="J123" s="132"/>
      <c r="K123" s="893"/>
      <c r="L123" s="893"/>
      <c r="M123" s="893"/>
      <c r="N123" s="893"/>
    </row>
    <row r="124" spans="1:14" s="7" customFormat="1" ht="15.75" x14ac:dyDescent="0.25">
      <c r="A124" s="778">
        <v>2.1</v>
      </c>
      <c r="B124" s="1565" t="s">
        <v>964</v>
      </c>
      <c r="C124" s="1565"/>
      <c r="D124" s="1565"/>
      <c r="E124" s="1565"/>
      <c r="F124" s="1565"/>
      <c r="G124" s="686"/>
      <c r="J124" s="178"/>
      <c r="K124" s="610"/>
      <c r="L124" s="610"/>
      <c r="M124" s="610"/>
      <c r="N124" s="610"/>
    </row>
    <row r="125" spans="1:14" s="7" customFormat="1" ht="15.75" x14ac:dyDescent="0.25">
      <c r="A125" s="778">
        <v>2.8</v>
      </c>
      <c r="B125" s="1589" t="s">
        <v>965</v>
      </c>
      <c r="C125" s="1589"/>
      <c r="D125" s="1589"/>
      <c r="E125" s="1589"/>
      <c r="F125" s="1589"/>
      <c r="G125" s="686"/>
      <c r="J125" s="132"/>
      <c r="K125" s="1486"/>
      <c r="L125" s="1486"/>
      <c r="M125" s="1486"/>
      <c r="N125" s="1486"/>
    </row>
    <row r="126" spans="1:14" s="7" customFormat="1" ht="15.75" x14ac:dyDescent="0.25">
      <c r="A126" s="778">
        <v>2.16</v>
      </c>
      <c r="B126" s="1589" t="s">
        <v>1053</v>
      </c>
      <c r="C126" s="1589"/>
      <c r="D126" s="1589"/>
      <c r="E126" s="1589"/>
      <c r="F126" s="1589"/>
      <c r="G126" s="178"/>
      <c r="H126"/>
      <c r="J126" s="178"/>
      <c r="K126" s="610"/>
      <c r="L126" s="610"/>
      <c r="M126" s="610"/>
      <c r="N126" s="610"/>
    </row>
    <row r="127" spans="1:14" s="7" customFormat="1" ht="15.75" x14ac:dyDescent="0.25">
      <c r="A127" s="778">
        <v>2.17</v>
      </c>
      <c r="B127" s="1589" t="s">
        <v>1035</v>
      </c>
      <c r="C127" s="1589"/>
      <c r="D127" s="1589"/>
      <c r="E127" s="1589"/>
      <c r="F127" s="1589"/>
      <c r="G127" s="178"/>
      <c r="H127"/>
      <c r="J127" s="178"/>
      <c r="K127" s="771"/>
      <c r="L127" s="610"/>
      <c r="M127" s="610"/>
      <c r="N127" s="610"/>
    </row>
    <row r="128" spans="1:14" s="7" customFormat="1" ht="15.75" x14ac:dyDescent="0.25">
      <c r="A128" s="778">
        <v>2.1800000000000002</v>
      </c>
      <c r="B128" s="1586" t="s">
        <v>961</v>
      </c>
      <c r="C128" s="1587"/>
      <c r="D128" s="1587"/>
      <c r="E128" s="1587"/>
      <c r="F128" s="1588"/>
      <c r="G128" s="1487"/>
      <c r="J128" s="178"/>
      <c r="K128" s="421"/>
      <c r="L128" s="421"/>
      <c r="M128" s="421"/>
      <c r="N128" s="421"/>
    </row>
    <row r="129" spans="1:14" s="7" customFormat="1" ht="15.75" x14ac:dyDescent="0.25">
      <c r="A129" s="785">
        <v>2.2000000000000002</v>
      </c>
      <c r="B129" s="1592" t="s">
        <v>265</v>
      </c>
      <c r="C129" s="1592"/>
      <c r="D129" s="1592"/>
      <c r="E129" s="1592"/>
      <c r="F129" s="1592"/>
      <c r="G129" s="421"/>
      <c r="J129" s="178"/>
      <c r="K129" s="421"/>
      <c r="L129" s="421"/>
      <c r="M129" s="421"/>
      <c r="N129" s="421"/>
    </row>
    <row r="130" spans="1:14" s="7" customFormat="1" ht="15.75" x14ac:dyDescent="0.25">
      <c r="A130" s="782">
        <v>2.2200000000000002</v>
      </c>
      <c r="B130" s="1589" t="s">
        <v>1054</v>
      </c>
      <c r="C130" s="1589"/>
      <c r="D130" s="1589"/>
      <c r="E130" s="1589"/>
      <c r="F130" s="1589"/>
      <c r="G130" s="421"/>
      <c r="J130" s="178"/>
      <c r="K130" s="610"/>
      <c r="L130" s="610"/>
      <c r="M130" s="610"/>
      <c r="N130" s="610"/>
    </row>
    <row r="131" spans="1:14" s="7" customFormat="1" ht="15.75" x14ac:dyDescent="0.25">
      <c r="A131" s="778">
        <v>2.86</v>
      </c>
      <c r="B131" s="1586" t="s">
        <v>951</v>
      </c>
      <c r="C131" s="1587"/>
      <c r="D131" s="1587"/>
      <c r="E131" s="1587"/>
      <c r="F131" s="1588"/>
      <c r="G131" s="421"/>
      <c r="J131" s="178"/>
      <c r="K131" s="610"/>
      <c r="L131" s="610"/>
      <c r="M131" s="610"/>
      <c r="N131" s="610"/>
    </row>
    <row r="132" spans="1:14" s="7" customFormat="1" ht="15.75" x14ac:dyDescent="0.25">
      <c r="A132" s="778">
        <v>2.87</v>
      </c>
      <c r="B132" s="1589" t="s">
        <v>955</v>
      </c>
      <c r="C132" s="1589"/>
      <c r="D132" s="1589"/>
      <c r="E132" s="1589"/>
      <c r="F132" s="1589"/>
      <c r="G132" s="610"/>
      <c r="J132" s="676"/>
      <c r="K132" s="421"/>
      <c r="L132" s="421"/>
      <c r="M132" s="421"/>
      <c r="N132" s="421"/>
    </row>
    <row r="133" spans="1:14" s="7" customFormat="1" ht="15.75" x14ac:dyDescent="0.25">
      <c r="A133" s="778">
        <v>2.88</v>
      </c>
      <c r="B133" s="1589" t="s">
        <v>962</v>
      </c>
      <c r="C133" s="1589"/>
      <c r="D133" s="1589"/>
      <c r="E133" s="1589"/>
      <c r="F133" s="1589"/>
      <c r="G133" s="610"/>
      <c r="J133" s="172"/>
      <c r="K133" s="421"/>
      <c r="L133" s="421"/>
      <c r="M133" s="421"/>
      <c r="N133" s="421"/>
    </row>
    <row r="134" spans="1:14" s="7" customFormat="1" ht="15.75" x14ac:dyDescent="0.25">
      <c r="A134" s="778">
        <v>2.91</v>
      </c>
      <c r="B134" s="1589" t="s">
        <v>1036</v>
      </c>
      <c r="C134" s="1589"/>
      <c r="D134" s="1589"/>
      <c r="E134" s="1589"/>
      <c r="F134" s="1589"/>
      <c r="G134" s="1487"/>
      <c r="J134" s="178"/>
      <c r="K134" s="610"/>
      <c r="L134" s="610"/>
      <c r="M134" s="610"/>
      <c r="N134" s="610"/>
    </row>
    <row r="135" spans="1:14" s="7" customFormat="1" ht="15.75" customHeight="1" x14ac:dyDescent="0.25">
      <c r="A135" s="1608">
        <v>2.95</v>
      </c>
      <c r="B135" s="1584" t="s">
        <v>959</v>
      </c>
      <c r="C135" s="1584"/>
      <c r="D135" s="1584"/>
      <c r="E135" s="1584"/>
      <c r="F135" s="1584"/>
      <c r="G135" s="677"/>
      <c r="J135" s="178"/>
      <c r="K135" s="610"/>
      <c r="L135" s="610"/>
      <c r="M135" s="610"/>
      <c r="N135" s="610"/>
    </row>
    <row r="136" spans="1:14" s="7" customFormat="1" ht="15" customHeight="1" x14ac:dyDescent="0.25">
      <c r="A136" s="1609"/>
      <c r="B136" s="1584"/>
      <c r="C136" s="1584"/>
      <c r="D136" s="1584"/>
      <c r="E136" s="1584"/>
      <c r="F136" s="1584"/>
      <c r="J136" s="178"/>
      <c r="K136" s="610"/>
      <c r="L136" s="610"/>
      <c r="M136" s="610"/>
      <c r="N136" s="610"/>
    </row>
    <row r="137" spans="1:14" s="7" customFormat="1" ht="15" customHeight="1" x14ac:dyDescent="0.25">
      <c r="A137" s="1610"/>
      <c r="B137" s="1584"/>
      <c r="C137" s="1584"/>
      <c r="D137" s="1584"/>
      <c r="E137" s="1584"/>
      <c r="F137" s="1584"/>
      <c r="J137" s="1655"/>
      <c r="K137" s="680"/>
      <c r="L137" s="680"/>
      <c r="M137" s="680"/>
      <c r="N137" s="680"/>
    </row>
    <row r="138" spans="1:14" s="7" customFormat="1" ht="15" customHeight="1" x14ac:dyDescent="0.25">
      <c r="D138" s="294"/>
      <c r="J138" s="1655"/>
      <c r="K138" s="680"/>
      <c r="L138" s="680"/>
      <c r="M138" s="680"/>
      <c r="N138" s="680"/>
    </row>
    <row r="139" spans="1:14" s="7" customFormat="1" x14ac:dyDescent="0.25">
      <c r="D139" s="294"/>
    </row>
    <row r="140" spans="1:14" s="7" customFormat="1" x14ac:dyDescent="0.25">
      <c r="D140" s="294"/>
    </row>
    <row r="141" spans="1:14" s="7" customFormat="1" x14ac:dyDescent="0.25">
      <c r="D141" s="294"/>
    </row>
    <row r="142" spans="1:14" s="7" customFormat="1" x14ac:dyDescent="0.25">
      <c r="D142" s="294"/>
    </row>
    <row r="143" spans="1:14" s="7" customFormat="1" x14ac:dyDescent="0.25">
      <c r="D143" s="294"/>
    </row>
    <row r="144" spans="1:14"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sheetData>
  <mergeCells count="38">
    <mergeCell ref="J137:J138"/>
    <mergeCell ref="B131:F131"/>
    <mergeCell ref="B132:F132"/>
    <mergeCell ref="B133:F133"/>
    <mergeCell ref="B134:F134"/>
    <mergeCell ref="A135:A137"/>
    <mergeCell ref="B135:F137"/>
    <mergeCell ref="B126:F126"/>
    <mergeCell ref="B127:F127"/>
    <mergeCell ref="B128:F128"/>
    <mergeCell ref="B129:F129"/>
    <mergeCell ref="B130:F130"/>
    <mergeCell ref="B125:F125"/>
    <mergeCell ref="B115:F115"/>
    <mergeCell ref="A116:A117"/>
    <mergeCell ref="B116:F117"/>
    <mergeCell ref="B118:F118"/>
    <mergeCell ref="B120:F120"/>
    <mergeCell ref="B121:F121"/>
    <mergeCell ref="B122:F122"/>
    <mergeCell ref="B123:F123"/>
    <mergeCell ref="B124:F124"/>
    <mergeCell ref="J118:J119"/>
    <mergeCell ref="B119:F119"/>
    <mergeCell ref="E27:F27"/>
    <mergeCell ref="E28:F28"/>
    <mergeCell ref="E32:F32"/>
    <mergeCell ref="A33:D33"/>
    <mergeCell ref="F33:G33"/>
    <mergeCell ref="J33:K33"/>
    <mergeCell ref="K9:M18"/>
    <mergeCell ref="E21:F21"/>
    <mergeCell ref="A24:A25"/>
    <mergeCell ref="B24:B25"/>
    <mergeCell ref="C24:C25"/>
    <mergeCell ref="E24:F24"/>
    <mergeCell ref="I24:J24"/>
    <mergeCell ref="E25:F25"/>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P183"/>
  <sheetViews>
    <sheetView zoomScale="75" zoomScaleNormal="75" workbookViewId="0">
      <selection activeCell="A9" sqref="A9"/>
    </sheetView>
  </sheetViews>
  <sheetFormatPr defaultRowHeight="15" x14ac:dyDescent="0.25"/>
  <cols>
    <col min="1" max="1" width="8.28515625" style="7" customWidth="1"/>
    <col min="2" max="2" width="54.5703125" style="7" bestFit="1" customWidth="1"/>
    <col min="3" max="3" width="56.140625" bestFit="1" customWidth="1"/>
    <col min="4" max="4" width="3.140625" style="294" bestFit="1" customWidth="1"/>
    <col min="5" max="5" width="14.5703125" style="7" customWidth="1"/>
    <col min="6" max="6" width="20.7109375" style="7" customWidth="1"/>
    <col min="7" max="7" width="12.42578125" style="7" customWidth="1"/>
    <col min="8" max="16"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889</v>
      </c>
    </row>
    <row r="5" spans="1:7" s="7" customFormat="1" x14ac:dyDescent="0.25">
      <c r="D5" s="294"/>
    </row>
    <row r="6" spans="1:7" s="7" customFormat="1" x14ac:dyDescent="0.25">
      <c r="D6" s="294"/>
    </row>
    <row r="7" spans="1:7" s="7" customFormat="1" ht="11.25" customHeight="1" x14ac:dyDescent="0.25">
      <c r="D7" s="294"/>
    </row>
    <row r="8" spans="1:7" s="7" customFormat="1" x14ac:dyDescent="0.25">
      <c r="D8" s="294"/>
    </row>
    <row r="9" spans="1:7" s="175" customFormat="1" ht="15.75" x14ac:dyDescent="0.25">
      <c r="A9" s="1221" t="s">
        <v>131</v>
      </c>
      <c r="D9" s="56"/>
      <c r="E9" s="1221"/>
    </row>
    <row r="10" spans="1:7" s="175" customFormat="1" ht="15.75" x14ac:dyDescent="0.25">
      <c r="A10" s="1115">
        <v>1</v>
      </c>
      <c r="B10" s="873" t="s">
        <v>127</v>
      </c>
      <c r="C10" s="93" t="s">
        <v>128</v>
      </c>
      <c r="D10" s="56"/>
      <c r="E10" s="1221"/>
    </row>
    <row r="11" spans="1:7" s="7" customFormat="1" ht="15.75" x14ac:dyDescent="0.25">
      <c r="A11" s="1115">
        <v>2</v>
      </c>
      <c r="B11" s="873" t="s">
        <v>90</v>
      </c>
      <c r="C11" s="1181" t="s">
        <v>94</v>
      </c>
      <c r="D11" s="294"/>
      <c r="E11" s="1200" t="s">
        <v>95</v>
      </c>
      <c r="F11" s="1574" t="s">
        <v>93</v>
      </c>
      <c r="G11" s="1574"/>
    </row>
    <row r="12" spans="1:7" s="7" customFormat="1" ht="15.75" x14ac:dyDescent="0.25">
      <c r="A12" s="1115">
        <v>3</v>
      </c>
      <c r="B12" s="873" t="s">
        <v>91</v>
      </c>
      <c r="C12" s="1181" t="s">
        <v>96</v>
      </c>
      <c r="D12" s="294"/>
      <c r="E12" s="1200" t="s">
        <v>95</v>
      </c>
      <c r="F12" s="1574" t="s">
        <v>97</v>
      </c>
      <c r="G12" s="1574"/>
    </row>
    <row r="13" spans="1:7" s="7" customFormat="1" ht="15.75" x14ac:dyDescent="0.25">
      <c r="A13" s="1115">
        <v>4</v>
      </c>
      <c r="B13" s="873" t="s">
        <v>101</v>
      </c>
      <c r="C13" s="1187">
        <v>43941</v>
      </c>
      <c r="D13" s="294"/>
      <c r="E13" s="820"/>
      <c r="F13" s="66"/>
      <c r="G13" s="66"/>
    </row>
    <row r="14" spans="1:7" s="7" customFormat="1" ht="15.75" x14ac:dyDescent="0.25">
      <c r="A14" s="1115">
        <v>5</v>
      </c>
      <c r="B14" s="873" t="s">
        <v>123</v>
      </c>
      <c r="C14" s="821">
        <v>0.45520833333333338</v>
      </c>
      <c r="D14" s="294"/>
      <c r="E14" s="820"/>
      <c r="F14" s="66"/>
      <c r="G14" s="66"/>
    </row>
    <row r="15" spans="1:7" s="7" customFormat="1" ht="15.75" x14ac:dyDescent="0.25">
      <c r="A15" s="1115">
        <v>6</v>
      </c>
      <c r="B15" s="873" t="s">
        <v>124</v>
      </c>
      <c r="C15" s="1187" t="s">
        <v>125</v>
      </c>
      <c r="D15" s="294"/>
      <c r="E15" s="820"/>
      <c r="F15" s="66"/>
      <c r="G15" s="66"/>
    </row>
    <row r="16" spans="1:7" s="7" customFormat="1" ht="15.75" x14ac:dyDescent="0.25">
      <c r="A16" s="1115">
        <v>7</v>
      </c>
      <c r="B16" s="873" t="s">
        <v>102</v>
      </c>
      <c r="C16" s="1187">
        <v>43942</v>
      </c>
      <c r="D16" s="294"/>
      <c r="E16" s="820"/>
      <c r="F16" s="66"/>
      <c r="G16" s="66"/>
    </row>
    <row r="17" spans="1:7" s="7" customFormat="1" ht="15.75" x14ac:dyDescent="0.25">
      <c r="A17" s="1115">
        <v>8</v>
      </c>
      <c r="B17" s="873" t="s">
        <v>103</v>
      </c>
      <c r="C17" s="1187">
        <f>C16+7</f>
        <v>43949</v>
      </c>
      <c r="D17" s="294"/>
      <c r="E17" s="820"/>
      <c r="F17" s="66"/>
      <c r="G17" s="66"/>
    </row>
    <row r="18" spans="1:7" s="7" customFormat="1" ht="15.75" x14ac:dyDescent="0.25">
      <c r="A18" s="1578">
        <v>9</v>
      </c>
      <c r="B18" s="1580" t="s">
        <v>85</v>
      </c>
      <c r="C18" s="1582" t="s">
        <v>98</v>
      </c>
      <c r="D18" s="294"/>
      <c r="E18" s="822" t="s">
        <v>181</v>
      </c>
      <c r="F18" s="1575" t="s">
        <v>92</v>
      </c>
      <c r="G18" s="1575"/>
    </row>
    <row r="19" spans="1:7" s="7" customFormat="1" ht="15.75" x14ac:dyDescent="0.25">
      <c r="A19" s="1579"/>
      <c r="B19" s="1581"/>
      <c r="C19" s="1583"/>
      <c r="D19" s="294"/>
      <c r="E19" s="1200" t="s">
        <v>182</v>
      </c>
      <c r="F19" s="1574" t="s">
        <v>119</v>
      </c>
      <c r="G19" s="1574"/>
    </row>
    <row r="20" spans="1:7" s="7" customFormat="1" ht="15.75" x14ac:dyDescent="0.25">
      <c r="A20" s="1115">
        <v>10</v>
      </c>
      <c r="B20" s="873" t="s">
        <v>86</v>
      </c>
      <c r="C20" s="109">
        <v>10000000</v>
      </c>
      <c r="D20" s="294"/>
      <c r="E20" s="823"/>
      <c r="F20" s="66"/>
      <c r="G20" s="66"/>
    </row>
    <row r="21" spans="1:7" s="7" customFormat="1" ht="15.75" x14ac:dyDescent="0.25">
      <c r="A21" s="1115">
        <v>11</v>
      </c>
      <c r="B21" s="873" t="s">
        <v>87</v>
      </c>
      <c r="C21" s="109">
        <f>(C20*(F21/100))+(C20*((1.5*340)/(100*365)))</f>
        <v>10213826.02739726</v>
      </c>
      <c r="D21" s="294"/>
      <c r="E21" s="1203" t="s">
        <v>100</v>
      </c>
      <c r="F21" s="1576">
        <v>100.741</v>
      </c>
      <c r="G21" s="1576"/>
    </row>
    <row r="22" spans="1:7" s="7" customFormat="1" ht="15.75" x14ac:dyDescent="0.25">
      <c r="A22" s="1115">
        <v>12</v>
      </c>
      <c r="B22" s="873" t="s">
        <v>83</v>
      </c>
      <c r="C22" s="109">
        <f>C21*(1-0.005)</f>
        <v>10162756.897260273</v>
      </c>
      <c r="D22" s="294"/>
      <c r="E22" s="1203" t="s">
        <v>89</v>
      </c>
      <c r="F22" s="1606">
        <f>(C21-C22)/C21</f>
        <v>5.0000000000000877E-3</v>
      </c>
      <c r="G22" s="1606"/>
    </row>
    <row r="23" spans="1:7" s="7" customFormat="1" ht="15.75" x14ac:dyDescent="0.25">
      <c r="A23" s="1115">
        <v>13</v>
      </c>
      <c r="B23" s="873" t="s">
        <v>88</v>
      </c>
      <c r="C23" s="1181" t="s">
        <v>99</v>
      </c>
      <c r="D23" s="294"/>
      <c r="E23" s="300"/>
      <c r="F23" s="66"/>
      <c r="G23" s="66"/>
    </row>
    <row r="24" spans="1:7" s="7" customFormat="1" ht="15.75" x14ac:dyDescent="0.25">
      <c r="A24" s="1115">
        <v>14</v>
      </c>
      <c r="B24" s="873" t="s">
        <v>82</v>
      </c>
      <c r="C24" s="888" t="s">
        <v>972</v>
      </c>
      <c r="D24" s="294"/>
      <c r="E24" s="824"/>
      <c r="F24" s="1195"/>
      <c r="G24" s="66"/>
    </row>
    <row r="25" spans="1:7" ht="15.75" x14ac:dyDescent="0.25">
      <c r="A25" s="1115">
        <v>15</v>
      </c>
      <c r="B25" s="873" t="s">
        <v>84</v>
      </c>
      <c r="C25" s="64"/>
      <c r="E25" s="825"/>
      <c r="F25" s="66"/>
      <c r="G25" s="66"/>
    </row>
    <row r="26" spans="1:7" s="7" customFormat="1" ht="15.75" x14ac:dyDescent="0.25">
      <c r="A26" s="1115">
        <v>16</v>
      </c>
      <c r="B26" s="873" t="s">
        <v>316</v>
      </c>
      <c r="C26" s="109" t="s">
        <v>262</v>
      </c>
      <c r="D26" s="294"/>
      <c r="E26" s="1205"/>
      <c r="F26" s="1674"/>
      <c r="G26" s="1674"/>
    </row>
    <row r="27" spans="1:7" s="7" customFormat="1" ht="15.75" x14ac:dyDescent="0.25">
      <c r="A27" s="175"/>
      <c r="B27" s="175"/>
      <c r="C27" s="66"/>
      <c r="D27" s="56"/>
      <c r="E27" s="66"/>
      <c r="F27" s="175"/>
    </row>
    <row r="28" spans="1:7" s="7" customFormat="1" ht="31.5" x14ac:dyDescent="0.25">
      <c r="A28" s="1577" t="s">
        <v>133</v>
      </c>
      <c r="B28" s="1577"/>
      <c r="C28" s="1577"/>
      <c r="D28" s="1577"/>
      <c r="F28" s="913" t="s">
        <v>858</v>
      </c>
    </row>
    <row r="29" spans="1:7" s="7" customFormat="1" ht="15.75" x14ac:dyDescent="0.25">
      <c r="A29" s="537">
        <v>1</v>
      </c>
      <c r="B29" s="647" t="s">
        <v>0</v>
      </c>
      <c r="C29" s="1184" t="s">
        <v>671</v>
      </c>
      <c r="D29" s="269" t="s">
        <v>130</v>
      </c>
      <c r="E29" s="881" t="s">
        <v>283</v>
      </c>
      <c r="F29" s="1115"/>
    </row>
    <row r="30" spans="1:7" s="7" customFormat="1" ht="15.75" x14ac:dyDescent="0.25">
      <c r="A30" s="537">
        <v>2</v>
      </c>
      <c r="B30" s="647" t="s">
        <v>1</v>
      </c>
      <c r="C30" s="1209" t="str">
        <f>F11</f>
        <v>MP6I5ZYZBEU3UXPYFY54</v>
      </c>
      <c r="D30" s="269" t="s">
        <v>130</v>
      </c>
      <c r="E30" s="882" t="s">
        <v>283</v>
      </c>
      <c r="F30" s="1125" t="s">
        <v>963</v>
      </c>
    </row>
    <row r="31" spans="1:7" s="7" customFormat="1" ht="15.75" x14ac:dyDescent="0.25">
      <c r="A31" s="537">
        <v>3</v>
      </c>
      <c r="B31" s="647" t="s">
        <v>40</v>
      </c>
      <c r="C31" s="1209" t="str">
        <f>F11</f>
        <v>MP6I5ZYZBEU3UXPYFY54</v>
      </c>
      <c r="D31" s="269" t="s">
        <v>130</v>
      </c>
      <c r="E31" s="882"/>
      <c r="F31" s="1125">
        <v>4.0999999999999996</v>
      </c>
    </row>
    <row r="32" spans="1:7" s="7" customFormat="1" ht="15.75" x14ac:dyDescent="0.25">
      <c r="A32" s="537">
        <v>4</v>
      </c>
      <c r="B32" s="647" t="s">
        <v>12</v>
      </c>
      <c r="C32" s="1209" t="s">
        <v>106</v>
      </c>
      <c r="D32" s="269" t="s">
        <v>130</v>
      </c>
      <c r="E32" s="882"/>
      <c r="F32" s="1114"/>
    </row>
    <row r="33" spans="1:6" s="7" customFormat="1" ht="15.75" x14ac:dyDescent="0.25">
      <c r="A33" s="537">
        <v>5</v>
      </c>
      <c r="B33" s="647" t="s">
        <v>2</v>
      </c>
      <c r="C33" s="1209" t="s">
        <v>107</v>
      </c>
      <c r="D33" s="269" t="s">
        <v>130</v>
      </c>
      <c r="E33" s="882"/>
      <c r="F33" s="1119"/>
    </row>
    <row r="34" spans="1:6" ht="15.75" x14ac:dyDescent="0.25">
      <c r="A34" s="537">
        <v>6</v>
      </c>
      <c r="B34" s="647" t="s">
        <v>445</v>
      </c>
      <c r="C34" s="42"/>
      <c r="D34" s="269" t="s">
        <v>44</v>
      </c>
      <c r="E34" s="427"/>
      <c r="F34" s="1114"/>
    </row>
    <row r="35" spans="1:6" ht="15.75" x14ac:dyDescent="0.25">
      <c r="A35" s="537">
        <v>7</v>
      </c>
      <c r="B35" s="647" t="s">
        <v>446</v>
      </c>
      <c r="C35" s="42"/>
      <c r="D35" s="269" t="s">
        <v>43</v>
      </c>
      <c r="E35" s="427" t="s">
        <v>283</v>
      </c>
      <c r="F35" s="1126"/>
    </row>
    <row r="36" spans="1:6" ht="15.75" x14ac:dyDescent="0.25">
      <c r="A36" s="537">
        <v>8</v>
      </c>
      <c r="B36" s="647" t="s">
        <v>447</v>
      </c>
      <c r="C36" s="42"/>
      <c r="D36" s="269" t="s">
        <v>43</v>
      </c>
      <c r="E36" s="427" t="s">
        <v>283</v>
      </c>
      <c r="F36" s="1114"/>
    </row>
    <row r="37" spans="1:6" ht="15.75" x14ac:dyDescent="0.25">
      <c r="A37" s="537">
        <v>9</v>
      </c>
      <c r="B37" s="647" t="s">
        <v>5</v>
      </c>
      <c r="C37" s="41" t="s">
        <v>109</v>
      </c>
      <c r="D37" s="269" t="s">
        <v>130</v>
      </c>
      <c r="E37" s="427"/>
      <c r="F37" s="1115"/>
    </row>
    <row r="38" spans="1:6" ht="15.75" x14ac:dyDescent="0.25">
      <c r="A38" s="537">
        <v>10</v>
      </c>
      <c r="B38" s="647" t="s">
        <v>6</v>
      </c>
      <c r="C38" s="19" t="s">
        <v>93</v>
      </c>
      <c r="D38" s="269" t="s">
        <v>130</v>
      </c>
      <c r="E38" s="427" t="s">
        <v>283</v>
      </c>
      <c r="F38" s="1125">
        <v>4.0999999999999996</v>
      </c>
    </row>
    <row r="39" spans="1:6" ht="15.75" x14ac:dyDescent="0.25">
      <c r="A39" s="537">
        <v>11</v>
      </c>
      <c r="B39" s="647" t="s">
        <v>7</v>
      </c>
      <c r="C39" s="41" t="str">
        <f>F12</f>
        <v>DL6FFRRLF74S01HE2M14</v>
      </c>
      <c r="D39" s="269" t="s">
        <v>130</v>
      </c>
      <c r="E39" s="427"/>
      <c r="F39" s="1125">
        <v>4.0999999999999996</v>
      </c>
    </row>
    <row r="40" spans="1:6" ht="15.75" x14ac:dyDescent="0.25">
      <c r="A40" s="537">
        <v>12</v>
      </c>
      <c r="B40" s="647" t="s">
        <v>46</v>
      </c>
      <c r="C40" s="41" t="s">
        <v>108</v>
      </c>
      <c r="D40" s="269" t="s">
        <v>130</v>
      </c>
      <c r="E40" s="427"/>
      <c r="F40" s="1125">
        <v>4.2</v>
      </c>
    </row>
    <row r="41" spans="1:6" ht="15.75" x14ac:dyDescent="0.25">
      <c r="A41" s="537">
        <v>13</v>
      </c>
      <c r="B41" s="647" t="s">
        <v>8</v>
      </c>
      <c r="C41" s="987"/>
      <c r="D41" s="269" t="s">
        <v>43</v>
      </c>
      <c r="E41" s="427" t="s">
        <v>283</v>
      </c>
      <c r="F41" s="1115">
        <v>4.3</v>
      </c>
    </row>
    <row r="42" spans="1:6" ht="15.75" x14ac:dyDescent="0.25">
      <c r="A42" s="537">
        <v>14</v>
      </c>
      <c r="B42" s="647" t="s">
        <v>9</v>
      </c>
      <c r="C42" s="42"/>
      <c r="D42" s="269" t="s">
        <v>43</v>
      </c>
      <c r="E42" s="427"/>
      <c r="F42" s="1118"/>
    </row>
    <row r="43" spans="1:6" ht="15.75" x14ac:dyDescent="0.25">
      <c r="A43" s="537">
        <v>15</v>
      </c>
      <c r="B43" s="647" t="s">
        <v>10</v>
      </c>
      <c r="C43" s="42"/>
      <c r="D43" s="269" t="s">
        <v>43</v>
      </c>
      <c r="E43" s="427"/>
      <c r="F43" s="1125"/>
    </row>
    <row r="44" spans="1:6" ht="15.75" x14ac:dyDescent="0.25">
      <c r="A44" s="537">
        <v>16</v>
      </c>
      <c r="B44" s="647" t="s">
        <v>41</v>
      </c>
      <c r="C44" s="42"/>
      <c r="D44" s="269" t="s">
        <v>44</v>
      </c>
      <c r="E44" s="427"/>
      <c r="F44" s="1116"/>
    </row>
    <row r="45" spans="1:6" ht="15.75" x14ac:dyDescent="0.25">
      <c r="A45" s="537">
        <v>17</v>
      </c>
      <c r="B45" s="647" t="s">
        <v>11</v>
      </c>
      <c r="C45" s="334" t="str">
        <f>C31</f>
        <v>MP6I5ZYZBEU3UXPYFY54</v>
      </c>
      <c r="D45" s="269" t="s">
        <v>43</v>
      </c>
      <c r="E45" s="427" t="s">
        <v>283</v>
      </c>
      <c r="F45" s="1115">
        <v>4.5</v>
      </c>
    </row>
    <row r="46" spans="1:6" ht="15.75" x14ac:dyDescent="0.25">
      <c r="A46" s="537">
        <v>18</v>
      </c>
      <c r="B46" s="647" t="s">
        <v>154</v>
      </c>
      <c r="C46" s="72"/>
      <c r="D46" s="269" t="s">
        <v>43</v>
      </c>
      <c r="E46" s="427"/>
      <c r="F46" s="1115"/>
    </row>
    <row r="47" spans="1:6" ht="15.75" x14ac:dyDescent="0.25">
      <c r="A47" s="678" t="s">
        <v>134</v>
      </c>
      <c r="B47" s="1224"/>
      <c r="C47" s="16"/>
      <c r="D47" s="1423"/>
      <c r="E47" s="182"/>
      <c r="F47" s="198"/>
    </row>
    <row r="48" spans="1:6" ht="15.75" x14ac:dyDescent="0.25">
      <c r="A48" s="537">
        <v>1</v>
      </c>
      <c r="B48" s="647" t="s">
        <v>49</v>
      </c>
      <c r="C48" s="41" t="s">
        <v>120</v>
      </c>
      <c r="D48" s="1143" t="s">
        <v>130</v>
      </c>
      <c r="E48" s="427" t="s">
        <v>283</v>
      </c>
      <c r="F48" s="1115">
        <v>3.1</v>
      </c>
    </row>
    <row r="49" spans="1:6" ht="15.75" x14ac:dyDescent="0.25">
      <c r="A49" s="537">
        <v>2</v>
      </c>
      <c r="B49" s="647" t="s">
        <v>15</v>
      </c>
      <c r="C49" s="42"/>
      <c r="D49" s="1143" t="s">
        <v>44</v>
      </c>
      <c r="E49" s="182"/>
      <c r="F49" s="1115"/>
    </row>
    <row r="50" spans="1:6" ht="15.75" x14ac:dyDescent="0.25">
      <c r="A50" s="537">
        <v>3</v>
      </c>
      <c r="B50" s="647" t="s">
        <v>79</v>
      </c>
      <c r="C50" s="301" t="s">
        <v>645</v>
      </c>
      <c r="D50" s="1143" t="s">
        <v>130</v>
      </c>
      <c r="E50" s="182"/>
      <c r="F50" s="1128">
        <v>9.1999999999999993</v>
      </c>
    </row>
    <row r="51" spans="1:6" ht="15.75" x14ac:dyDescent="0.25">
      <c r="A51" s="537">
        <v>4</v>
      </c>
      <c r="B51" s="647" t="s">
        <v>34</v>
      </c>
      <c r="C51" s="41" t="s">
        <v>110</v>
      </c>
      <c r="D51" s="1143" t="s">
        <v>130</v>
      </c>
      <c r="E51" s="182"/>
      <c r="F51" s="1115" t="s">
        <v>978</v>
      </c>
    </row>
    <row r="52" spans="1:6" ht="15.75" x14ac:dyDescent="0.25">
      <c r="A52" s="537">
        <v>5</v>
      </c>
      <c r="B52" s="647" t="s">
        <v>16</v>
      </c>
      <c r="C52" s="41" t="b">
        <v>0</v>
      </c>
      <c r="D52" s="1143" t="s">
        <v>130</v>
      </c>
      <c r="E52" s="182"/>
      <c r="F52" s="1115"/>
    </row>
    <row r="53" spans="1:6" ht="15.75" x14ac:dyDescent="0.25">
      <c r="A53" s="537">
        <v>6</v>
      </c>
      <c r="B53" s="647" t="s">
        <v>50</v>
      </c>
      <c r="C53" s="42"/>
      <c r="D53" s="1143" t="s">
        <v>44</v>
      </c>
      <c r="E53" s="182"/>
      <c r="F53" s="1115"/>
    </row>
    <row r="54" spans="1:6" ht="15.75" x14ac:dyDescent="0.25">
      <c r="A54" s="537">
        <v>7</v>
      </c>
      <c r="B54" s="647" t="s">
        <v>13</v>
      </c>
      <c r="C54" s="42"/>
      <c r="D54" s="1143" t="s">
        <v>44</v>
      </c>
      <c r="E54" s="182"/>
      <c r="F54" s="1115"/>
    </row>
    <row r="55" spans="1:6" ht="15.75" x14ac:dyDescent="0.25">
      <c r="A55" s="537">
        <v>8</v>
      </c>
      <c r="B55" s="647" t="s">
        <v>14</v>
      </c>
      <c r="C55" s="291" t="s">
        <v>170</v>
      </c>
      <c r="D55" s="1143" t="s">
        <v>130</v>
      </c>
      <c r="E55" s="427" t="s">
        <v>283</v>
      </c>
      <c r="F55" s="1121" t="s">
        <v>954</v>
      </c>
    </row>
    <row r="56" spans="1:6" ht="15.75" x14ac:dyDescent="0.25">
      <c r="A56" s="537">
        <v>9</v>
      </c>
      <c r="B56" s="647" t="s">
        <v>51</v>
      </c>
      <c r="C56" s="41" t="s">
        <v>104</v>
      </c>
      <c r="D56" s="1143" t="s">
        <v>130</v>
      </c>
      <c r="E56" s="182"/>
      <c r="F56" s="1115">
        <v>8.4</v>
      </c>
    </row>
    <row r="57" spans="1:6" ht="15.75" x14ac:dyDescent="0.25">
      <c r="A57" s="537">
        <v>10</v>
      </c>
      <c r="B57" s="647" t="s">
        <v>35</v>
      </c>
      <c r="C57" s="42"/>
      <c r="D57" s="1143" t="s">
        <v>44</v>
      </c>
      <c r="E57" s="182"/>
      <c r="F57" s="1115"/>
    </row>
    <row r="58" spans="1:6" ht="15.75" x14ac:dyDescent="0.25">
      <c r="A58" s="537">
        <v>11</v>
      </c>
      <c r="B58" s="647" t="s">
        <v>52</v>
      </c>
      <c r="C58" s="43">
        <v>2011</v>
      </c>
      <c r="D58" s="1143" t="s">
        <v>44</v>
      </c>
      <c r="E58" s="182"/>
      <c r="F58" s="1115"/>
    </row>
    <row r="59" spans="1:6" ht="15.75" x14ac:dyDescent="0.25">
      <c r="A59" s="537">
        <v>12</v>
      </c>
      <c r="B59" s="647" t="s">
        <v>53</v>
      </c>
      <c r="C59" s="860" t="s">
        <v>644</v>
      </c>
      <c r="D59" s="1143" t="s">
        <v>130</v>
      </c>
      <c r="E59" s="182"/>
      <c r="F59" s="53"/>
    </row>
    <row r="60" spans="1:6" ht="15.75" x14ac:dyDescent="0.25">
      <c r="A60" s="537">
        <v>13</v>
      </c>
      <c r="B60" s="647" t="s">
        <v>54</v>
      </c>
      <c r="C60" s="88" t="s">
        <v>646</v>
      </c>
      <c r="D60" s="1143" t="s">
        <v>130</v>
      </c>
      <c r="E60" s="182"/>
      <c r="F60" s="1123"/>
    </row>
    <row r="61" spans="1:6" ht="15.75" x14ac:dyDescent="0.25">
      <c r="A61" s="537">
        <v>14</v>
      </c>
      <c r="B61" s="647" t="s">
        <v>37</v>
      </c>
      <c r="C61" s="88" t="s">
        <v>647</v>
      </c>
      <c r="D61" s="1143" t="s">
        <v>44</v>
      </c>
      <c r="E61" s="427" t="s">
        <v>283</v>
      </c>
      <c r="F61" s="1123"/>
    </row>
    <row r="62" spans="1:6" ht="15.75" x14ac:dyDescent="0.25">
      <c r="A62" s="537">
        <v>15</v>
      </c>
      <c r="B62" s="647" t="s">
        <v>55</v>
      </c>
      <c r="C62" s="1435" t="s">
        <v>1018</v>
      </c>
      <c r="D62" s="1143" t="s">
        <v>769</v>
      </c>
      <c r="E62" s="182"/>
      <c r="F62" s="1115"/>
    </row>
    <row r="63" spans="1:6" ht="15.75" x14ac:dyDescent="0.25">
      <c r="A63" s="537">
        <v>16</v>
      </c>
      <c r="B63" s="647" t="s">
        <v>56</v>
      </c>
      <c r="C63" s="104"/>
      <c r="D63" s="1143" t="s">
        <v>44</v>
      </c>
      <c r="E63" s="427" t="s">
        <v>283</v>
      </c>
      <c r="F63" s="1115">
        <v>5.3</v>
      </c>
    </row>
    <row r="64" spans="1:6" ht="15.75" x14ac:dyDescent="0.25">
      <c r="A64" s="537">
        <v>17</v>
      </c>
      <c r="B64" s="647" t="s">
        <v>57</v>
      </c>
      <c r="C64" s="135"/>
      <c r="D64" s="1143" t="s">
        <v>43</v>
      </c>
      <c r="E64" s="427" t="s">
        <v>283</v>
      </c>
      <c r="F64" s="1122">
        <v>5.4</v>
      </c>
    </row>
    <row r="65" spans="1:6" ht="15.75" x14ac:dyDescent="0.25">
      <c r="A65" s="537">
        <v>18</v>
      </c>
      <c r="B65" s="647" t="s">
        <v>129</v>
      </c>
      <c r="C65" s="43" t="s">
        <v>105</v>
      </c>
      <c r="D65" s="1143" t="s">
        <v>130</v>
      </c>
      <c r="E65" s="427" t="s">
        <v>283</v>
      </c>
      <c r="F65" s="1115">
        <v>6.3</v>
      </c>
    </row>
    <row r="66" spans="1:6" ht="15.75" x14ac:dyDescent="0.25">
      <c r="A66" s="537">
        <v>19</v>
      </c>
      <c r="B66" s="647" t="s">
        <v>17</v>
      </c>
      <c r="C66" s="43" t="b">
        <v>0</v>
      </c>
      <c r="D66" s="1143" t="s">
        <v>130</v>
      </c>
      <c r="E66" s="182"/>
      <c r="F66" s="1115"/>
    </row>
    <row r="67" spans="1:6" ht="15.75" x14ac:dyDescent="0.25">
      <c r="A67" s="537">
        <v>20</v>
      </c>
      <c r="B67" s="647" t="s">
        <v>18</v>
      </c>
      <c r="C67" s="43" t="s">
        <v>111</v>
      </c>
      <c r="D67" s="679" t="s">
        <v>130</v>
      </c>
      <c r="E67" s="427" t="s">
        <v>283</v>
      </c>
      <c r="F67" s="1115">
        <v>6.15</v>
      </c>
    </row>
    <row r="68" spans="1:6" ht="15.75" x14ac:dyDescent="0.25">
      <c r="A68" s="537">
        <v>21</v>
      </c>
      <c r="B68" s="647" t="s">
        <v>58</v>
      </c>
      <c r="C68" s="43" t="b">
        <v>0</v>
      </c>
      <c r="D68" s="1143" t="s">
        <v>130</v>
      </c>
      <c r="E68" s="182"/>
      <c r="F68" s="1115"/>
    </row>
    <row r="69" spans="1:6" ht="15.75" x14ac:dyDescent="0.25">
      <c r="A69" s="537">
        <v>22</v>
      </c>
      <c r="B69" s="647" t="s">
        <v>651</v>
      </c>
      <c r="C69" s="858" t="s">
        <v>197</v>
      </c>
      <c r="D69" s="1143" t="s">
        <v>130</v>
      </c>
      <c r="E69" s="427" t="s">
        <v>283</v>
      </c>
      <c r="F69" s="1115"/>
    </row>
    <row r="70" spans="1:6" ht="15.75" x14ac:dyDescent="0.25">
      <c r="A70" s="537">
        <v>23</v>
      </c>
      <c r="B70" s="647" t="s">
        <v>59</v>
      </c>
      <c r="C70" s="65"/>
      <c r="D70" s="1143" t="s">
        <v>44</v>
      </c>
      <c r="F70" s="1126"/>
    </row>
    <row r="71" spans="1:6" ht="15.75" x14ac:dyDescent="0.25">
      <c r="A71" s="537">
        <v>24</v>
      </c>
      <c r="B71" s="647" t="s">
        <v>60</v>
      </c>
      <c r="C71" s="41" t="s">
        <v>112</v>
      </c>
      <c r="D71" s="1143" t="s">
        <v>44</v>
      </c>
      <c r="F71" s="1115"/>
    </row>
    <row r="72" spans="1:6" ht="15.75" x14ac:dyDescent="0.25">
      <c r="A72" s="537">
        <v>25</v>
      </c>
      <c r="B72" s="647" t="s">
        <v>61</v>
      </c>
      <c r="C72" s="105" t="s">
        <v>973</v>
      </c>
      <c r="D72" s="1143" t="s">
        <v>44</v>
      </c>
      <c r="E72" s="132" t="s">
        <v>283</v>
      </c>
      <c r="F72" s="1115" t="s">
        <v>976</v>
      </c>
    </row>
    <row r="73" spans="1:6" ht="15.75" x14ac:dyDescent="0.25">
      <c r="A73" s="537">
        <v>26</v>
      </c>
      <c r="B73" s="647" t="s">
        <v>62</v>
      </c>
      <c r="C73" s="106" t="s">
        <v>158</v>
      </c>
      <c r="D73" s="1143" t="s">
        <v>44</v>
      </c>
      <c r="F73" s="1115">
        <v>5.2</v>
      </c>
    </row>
    <row r="74" spans="1:6" ht="15.75" x14ac:dyDescent="0.25">
      <c r="A74" s="537">
        <v>27</v>
      </c>
      <c r="B74" s="647" t="s">
        <v>63</v>
      </c>
      <c r="C74" s="106">
        <v>1</v>
      </c>
      <c r="D74" s="1143" t="s">
        <v>44</v>
      </c>
      <c r="F74" s="1115">
        <v>5.2</v>
      </c>
    </row>
    <row r="75" spans="1:6" ht="15.75" x14ac:dyDescent="0.25">
      <c r="A75" s="537">
        <v>28</v>
      </c>
      <c r="B75" s="647" t="s">
        <v>64</v>
      </c>
      <c r="C75" s="106" t="s">
        <v>384</v>
      </c>
      <c r="D75" s="1143" t="s">
        <v>44</v>
      </c>
      <c r="E75" s="132" t="s">
        <v>283</v>
      </c>
      <c r="F75" s="1115">
        <v>5.2</v>
      </c>
    </row>
    <row r="76" spans="1:6" ht="15.75" x14ac:dyDescent="0.25">
      <c r="A76" s="537">
        <v>29</v>
      </c>
      <c r="B76" s="647" t="s">
        <v>65</v>
      </c>
      <c r="C76" s="106">
        <v>1</v>
      </c>
      <c r="D76" s="1143" t="s">
        <v>44</v>
      </c>
      <c r="F76" s="1115">
        <v>5.2</v>
      </c>
    </row>
    <row r="77" spans="1:6" ht="15.75" x14ac:dyDescent="0.25">
      <c r="A77" s="537">
        <v>30</v>
      </c>
      <c r="B77" s="647" t="s">
        <v>66</v>
      </c>
      <c r="C77" s="106" t="s">
        <v>158</v>
      </c>
      <c r="D77" s="1143" t="s">
        <v>44</v>
      </c>
      <c r="F77" s="1115">
        <v>5.2</v>
      </c>
    </row>
    <row r="78" spans="1:6" ht="15.75" x14ac:dyDescent="0.25">
      <c r="A78" s="537">
        <v>31</v>
      </c>
      <c r="B78" s="647" t="s">
        <v>67</v>
      </c>
      <c r="C78" s="106">
        <v>1</v>
      </c>
      <c r="D78" s="1143" t="s">
        <v>44</v>
      </c>
      <c r="F78" s="1115">
        <v>5.2</v>
      </c>
    </row>
    <row r="79" spans="1:6" ht="15.75" x14ac:dyDescent="0.25">
      <c r="A79" s="537">
        <v>32</v>
      </c>
      <c r="B79" s="647" t="s">
        <v>68</v>
      </c>
      <c r="C79" s="96" t="s">
        <v>145</v>
      </c>
      <c r="D79" s="1143" t="s">
        <v>44</v>
      </c>
      <c r="E79" s="267" t="s">
        <v>283</v>
      </c>
      <c r="F79" s="1115">
        <v>5.6</v>
      </c>
    </row>
    <row r="80" spans="1:6" ht="15.75" x14ac:dyDescent="0.25">
      <c r="A80" s="537">
        <v>35</v>
      </c>
      <c r="B80" s="647" t="s">
        <v>72</v>
      </c>
      <c r="C80" s="171"/>
      <c r="D80" s="1143" t="s">
        <v>43</v>
      </c>
      <c r="E80" s="267" t="s">
        <v>283</v>
      </c>
      <c r="F80" s="1115">
        <v>9.6999999999999993</v>
      </c>
    </row>
    <row r="81" spans="1:6" ht="15.75" x14ac:dyDescent="0.25">
      <c r="A81" s="537">
        <v>36</v>
      </c>
      <c r="B81" s="647" t="s">
        <v>73</v>
      </c>
      <c r="C81" s="171"/>
      <c r="D81" s="1143" t="s">
        <v>44</v>
      </c>
      <c r="E81" s="267" t="s">
        <v>283</v>
      </c>
      <c r="F81" s="1115">
        <v>9.6999999999999993</v>
      </c>
    </row>
    <row r="82" spans="1:6" ht="15.75" x14ac:dyDescent="0.25">
      <c r="A82" s="537">
        <v>37</v>
      </c>
      <c r="B82" s="647" t="s">
        <v>69</v>
      </c>
      <c r="C82" s="45">
        <f>C22</f>
        <v>10162756.897260273</v>
      </c>
      <c r="D82" s="1143" t="s">
        <v>130</v>
      </c>
      <c r="E82" s="299"/>
      <c r="F82" s="1116"/>
    </row>
    <row r="83" spans="1:6" ht="15.75" x14ac:dyDescent="0.25">
      <c r="A83" s="537">
        <v>38</v>
      </c>
      <c r="B83" s="647" t="s">
        <v>70</v>
      </c>
      <c r="C83" s="128"/>
      <c r="D83" s="1143" t="s">
        <v>44</v>
      </c>
      <c r="E83" s="267" t="s">
        <v>283</v>
      </c>
      <c r="F83" s="1116"/>
    </row>
    <row r="84" spans="1:6" ht="15.75" x14ac:dyDescent="0.25">
      <c r="A84" s="537">
        <v>39</v>
      </c>
      <c r="B84" s="647" t="s">
        <v>71</v>
      </c>
      <c r="C84" s="41" t="str">
        <f>C23</f>
        <v>EUR</v>
      </c>
      <c r="D84" s="1143" t="s">
        <v>130</v>
      </c>
      <c r="F84" s="1115"/>
    </row>
    <row r="85" spans="1:6" ht="15.75" x14ac:dyDescent="0.25">
      <c r="A85" s="537">
        <v>73</v>
      </c>
      <c r="B85" s="647" t="s">
        <v>81</v>
      </c>
      <c r="C85" s="41" t="b">
        <v>0</v>
      </c>
      <c r="D85" s="679" t="s">
        <v>130</v>
      </c>
      <c r="F85" s="1115">
        <v>6.1</v>
      </c>
    </row>
    <row r="86" spans="1:6" ht="15.75" x14ac:dyDescent="0.25">
      <c r="A86" s="537">
        <v>74</v>
      </c>
      <c r="B86" s="647" t="s">
        <v>78</v>
      </c>
      <c r="C86" s="1435" t="s">
        <v>1018</v>
      </c>
      <c r="D86" s="1144" t="s">
        <v>769</v>
      </c>
      <c r="F86" s="1115"/>
    </row>
    <row r="87" spans="1:6" ht="15.75" x14ac:dyDescent="0.25">
      <c r="A87" s="537">
        <v>75</v>
      </c>
      <c r="B87" s="647" t="s">
        <v>19</v>
      </c>
      <c r="C87" s="41" t="s">
        <v>113</v>
      </c>
      <c r="D87" s="679" t="s">
        <v>44</v>
      </c>
      <c r="F87" s="1123"/>
    </row>
    <row r="88" spans="1:6" ht="15.75" x14ac:dyDescent="0.25">
      <c r="A88" s="537">
        <v>76</v>
      </c>
      <c r="B88" s="1226" t="s">
        <v>30</v>
      </c>
      <c r="C88" s="42"/>
      <c r="D88" s="679" t="s">
        <v>44</v>
      </c>
      <c r="F88" s="1115"/>
    </row>
    <row r="89" spans="1:6" ht="15.75" x14ac:dyDescent="0.25">
      <c r="A89" s="537">
        <v>77</v>
      </c>
      <c r="B89" s="1226" t="s">
        <v>31</v>
      </c>
      <c r="C89" s="42"/>
      <c r="D89" s="679" t="s">
        <v>44</v>
      </c>
      <c r="F89" s="1115"/>
    </row>
    <row r="90" spans="1:6" ht="15.75" x14ac:dyDescent="0.25">
      <c r="A90" s="537">
        <v>78</v>
      </c>
      <c r="B90" s="1226" t="s">
        <v>77</v>
      </c>
      <c r="C90" s="41" t="s">
        <v>92</v>
      </c>
      <c r="D90" s="679" t="s">
        <v>44</v>
      </c>
      <c r="F90" s="1115"/>
    </row>
    <row r="91" spans="1:6" ht="15.75" x14ac:dyDescent="0.25">
      <c r="A91" s="537">
        <v>79</v>
      </c>
      <c r="B91" s="1226" t="s">
        <v>76</v>
      </c>
      <c r="C91" s="41" t="s">
        <v>118</v>
      </c>
      <c r="D91" s="679" t="s">
        <v>44</v>
      </c>
      <c r="F91" s="1115">
        <v>6.12</v>
      </c>
    </row>
    <row r="92" spans="1:6" ht="15.75" x14ac:dyDescent="0.25">
      <c r="A92" s="537">
        <v>83</v>
      </c>
      <c r="B92" s="1226" t="s">
        <v>20</v>
      </c>
      <c r="C92" s="45">
        <f>C20</f>
        <v>10000000</v>
      </c>
      <c r="D92" s="679" t="s">
        <v>44</v>
      </c>
      <c r="F92" s="1115"/>
    </row>
    <row r="93" spans="1:6" ht="15.75" x14ac:dyDescent="0.25">
      <c r="A93" s="537">
        <v>85</v>
      </c>
      <c r="B93" s="647" t="s">
        <v>21</v>
      </c>
      <c r="C93" s="41" t="s">
        <v>99</v>
      </c>
      <c r="D93" s="679" t="s">
        <v>43</v>
      </c>
      <c r="F93" s="1125">
        <v>6.5</v>
      </c>
    </row>
    <row r="94" spans="1:6" ht="15.75" x14ac:dyDescent="0.25">
      <c r="A94" s="537">
        <v>86</v>
      </c>
      <c r="B94" s="647" t="s">
        <v>22</v>
      </c>
      <c r="C94" s="42"/>
      <c r="D94" s="679" t="s">
        <v>43</v>
      </c>
      <c r="F94" s="1115">
        <v>6.6</v>
      </c>
    </row>
    <row r="95" spans="1:6" ht="15.75" x14ac:dyDescent="0.25">
      <c r="A95" s="537">
        <v>87</v>
      </c>
      <c r="B95" s="647" t="s">
        <v>23</v>
      </c>
      <c r="C95" s="141">
        <f>(C21/C20)*100</f>
        <v>102.13826027397259</v>
      </c>
      <c r="D95" s="679" t="s">
        <v>44</v>
      </c>
      <c r="E95" s="427" t="s">
        <v>283</v>
      </c>
      <c r="F95" s="1127">
        <v>6.7</v>
      </c>
    </row>
    <row r="96" spans="1:6" ht="15.75" x14ac:dyDescent="0.25">
      <c r="A96" s="537">
        <v>88</v>
      </c>
      <c r="B96" s="647" t="s">
        <v>24</v>
      </c>
      <c r="C96" s="21">
        <f>C21</f>
        <v>10213826.02739726</v>
      </c>
      <c r="D96" s="679" t="s">
        <v>44</v>
      </c>
      <c r="E96" s="427" t="s">
        <v>283</v>
      </c>
      <c r="F96" s="1117"/>
    </row>
    <row r="97" spans="1:10" ht="15.75" x14ac:dyDescent="0.25">
      <c r="A97" s="537">
        <v>89</v>
      </c>
      <c r="B97" s="647" t="s">
        <v>25</v>
      </c>
      <c r="C97" s="46">
        <v>0.5</v>
      </c>
      <c r="D97" s="679" t="s">
        <v>44</v>
      </c>
      <c r="E97" s="182"/>
      <c r="F97" s="1126">
        <v>6.8</v>
      </c>
    </row>
    <row r="98" spans="1:10" ht="15.75" x14ac:dyDescent="0.25">
      <c r="A98" s="537">
        <v>90</v>
      </c>
      <c r="B98" s="647" t="s">
        <v>26</v>
      </c>
      <c r="C98" s="41" t="s">
        <v>114</v>
      </c>
      <c r="D98" s="679" t="s">
        <v>44</v>
      </c>
      <c r="E98" s="182"/>
      <c r="F98" s="1115">
        <v>6.13</v>
      </c>
    </row>
    <row r="99" spans="1:10" ht="15.75" x14ac:dyDescent="0.25">
      <c r="A99" s="537">
        <v>91</v>
      </c>
      <c r="B99" s="647" t="s">
        <v>27</v>
      </c>
      <c r="C99" s="47" t="s">
        <v>121</v>
      </c>
      <c r="D99" s="679" t="s">
        <v>44</v>
      </c>
      <c r="E99" s="427" t="s">
        <v>283</v>
      </c>
      <c r="F99" s="1124"/>
    </row>
    <row r="100" spans="1:10" ht="15.75" x14ac:dyDescent="0.25">
      <c r="A100" s="537">
        <v>92</v>
      </c>
      <c r="B100" s="647" t="s">
        <v>28</v>
      </c>
      <c r="C100" s="41" t="s">
        <v>115</v>
      </c>
      <c r="D100" s="679" t="s">
        <v>44</v>
      </c>
      <c r="E100" s="182"/>
      <c r="F100" s="1115">
        <v>6.11</v>
      </c>
    </row>
    <row r="101" spans="1:10" ht="15.75" x14ac:dyDescent="0.25">
      <c r="A101" s="537">
        <v>93</v>
      </c>
      <c r="B101" s="647" t="s">
        <v>75</v>
      </c>
      <c r="C101" s="48" t="s">
        <v>119</v>
      </c>
      <c r="D101" s="679" t="s">
        <v>44</v>
      </c>
      <c r="E101" s="182"/>
      <c r="F101" s="1373">
        <v>6.1</v>
      </c>
    </row>
    <row r="102" spans="1:10" ht="15.75" x14ac:dyDescent="0.25">
      <c r="A102" s="537">
        <v>94</v>
      </c>
      <c r="B102" s="647" t="s">
        <v>74</v>
      </c>
      <c r="C102" s="41" t="s">
        <v>116</v>
      </c>
      <c r="D102" s="679" t="s">
        <v>44</v>
      </c>
      <c r="E102" s="182"/>
      <c r="F102" s="1115">
        <v>6.14</v>
      </c>
    </row>
    <row r="103" spans="1:10" ht="15.75" x14ac:dyDescent="0.25">
      <c r="A103" s="537">
        <v>95</v>
      </c>
      <c r="B103" s="1226" t="s">
        <v>38</v>
      </c>
      <c r="C103" s="41" t="b">
        <v>1</v>
      </c>
      <c r="D103" s="679" t="s">
        <v>44</v>
      </c>
      <c r="E103" s="427" t="s">
        <v>283</v>
      </c>
      <c r="F103" s="1115">
        <v>6.15</v>
      </c>
    </row>
    <row r="104" spans="1:10" ht="15.75" x14ac:dyDescent="0.25">
      <c r="A104" s="269">
        <v>96</v>
      </c>
      <c r="B104" s="659" t="s">
        <v>36</v>
      </c>
      <c r="C104" s="42"/>
      <c r="D104" s="679" t="s">
        <v>44</v>
      </c>
      <c r="F104" s="1115"/>
    </row>
    <row r="105" spans="1:10" ht="15.75" x14ac:dyDescent="0.25">
      <c r="A105" s="269">
        <v>97</v>
      </c>
      <c r="B105" s="659" t="s">
        <v>32</v>
      </c>
      <c r="C105" s="42"/>
      <c r="D105" s="679" t="s">
        <v>44</v>
      </c>
      <c r="F105" s="1115"/>
    </row>
    <row r="106" spans="1:10" s="7" customFormat="1" ht="15.75" x14ac:dyDescent="0.25">
      <c r="A106" s="269">
        <v>98</v>
      </c>
      <c r="B106" s="659" t="s">
        <v>39</v>
      </c>
      <c r="C106" s="1209" t="s">
        <v>47</v>
      </c>
      <c r="D106" s="1143" t="s">
        <v>130</v>
      </c>
      <c r="F106" s="1115"/>
    </row>
    <row r="107" spans="1:10" s="7" customFormat="1" ht="15.75" x14ac:dyDescent="0.25">
      <c r="A107" s="269">
        <v>99</v>
      </c>
      <c r="B107" s="659" t="s">
        <v>29</v>
      </c>
      <c r="C107" s="1209" t="s">
        <v>117</v>
      </c>
      <c r="D107" s="1143" t="s">
        <v>130</v>
      </c>
      <c r="F107" s="1115"/>
    </row>
    <row r="108" spans="1:10" s="7" customFormat="1" ht="15.75" x14ac:dyDescent="0.25">
      <c r="A108" s="175" t="s">
        <v>122</v>
      </c>
      <c r="C108" s="66">
        <v>53</v>
      </c>
      <c r="D108" s="56"/>
    </row>
    <row r="109" spans="1:10" s="7" customFormat="1" ht="15" customHeight="1" x14ac:dyDescent="0.25">
      <c r="C109" s="195"/>
      <c r="D109" s="57"/>
    </row>
    <row r="110" spans="1:10" s="7" customFormat="1" ht="15.75" x14ac:dyDescent="0.25">
      <c r="A110" s="778">
        <v>1.1000000000000001</v>
      </c>
      <c r="B110" s="1607" t="s">
        <v>159</v>
      </c>
      <c r="C110" s="1607"/>
      <c r="D110" s="1607"/>
      <c r="E110" s="1607"/>
      <c r="F110" s="1607"/>
      <c r="H110" s="775"/>
      <c r="I110" s="775"/>
      <c r="J110" s="775"/>
    </row>
    <row r="111" spans="1:10" s="7" customFormat="1" ht="15.75" x14ac:dyDescent="0.25">
      <c r="A111" s="778">
        <v>1.2</v>
      </c>
      <c r="B111" s="1589" t="s">
        <v>313</v>
      </c>
      <c r="C111" s="1589"/>
      <c r="D111" s="1589"/>
      <c r="E111" s="1589"/>
      <c r="F111" s="1589"/>
      <c r="H111" s="610"/>
      <c r="I111" s="610"/>
      <c r="J111" s="610"/>
    </row>
    <row r="112" spans="1:10" s="7" customFormat="1" ht="15.75" x14ac:dyDescent="0.25">
      <c r="A112" s="778">
        <v>1.7</v>
      </c>
      <c r="B112" s="1589" t="s">
        <v>253</v>
      </c>
      <c r="C112" s="1589"/>
      <c r="D112" s="1589"/>
      <c r="E112" s="1589"/>
      <c r="F112" s="1589"/>
      <c r="H112" s="610"/>
      <c r="I112" s="610"/>
      <c r="J112" s="610"/>
    </row>
    <row r="113" spans="1:10" s="7" customFormat="1" ht="15.75" x14ac:dyDescent="0.25">
      <c r="A113" s="778">
        <v>1.8</v>
      </c>
      <c r="B113" s="1589" t="s">
        <v>254</v>
      </c>
      <c r="C113" s="1589"/>
      <c r="D113" s="1589"/>
      <c r="E113" s="1589"/>
      <c r="F113" s="1589"/>
      <c r="H113" s="610"/>
      <c r="I113" s="610"/>
      <c r="J113" s="610"/>
    </row>
    <row r="114" spans="1:10" s="7" customFormat="1" ht="15.75" x14ac:dyDescent="0.25">
      <c r="A114" s="783">
        <v>1.1000000000000001</v>
      </c>
      <c r="B114" s="1589" t="s">
        <v>312</v>
      </c>
      <c r="C114" s="1589"/>
      <c r="D114" s="1589"/>
      <c r="E114" s="1589"/>
      <c r="F114" s="1589"/>
      <c r="H114" s="610"/>
      <c r="I114" s="610"/>
      <c r="J114" s="610"/>
    </row>
    <row r="115" spans="1:10" s="7" customFormat="1" ht="15.75" x14ac:dyDescent="0.25">
      <c r="A115" s="778">
        <v>1.1299999999999999</v>
      </c>
      <c r="B115" s="1586" t="s">
        <v>786</v>
      </c>
      <c r="C115" s="1587"/>
      <c r="D115" s="1587"/>
      <c r="E115" s="1587"/>
      <c r="F115" s="1588"/>
      <c r="H115" s="610"/>
      <c r="I115" s="610"/>
      <c r="J115" s="610"/>
    </row>
    <row r="116" spans="1:10" s="7" customFormat="1" ht="15.75" x14ac:dyDescent="0.25">
      <c r="A116" s="778">
        <v>1.17</v>
      </c>
      <c r="B116" s="1589" t="s">
        <v>665</v>
      </c>
      <c r="C116" s="1589"/>
      <c r="D116" s="1589"/>
      <c r="E116" s="1589"/>
      <c r="F116" s="1589"/>
      <c r="H116" s="610"/>
      <c r="I116" s="610"/>
      <c r="J116" s="610"/>
    </row>
    <row r="117" spans="1:10" s="7" customFormat="1" ht="15.75" x14ac:dyDescent="0.25">
      <c r="A117" s="778">
        <v>2.1</v>
      </c>
      <c r="B117" s="1589" t="s">
        <v>404</v>
      </c>
      <c r="C117" s="1589"/>
      <c r="D117" s="1589"/>
      <c r="E117" s="1589"/>
      <c r="F117" s="1589"/>
      <c r="H117" s="686"/>
      <c r="I117" s="686"/>
    </row>
    <row r="118" spans="1:10" s="7" customFormat="1" ht="15.75" x14ac:dyDescent="0.25">
      <c r="A118" s="1413">
        <v>2.8</v>
      </c>
      <c r="B118" s="1593" t="s">
        <v>957</v>
      </c>
      <c r="C118" s="1594"/>
      <c r="D118" s="1594"/>
      <c r="E118" s="1594"/>
      <c r="F118" s="1595"/>
      <c r="G118" s="610"/>
      <c r="H118" s="686"/>
      <c r="I118" s="686"/>
    </row>
    <row r="119" spans="1:10" ht="15.75" x14ac:dyDescent="0.25">
      <c r="A119" s="778">
        <v>2.16</v>
      </c>
      <c r="B119" s="1589" t="s">
        <v>1053</v>
      </c>
      <c r="C119" s="1589"/>
      <c r="D119" s="1589"/>
      <c r="E119" s="1589"/>
      <c r="F119" s="1589"/>
      <c r="H119" s="421"/>
      <c r="I119" s="421"/>
      <c r="J119" s="421"/>
    </row>
    <row r="120" spans="1:10" s="7" customFormat="1" ht="15.75" x14ac:dyDescent="0.25">
      <c r="A120" s="778">
        <v>2.17</v>
      </c>
      <c r="B120" s="1589" t="s">
        <v>1035</v>
      </c>
      <c r="C120" s="1589"/>
      <c r="D120" s="1589"/>
      <c r="E120" s="1589"/>
      <c r="F120" s="1589"/>
      <c r="H120" s="610"/>
      <c r="I120" s="610"/>
      <c r="J120" s="610"/>
    </row>
    <row r="121" spans="1:10" s="7" customFormat="1" ht="15.75" x14ac:dyDescent="0.25">
      <c r="A121" s="778">
        <v>2.1800000000000002</v>
      </c>
      <c r="B121" s="1589" t="s">
        <v>961</v>
      </c>
      <c r="C121" s="1589"/>
      <c r="D121" s="1589"/>
      <c r="E121" s="1589"/>
      <c r="F121" s="1589"/>
      <c r="H121" s="294"/>
    </row>
    <row r="122" spans="1:10" s="7" customFormat="1" ht="15.75" x14ac:dyDescent="0.25">
      <c r="A122" s="785">
        <v>2.2000000000000002</v>
      </c>
      <c r="B122" s="1612" t="s">
        <v>265</v>
      </c>
      <c r="C122" s="1613"/>
      <c r="D122" s="1613"/>
      <c r="E122" s="1613"/>
      <c r="F122" s="1614"/>
      <c r="H122" s="421"/>
      <c r="I122" s="421"/>
      <c r="J122" s="421"/>
    </row>
    <row r="123" spans="1:10" s="7" customFormat="1" ht="15.75" x14ac:dyDescent="0.25">
      <c r="A123" s="782">
        <v>2.2200000000000002</v>
      </c>
      <c r="B123" s="1589" t="s">
        <v>1054</v>
      </c>
      <c r="C123" s="1589"/>
      <c r="D123" s="1589"/>
      <c r="E123" s="1589"/>
      <c r="F123" s="1589"/>
      <c r="H123" s="421"/>
      <c r="I123" s="421"/>
      <c r="J123" s="421"/>
    </row>
    <row r="124" spans="1:10" s="7" customFormat="1" ht="15.75" customHeight="1" x14ac:dyDescent="0.25">
      <c r="A124" s="1427">
        <v>2.25</v>
      </c>
      <c r="B124" s="1570" t="s">
        <v>977</v>
      </c>
      <c r="C124" s="1571"/>
      <c r="D124" s="1571"/>
      <c r="E124" s="1571"/>
      <c r="F124" s="1572"/>
      <c r="H124" s="610"/>
      <c r="I124" s="610"/>
      <c r="J124" s="182"/>
    </row>
    <row r="125" spans="1:10" s="7" customFormat="1" ht="15.75" x14ac:dyDescent="0.25">
      <c r="A125" s="1627">
        <v>2.2799999999999998</v>
      </c>
      <c r="B125" s="1566" t="s">
        <v>849</v>
      </c>
      <c r="C125" s="1567"/>
      <c r="D125" s="1567"/>
      <c r="E125" s="1567"/>
      <c r="F125" s="1568"/>
      <c r="H125" s="1166"/>
      <c r="I125" s="1166"/>
      <c r="J125" s="182"/>
    </row>
    <row r="126" spans="1:10" s="7" customFormat="1" ht="15.75" customHeight="1" x14ac:dyDescent="0.25">
      <c r="A126" s="1628"/>
      <c r="B126" s="1624"/>
      <c r="C126" s="1625"/>
      <c r="D126" s="1625"/>
      <c r="E126" s="1625"/>
      <c r="F126" s="1626"/>
      <c r="H126" s="610"/>
      <c r="I126" s="610"/>
      <c r="J126" s="610"/>
    </row>
    <row r="127" spans="1:10" s="7" customFormat="1" ht="15.75" x14ac:dyDescent="0.25">
      <c r="A127" s="1627">
        <v>2.35</v>
      </c>
      <c r="B127" s="1649" t="s">
        <v>974</v>
      </c>
      <c r="C127" s="1650"/>
      <c r="D127" s="1650"/>
      <c r="E127" s="1650"/>
      <c r="F127" s="1651"/>
      <c r="H127" s="610"/>
      <c r="I127" s="610"/>
      <c r="J127" s="610"/>
    </row>
    <row r="128" spans="1:10" s="7" customFormat="1" ht="18" customHeight="1" x14ac:dyDescent="0.25">
      <c r="A128" s="1628"/>
      <c r="B128" s="1675"/>
      <c r="C128" s="1676"/>
      <c r="D128" s="1676"/>
      <c r="E128" s="1676"/>
      <c r="F128" s="1677"/>
      <c r="H128" s="610"/>
      <c r="I128" s="610"/>
      <c r="J128" s="610"/>
    </row>
    <row r="129" spans="1:10" s="7" customFormat="1" ht="15.75" x14ac:dyDescent="0.25">
      <c r="A129" s="1408">
        <v>2.36</v>
      </c>
      <c r="B129" s="1649" t="s">
        <v>975</v>
      </c>
      <c r="C129" s="1650"/>
      <c r="D129" s="1650"/>
      <c r="E129" s="1650"/>
      <c r="F129" s="1651"/>
      <c r="H129" s="677"/>
      <c r="I129" s="677"/>
      <c r="J129" s="677"/>
    </row>
    <row r="130" spans="1:10" s="7" customFormat="1" ht="15.75" x14ac:dyDescent="0.25">
      <c r="A130" s="781">
        <v>2.38</v>
      </c>
      <c r="B130" s="1565" t="s">
        <v>677</v>
      </c>
      <c r="C130" s="1565"/>
      <c r="D130" s="1565"/>
      <c r="E130" s="1565"/>
      <c r="F130" s="1565"/>
      <c r="H130" s="677"/>
      <c r="I130" s="677"/>
      <c r="J130" s="677"/>
    </row>
    <row r="131" spans="1:10" s="7" customFormat="1" ht="15.75" x14ac:dyDescent="0.25">
      <c r="A131" s="778">
        <v>2.86</v>
      </c>
      <c r="B131" s="1586" t="s">
        <v>951</v>
      </c>
      <c r="C131" s="1587"/>
      <c r="D131" s="1587"/>
      <c r="E131" s="1587"/>
      <c r="F131" s="1588"/>
    </row>
    <row r="132" spans="1:10" s="7" customFormat="1" ht="15.75" x14ac:dyDescent="0.25">
      <c r="A132" s="778">
        <v>2.87</v>
      </c>
      <c r="B132" s="1589" t="s">
        <v>955</v>
      </c>
      <c r="C132" s="1589"/>
      <c r="D132" s="1589"/>
      <c r="E132" s="1589"/>
      <c r="F132" s="1589"/>
    </row>
    <row r="133" spans="1:10" s="7" customFormat="1" ht="15.75" x14ac:dyDescent="0.25">
      <c r="A133" s="778">
        <v>2.88</v>
      </c>
      <c r="B133" s="1589" t="s">
        <v>962</v>
      </c>
      <c r="C133" s="1589"/>
      <c r="D133" s="1589"/>
      <c r="E133" s="1589"/>
      <c r="F133" s="1589"/>
    </row>
    <row r="134" spans="1:10" s="7" customFormat="1" ht="15.75" customHeight="1" x14ac:dyDescent="0.25">
      <c r="A134" s="778">
        <v>2.91</v>
      </c>
      <c r="B134" s="1589" t="s">
        <v>1036</v>
      </c>
      <c r="C134" s="1589"/>
      <c r="D134" s="1589"/>
      <c r="E134" s="1589"/>
      <c r="F134" s="1589"/>
    </row>
    <row r="135" spans="1:10" s="7" customFormat="1" ht="15" customHeight="1" x14ac:dyDescent="0.25">
      <c r="A135" s="1608">
        <v>2.95</v>
      </c>
      <c r="B135" s="1584" t="s">
        <v>959</v>
      </c>
      <c r="C135" s="1584"/>
      <c r="D135" s="1584"/>
      <c r="E135" s="1584"/>
      <c r="F135" s="1584"/>
    </row>
    <row r="136" spans="1:10" s="7" customFormat="1" ht="15" customHeight="1" x14ac:dyDescent="0.25">
      <c r="A136" s="1609"/>
      <c r="B136" s="1584"/>
      <c r="C136" s="1584"/>
      <c r="D136" s="1584"/>
      <c r="E136" s="1584"/>
      <c r="F136" s="1584"/>
    </row>
    <row r="137" spans="1:10" s="7" customFormat="1" x14ac:dyDescent="0.25">
      <c r="A137" s="1610"/>
      <c r="B137" s="1584"/>
      <c r="C137" s="1584"/>
      <c r="D137" s="1584"/>
      <c r="E137" s="1584"/>
      <c r="F137" s="1584"/>
    </row>
    <row r="138" spans="1:10" s="7" customFormat="1" x14ac:dyDescent="0.25">
      <c r="D138" s="294"/>
    </row>
    <row r="139" spans="1:10" s="7" customFormat="1" x14ac:dyDescent="0.25">
      <c r="D139" s="294"/>
    </row>
    <row r="140" spans="1:10" s="7" customFormat="1" x14ac:dyDescent="0.25">
      <c r="D140" s="294"/>
    </row>
    <row r="141" spans="1:10" s="7" customFormat="1" x14ac:dyDescent="0.25">
      <c r="D141" s="294"/>
    </row>
    <row r="142" spans="1:10" s="7" customFormat="1" x14ac:dyDescent="0.25">
      <c r="D142" s="294"/>
    </row>
    <row r="143" spans="1:10" s="7" customFormat="1" x14ac:dyDescent="0.25">
      <c r="D143" s="294"/>
    </row>
    <row r="144" spans="1:10"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3:4" s="7" customFormat="1" x14ac:dyDescent="0.25">
      <c r="D177" s="294"/>
    </row>
    <row r="178" spans="3:4" s="7" customFormat="1" x14ac:dyDescent="0.25">
      <c r="D178" s="294"/>
    </row>
    <row r="179" spans="3:4" s="7" customFormat="1" x14ac:dyDescent="0.25">
      <c r="D179" s="294"/>
    </row>
    <row r="180" spans="3:4" s="7" customFormat="1" x14ac:dyDescent="0.25">
      <c r="D180" s="294"/>
    </row>
    <row r="181" spans="3:4" s="7" customFormat="1" x14ac:dyDescent="0.25">
      <c r="D181" s="294"/>
    </row>
    <row r="182" spans="3:4" s="7" customFormat="1" x14ac:dyDescent="0.25">
      <c r="D182" s="294"/>
    </row>
    <row r="183" spans="3:4" x14ac:dyDescent="0.25">
      <c r="C183" s="7"/>
    </row>
  </sheetData>
  <mergeCells count="38">
    <mergeCell ref="B121:F121"/>
    <mergeCell ref="B113:F113"/>
    <mergeCell ref="B130:F130"/>
    <mergeCell ref="B123:F123"/>
    <mergeCell ref="B125:F126"/>
    <mergeCell ref="B120:F120"/>
    <mergeCell ref="B124:F124"/>
    <mergeCell ref="F11:G11"/>
    <mergeCell ref="F12:G12"/>
    <mergeCell ref="F18:G18"/>
    <mergeCell ref="F19:G19"/>
    <mergeCell ref="F21:G21"/>
    <mergeCell ref="B131:F131"/>
    <mergeCell ref="B122:F122"/>
    <mergeCell ref="A135:A137"/>
    <mergeCell ref="B135:F137"/>
    <mergeCell ref="B129:F129"/>
    <mergeCell ref="B133:F133"/>
    <mergeCell ref="B134:F134"/>
    <mergeCell ref="A125:A126"/>
    <mergeCell ref="B132:F132"/>
    <mergeCell ref="B127:F128"/>
    <mergeCell ref="A127:A128"/>
    <mergeCell ref="A18:A19"/>
    <mergeCell ref="B18:B19"/>
    <mergeCell ref="C18:C19"/>
    <mergeCell ref="B117:F117"/>
    <mergeCell ref="B119:F119"/>
    <mergeCell ref="A28:D28"/>
    <mergeCell ref="B116:F116"/>
    <mergeCell ref="B110:F110"/>
    <mergeCell ref="B111:F111"/>
    <mergeCell ref="B112:F112"/>
    <mergeCell ref="B114:F114"/>
    <mergeCell ref="B115:F115"/>
    <mergeCell ref="F22:G22"/>
    <mergeCell ref="F26:G26"/>
    <mergeCell ref="B118:F118"/>
  </mergeCells>
  <pageMargins left="0.23622047244094491" right="0.23622047244094491" top="0.19685039370078741" bottom="0.15748031496062992" header="0.11811023622047245" footer="0.11811023622047245"/>
  <pageSetup paperSize="9" scale="2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E320"/>
  <sheetViews>
    <sheetView zoomScale="75" zoomScaleNormal="75" workbookViewId="0">
      <selection activeCell="A9" sqref="A9"/>
    </sheetView>
  </sheetViews>
  <sheetFormatPr defaultRowHeight="15.75" x14ac:dyDescent="0.25"/>
  <cols>
    <col min="1" max="1" width="8.28515625" style="7" customWidth="1"/>
    <col min="2" max="2" width="54.5703125" style="7" customWidth="1"/>
    <col min="3" max="3" width="60.5703125" customWidth="1"/>
    <col min="4" max="4" width="3.140625" style="294" customWidth="1"/>
    <col min="5" max="5" width="9.140625" style="175" customWidth="1"/>
    <col min="6" max="6" width="20.140625" style="7" bestFit="1" customWidth="1"/>
    <col min="7" max="7" width="32" style="7" customWidth="1"/>
    <col min="8" max="8" width="2.85546875" style="7" customWidth="1"/>
    <col min="9" max="9" width="6.140625" style="7" customWidth="1"/>
    <col min="10" max="10" width="9.140625" style="7"/>
    <col min="11" max="11" width="54.7109375" customWidth="1"/>
    <col min="12" max="12" width="4" style="7" customWidth="1"/>
    <col min="13" max="13" width="8.85546875" style="212" bestFit="1" customWidth="1"/>
    <col min="14" max="14" width="19.85546875" style="7" customWidth="1"/>
    <col min="15" max="57" width="9.140625" style="7"/>
  </cols>
  <sheetData>
    <row r="1" spans="1:13" s="7" customFormat="1" ht="15" x14ac:dyDescent="0.25">
      <c r="D1" s="294"/>
    </row>
    <row r="2" spans="1:13" s="7" customFormat="1" ht="15" x14ac:dyDescent="0.25">
      <c r="D2" s="294"/>
    </row>
    <row r="3" spans="1:13" s="7" customFormat="1" ht="15" x14ac:dyDescent="0.25">
      <c r="D3" s="294"/>
    </row>
    <row r="4" spans="1:13" s="7" customFormat="1" ht="18" x14ac:dyDescent="0.25">
      <c r="B4" s="1220" t="s">
        <v>890</v>
      </c>
    </row>
    <row r="5" spans="1:13" s="7" customFormat="1" ht="15" x14ac:dyDescent="0.25">
      <c r="D5" s="294"/>
    </row>
    <row r="6" spans="1:13" s="7" customFormat="1" ht="15" x14ac:dyDescent="0.25">
      <c r="D6" s="294"/>
    </row>
    <row r="7" spans="1:13" s="7" customFormat="1" ht="11.25" customHeight="1" x14ac:dyDescent="0.25">
      <c r="D7" s="294"/>
    </row>
    <row r="8" spans="1:13" s="7" customFormat="1" ht="15" x14ac:dyDescent="0.25">
      <c r="D8" s="294"/>
    </row>
    <row r="9" spans="1:13" s="175" customFormat="1" x14ac:dyDescent="0.25">
      <c r="A9" s="1221" t="s">
        <v>131</v>
      </c>
      <c r="D9" s="56"/>
      <c r="E9" s="1221"/>
      <c r="M9" s="186"/>
    </row>
    <row r="10" spans="1:13" s="175" customFormat="1" x14ac:dyDescent="0.25">
      <c r="A10" s="1115">
        <v>1</v>
      </c>
      <c r="B10" s="873" t="s">
        <v>127</v>
      </c>
      <c r="C10" s="244" t="s">
        <v>128</v>
      </c>
      <c r="D10" s="56"/>
      <c r="F10" s="1221"/>
      <c r="M10" s="186"/>
    </row>
    <row r="11" spans="1:13" s="7" customFormat="1" x14ac:dyDescent="0.25">
      <c r="A11" s="1115">
        <v>2</v>
      </c>
      <c r="B11" s="873" t="s">
        <v>90</v>
      </c>
      <c r="C11" s="1181" t="s">
        <v>94</v>
      </c>
      <c r="D11" s="294"/>
      <c r="E11" s="1644" t="s">
        <v>95</v>
      </c>
      <c r="F11" s="1645"/>
      <c r="G11" s="1181" t="s">
        <v>93</v>
      </c>
      <c r="H11" s="581"/>
      <c r="I11" s="581"/>
      <c r="M11" s="212"/>
    </row>
    <row r="12" spans="1:13" s="7" customFormat="1" x14ac:dyDescent="0.25">
      <c r="A12" s="1115">
        <v>3</v>
      </c>
      <c r="B12" s="873" t="s">
        <v>91</v>
      </c>
      <c r="C12" s="1181" t="s">
        <v>96</v>
      </c>
      <c r="D12" s="294"/>
      <c r="E12" s="1644" t="s">
        <v>95</v>
      </c>
      <c r="F12" s="1645"/>
      <c r="G12" s="1181" t="s">
        <v>97</v>
      </c>
      <c r="H12" s="581"/>
      <c r="I12" s="581"/>
      <c r="M12" s="212"/>
    </row>
    <row r="13" spans="1:13" s="7" customFormat="1" x14ac:dyDescent="0.25">
      <c r="A13" s="1115">
        <v>4</v>
      </c>
      <c r="B13" s="873" t="s">
        <v>101</v>
      </c>
      <c r="C13" s="1187">
        <v>43941</v>
      </c>
      <c r="D13" s="294"/>
      <c r="E13" s="883"/>
      <c r="F13" s="820"/>
      <c r="G13" s="175"/>
      <c r="H13" s="172"/>
      <c r="I13" s="1644" t="s">
        <v>560</v>
      </c>
      <c r="J13" s="1645"/>
      <c r="K13" s="1187">
        <v>43971</v>
      </c>
      <c r="M13" s="212"/>
    </row>
    <row r="14" spans="1:13" s="7" customFormat="1" x14ac:dyDescent="0.25">
      <c r="A14" s="1115">
        <v>5</v>
      </c>
      <c r="B14" s="873" t="s">
        <v>123</v>
      </c>
      <c r="C14" s="821">
        <v>0.45520833333333338</v>
      </c>
      <c r="D14" s="294"/>
      <c r="E14" s="883"/>
      <c r="F14" s="820"/>
      <c r="G14" s="175"/>
      <c r="H14" s="172"/>
      <c r="I14" s="172"/>
      <c r="M14" s="212"/>
    </row>
    <row r="15" spans="1:13" s="7" customFormat="1" x14ac:dyDescent="0.25">
      <c r="A15" s="1115">
        <v>6</v>
      </c>
      <c r="B15" s="873" t="s">
        <v>124</v>
      </c>
      <c r="C15" s="1187" t="s">
        <v>125</v>
      </c>
      <c r="D15" s="294"/>
      <c r="E15" s="883"/>
      <c r="F15" s="820"/>
      <c r="G15" s="175"/>
      <c r="H15" s="172"/>
      <c r="I15" s="172"/>
      <c r="M15" s="212"/>
    </row>
    <row r="16" spans="1:13" s="7" customFormat="1" x14ac:dyDescent="0.25">
      <c r="A16" s="1115">
        <v>7</v>
      </c>
      <c r="B16" s="873" t="s">
        <v>102</v>
      </c>
      <c r="C16" s="877">
        <v>43972</v>
      </c>
      <c r="D16" s="294"/>
      <c r="E16" s="883"/>
      <c r="F16" s="820"/>
      <c r="G16" s="175"/>
      <c r="H16" s="172"/>
      <c r="I16" s="172"/>
      <c r="M16" s="212"/>
    </row>
    <row r="17" spans="1:16" s="7" customFormat="1" x14ac:dyDescent="0.25">
      <c r="A17" s="1115">
        <v>8</v>
      </c>
      <c r="B17" s="873" t="s">
        <v>103</v>
      </c>
      <c r="C17" s="1420">
        <f>C16+32</f>
        <v>44004</v>
      </c>
      <c r="D17" s="294"/>
      <c r="E17" s="883"/>
      <c r="F17" s="820"/>
      <c r="G17" s="175"/>
      <c r="H17" s="172"/>
      <c r="I17" s="220"/>
      <c r="M17" s="212"/>
    </row>
    <row r="18" spans="1:16" s="7" customFormat="1" x14ac:dyDescent="0.25">
      <c r="A18" s="1578">
        <v>9</v>
      </c>
      <c r="B18" s="1580" t="s">
        <v>85</v>
      </c>
      <c r="C18" s="1582" t="s">
        <v>98</v>
      </c>
      <c r="D18" s="294"/>
      <c r="E18" s="1642" t="s">
        <v>181</v>
      </c>
      <c r="F18" s="1642"/>
      <c r="G18" s="1198" t="s">
        <v>92</v>
      </c>
      <c r="H18" s="1253"/>
      <c r="I18" s="1205"/>
      <c r="M18" s="212"/>
    </row>
    <row r="19" spans="1:16" s="7" customFormat="1" x14ac:dyDescent="0.25">
      <c r="A19" s="1579"/>
      <c r="B19" s="1581"/>
      <c r="C19" s="1583"/>
      <c r="D19" s="294"/>
      <c r="E19" s="1642" t="s">
        <v>182</v>
      </c>
      <c r="F19" s="1642"/>
      <c r="G19" s="1181" t="s">
        <v>119</v>
      </c>
      <c r="H19" s="1253"/>
      <c r="I19" s="1205"/>
      <c r="M19" s="212"/>
    </row>
    <row r="20" spans="1:16" s="7" customFormat="1" x14ac:dyDescent="0.25">
      <c r="A20" s="1115">
        <v>10</v>
      </c>
      <c r="B20" s="873" t="s">
        <v>86</v>
      </c>
      <c r="C20" s="109">
        <v>10000000</v>
      </c>
      <c r="D20" s="294"/>
      <c r="E20" s="825"/>
      <c r="F20" s="823"/>
      <c r="G20" s="175"/>
      <c r="H20" s="172"/>
      <c r="I20" s="172"/>
      <c r="M20" s="212"/>
    </row>
    <row r="21" spans="1:16" s="7" customFormat="1" x14ac:dyDescent="0.25">
      <c r="A21" s="1115">
        <v>11</v>
      </c>
      <c r="B21" s="873" t="s">
        <v>87</v>
      </c>
      <c r="C21" s="109">
        <f>(C20*(G21/100))+(C20*((1.5*340)/(100*365)))</f>
        <v>10213826.02739726</v>
      </c>
      <c r="D21" s="294"/>
      <c r="E21" s="1647" t="s">
        <v>100</v>
      </c>
      <c r="F21" s="1648"/>
      <c r="G21" s="1202">
        <v>100.741</v>
      </c>
      <c r="H21" s="581"/>
      <c r="I21" s="1647" t="s">
        <v>100</v>
      </c>
      <c r="J21" s="1648"/>
      <c r="K21" s="1202">
        <v>101.152</v>
      </c>
      <c r="M21" s="212"/>
    </row>
    <row r="22" spans="1:16" s="7" customFormat="1" x14ac:dyDescent="0.25">
      <c r="A22" s="1115">
        <v>12</v>
      </c>
      <c r="B22" s="873" t="s">
        <v>83</v>
      </c>
      <c r="C22" s="109">
        <f>C21*(1-0.005)</f>
        <v>10162756.897260273</v>
      </c>
      <c r="D22" s="294"/>
      <c r="E22" s="1647" t="s">
        <v>89</v>
      </c>
      <c r="F22" s="1648"/>
      <c r="G22" s="998">
        <f>(C21-C22)/C21</f>
        <v>5.0000000000000877E-3</v>
      </c>
      <c r="H22" s="999"/>
      <c r="I22" s="873" t="s">
        <v>87</v>
      </c>
      <c r="J22" s="734"/>
      <c r="K22" s="131">
        <f>(C20*(K21/100)+((1.5*(C16-DATE(2018,5,15))/(100*365))))</f>
        <v>10115200.030287672</v>
      </c>
      <c r="M22" s="212"/>
    </row>
    <row r="23" spans="1:16" s="7" customFormat="1" x14ac:dyDescent="0.25">
      <c r="A23" s="1115">
        <v>13</v>
      </c>
      <c r="B23" s="873" t="s">
        <v>88</v>
      </c>
      <c r="C23" s="1181" t="s">
        <v>99</v>
      </c>
      <c r="D23" s="294"/>
      <c r="E23" s="66"/>
      <c r="F23" s="300"/>
      <c r="G23" s="175"/>
      <c r="H23" s="172"/>
      <c r="I23" s="172"/>
      <c r="K23" s="1255"/>
      <c r="M23" s="212"/>
    </row>
    <row r="24" spans="1:16" s="7" customFormat="1" x14ac:dyDescent="0.25">
      <c r="A24" s="1115">
        <v>14</v>
      </c>
      <c r="B24" s="873" t="s">
        <v>82</v>
      </c>
      <c r="C24" s="666">
        <v>-1.1000000000000001E-3</v>
      </c>
      <c r="D24" s="294"/>
      <c r="E24" s="1000"/>
      <c r="F24" s="824"/>
      <c r="G24" s="1195"/>
      <c r="H24" s="1168"/>
      <c r="I24" s="1168"/>
      <c r="M24" s="212"/>
    </row>
    <row r="25" spans="1:16" s="7" customFormat="1" x14ac:dyDescent="0.25">
      <c r="A25" s="1115">
        <v>15</v>
      </c>
      <c r="B25" s="873" t="s">
        <v>84</v>
      </c>
      <c r="C25" s="109">
        <f>C22*(1+((C24*(C17-C16))/(360)))</f>
        <v>10161763.205474764</v>
      </c>
      <c r="D25" s="294"/>
      <c r="E25" s="825"/>
      <c r="F25" s="825"/>
      <c r="G25" s="175"/>
      <c r="H25" s="172"/>
      <c r="I25" s="172"/>
      <c r="M25" s="212"/>
    </row>
    <row r="26" spans="1:16" s="7" customFormat="1" x14ac:dyDescent="0.25">
      <c r="A26" s="1115">
        <v>16</v>
      </c>
      <c r="B26" s="873" t="s">
        <v>316</v>
      </c>
      <c r="C26" s="109" t="s">
        <v>262</v>
      </c>
      <c r="D26" s="294"/>
      <c r="E26" s="1643"/>
      <c r="F26" s="1643"/>
      <c r="G26" s="1195"/>
      <c r="H26" s="581"/>
      <c r="I26" s="581"/>
      <c r="M26" s="212"/>
    </row>
    <row r="27" spans="1:16" s="7" customFormat="1" x14ac:dyDescent="0.25">
      <c r="A27" s="198"/>
      <c r="B27" s="910"/>
      <c r="C27" s="189"/>
      <c r="D27" s="294"/>
      <c r="E27" s="1205"/>
      <c r="F27" s="1205"/>
      <c r="G27" s="1195"/>
      <c r="H27" s="581"/>
      <c r="I27" s="581"/>
      <c r="M27" s="212"/>
    </row>
    <row r="28" spans="1:16" s="7" customFormat="1" ht="30.75" customHeight="1" x14ac:dyDescent="0.25">
      <c r="A28" s="198"/>
      <c r="B28" s="910"/>
      <c r="C28" s="189"/>
      <c r="D28" s="205"/>
      <c r="E28" s="825"/>
      <c r="H28" s="1682" t="s">
        <v>979</v>
      </c>
      <c r="I28" s="1682"/>
      <c r="J28" s="1682"/>
      <c r="K28" s="1682"/>
      <c r="L28" s="1682"/>
      <c r="M28" s="1682"/>
      <c r="N28" s="1682"/>
      <c r="O28" s="1682"/>
      <c r="P28" s="1682"/>
    </row>
    <row r="29" spans="1:16" s="7" customFormat="1" ht="31.5" x14ac:dyDescent="0.25">
      <c r="A29" s="1577" t="s">
        <v>133</v>
      </c>
      <c r="B29" s="1577"/>
      <c r="C29" s="1577"/>
      <c r="D29" s="1577"/>
      <c r="E29" s="66"/>
      <c r="F29" s="913" t="s">
        <v>858</v>
      </c>
      <c r="J29" s="1577" t="s">
        <v>133</v>
      </c>
      <c r="K29" s="1577"/>
      <c r="L29" s="1646"/>
      <c r="M29" s="1172"/>
      <c r="O29" s="1205"/>
    </row>
    <row r="30" spans="1:16" s="7" customFormat="1" x14ac:dyDescent="0.25">
      <c r="A30" s="537">
        <v>1</v>
      </c>
      <c r="B30" s="647" t="s">
        <v>0</v>
      </c>
      <c r="C30" s="1184" t="s">
        <v>671</v>
      </c>
      <c r="D30" s="269" t="s">
        <v>130</v>
      </c>
      <c r="E30" s="881" t="s">
        <v>283</v>
      </c>
      <c r="F30" s="1115"/>
      <c r="J30" s="1113">
        <v>1</v>
      </c>
      <c r="K30" s="411" t="s">
        <v>794</v>
      </c>
      <c r="L30" s="1143" t="s">
        <v>130</v>
      </c>
      <c r="M30" s="186"/>
    </row>
    <row r="31" spans="1:16" s="7" customFormat="1" x14ac:dyDescent="0.25">
      <c r="A31" s="537">
        <v>2</v>
      </c>
      <c r="B31" s="647" t="s">
        <v>1</v>
      </c>
      <c r="C31" s="1209" t="str">
        <f>G11</f>
        <v>MP6I5ZYZBEU3UXPYFY54</v>
      </c>
      <c r="D31" s="269" t="s">
        <v>130</v>
      </c>
      <c r="E31" s="882" t="s">
        <v>283</v>
      </c>
      <c r="F31" s="1125" t="s">
        <v>963</v>
      </c>
      <c r="J31" s="1115">
        <v>2</v>
      </c>
      <c r="K31" s="93" t="s">
        <v>93</v>
      </c>
      <c r="L31" s="1143" t="s">
        <v>130</v>
      </c>
      <c r="M31" s="186"/>
    </row>
    <row r="32" spans="1:16" s="7" customFormat="1" x14ac:dyDescent="0.25">
      <c r="A32" s="537">
        <v>3</v>
      </c>
      <c r="B32" s="647" t="s">
        <v>40</v>
      </c>
      <c r="C32" s="1209" t="str">
        <f>G11</f>
        <v>MP6I5ZYZBEU3UXPYFY54</v>
      </c>
      <c r="D32" s="269" t="s">
        <v>130</v>
      </c>
      <c r="E32" s="882"/>
      <c r="F32" s="1125">
        <v>4.0999999999999996</v>
      </c>
      <c r="J32" s="1115">
        <v>3</v>
      </c>
      <c r="K32" s="93" t="s">
        <v>93</v>
      </c>
      <c r="L32" s="1143" t="s">
        <v>130</v>
      </c>
      <c r="M32" s="186"/>
    </row>
    <row r="33" spans="1:13" s="7" customFormat="1" x14ac:dyDescent="0.25">
      <c r="A33" s="537">
        <v>4</v>
      </c>
      <c r="B33" s="647" t="s">
        <v>12</v>
      </c>
      <c r="C33" s="1209" t="s">
        <v>106</v>
      </c>
      <c r="D33" s="269" t="s">
        <v>130</v>
      </c>
      <c r="E33" s="882"/>
      <c r="F33" s="1114"/>
      <c r="J33" s="1115">
        <v>4</v>
      </c>
      <c r="K33" s="1209" t="s">
        <v>106</v>
      </c>
      <c r="L33" s="1143" t="s">
        <v>130</v>
      </c>
      <c r="M33" s="186"/>
    </row>
    <row r="34" spans="1:13" s="7" customFormat="1" x14ac:dyDescent="0.25">
      <c r="A34" s="537">
        <v>5</v>
      </c>
      <c r="B34" s="647" t="s">
        <v>2</v>
      </c>
      <c r="C34" s="1209" t="s">
        <v>107</v>
      </c>
      <c r="D34" s="269" t="s">
        <v>130</v>
      </c>
      <c r="E34" s="882"/>
      <c r="F34" s="1119"/>
      <c r="J34" s="1115">
        <v>5</v>
      </c>
      <c r="K34" s="1209" t="s">
        <v>107</v>
      </c>
      <c r="L34" s="1143" t="s">
        <v>130</v>
      </c>
      <c r="M34" s="186"/>
    </row>
    <row r="35" spans="1:13" x14ac:dyDescent="0.25">
      <c r="A35" s="537">
        <v>6</v>
      </c>
      <c r="B35" s="647" t="s">
        <v>33</v>
      </c>
      <c r="C35" s="42"/>
      <c r="D35" s="269" t="s">
        <v>44</v>
      </c>
      <c r="E35" s="427"/>
      <c r="F35" s="1114"/>
      <c r="J35" s="1115">
        <v>6</v>
      </c>
      <c r="K35" s="79"/>
      <c r="L35" s="1143" t="s">
        <v>44</v>
      </c>
      <c r="M35" s="186"/>
    </row>
    <row r="36" spans="1:13" x14ac:dyDescent="0.25">
      <c r="A36" s="537">
        <v>7</v>
      </c>
      <c r="B36" s="647" t="s">
        <v>3</v>
      </c>
      <c r="C36" s="42"/>
      <c r="D36" s="269" t="s">
        <v>43</v>
      </c>
      <c r="E36" s="427" t="s">
        <v>283</v>
      </c>
      <c r="F36" s="1126"/>
      <c r="J36" s="1115">
        <v>7</v>
      </c>
      <c r="K36" s="79"/>
      <c r="L36" s="1143" t="s">
        <v>43</v>
      </c>
      <c r="M36" s="186"/>
    </row>
    <row r="37" spans="1:13" x14ac:dyDescent="0.25">
      <c r="A37" s="537">
        <v>8</v>
      </c>
      <c r="B37" s="647" t="s">
        <v>4</v>
      </c>
      <c r="C37" s="42"/>
      <c r="D37" s="269" t="s">
        <v>43</v>
      </c>
      <c r="E37" s="427" t="s">
        <v>283</v>
      </c>
      <c r="F37" s="1114"/>
      <c r="J37" s="1115">
        <v>8</v>
      </c>
      <c r="K37" s="79"/>
      <c r="L37" s="1143" t="s">
        <v>43</v>
      </c>
      <c r="M37" s="186"/>
    </row>
    <row r="38" spans="1:13" s="7" customFormat="1" x14ac:dyDescent="0.25">
      <c r="A38" s="537">
        <v>9</v>
      </c>
      <c r="B38" s="647" t="s">
        <v>5</v>
      </c>
      <c r="C38" s="1209" t="s">
        <v>109</v>
      </c>
      <c r="D38" s="269" t="s">
        <v>130</v>
      </c>
      <c r="E38" s="427"/>
      <c r="F38" s="1115"/>
      <c r="J38" s="1115">
        <v>9</v>
      </c>
      <c r="K38" s="93" t="s">
        <v>109</v>
      </c>
      <c r="L38" s="1143" t="s">
        <v>130</v>
      </c>
      <c r="M38" s="186"/>
    </row>
    <row r="39" spans="1:13" s="7" customFormat="1" x14ac:dyDescent="0.25">
      <c r="A39" s="537">
        <v>10</v>
      </c>
      <c r="B39" s="647" t="s">
        <v>6</v>
      </c>
      <c r="C39" s="1181" t="s">
        <v>93</v>
      </c>
      <c r="D39" s="269" t="s">
        <v>130</v>
      </c>
      <c r="E39" s="427" t="s">
        <v>283</v>
      </c>
      <c r="F39" s="1125">
        <v>4.0999999999999996</v>
      </c>
      <c r="J39" s="1115">
        <v>10</v>
      </c>
      <c r="K39" s="93" t="s">
        <v>93</v>
      </c>
      <c r="L39" s="1143" t="s">
        <v>130</v>
      </c>
      <c r="M39" s="186"/>
    </row>
    <row r="40" spans="1:13" s="7" customFormat="1" x14ac:dyDescent="0.25">
      <c r="A40" s="537">
        <v>11</v>
      </c>
      <c r="B40" s="647" t="s">
        <v>7</v>
      </c>
      <c r="C40" s="1209" t="str">
        <f>G12</f>
        <v>DL6FFRRLF74S01HE2M14</v>
      </c>
      <c r="D40" s="269" t="s">
        <v>130</v>
      </c>
      <c r="E40" s="427"/>
      <c r="F40" s="1125">
        <v>4.0999999999999996</v>
      </c>
      <c r="J40" s="1115">
        <v>11</v>
      </c>
      <c r="K40" s="1181" t="s">
        <v>97</v>
      </c>
      <c r="L40" s="1143" t="s">
        <v>130</v>
      </c>
      <c r="M40" s="186"/>
    </row>
    <row r="41" spans="1:13" s="7" customFormat="1" x14ac:dyDescent="0.25">
      <c r="A41" s="537">
        <v>12</v>
      </c>
      <c r="B41" s="647" t="s">
        <v>46</v>
      </c>
      <c r="C41" s="1209" t="s">
        <v>108</v>
      </c>
      <c r="D41" s="269" t="s">
        <v>130</v>
      </c>
      <c r="E41" s="427"/>
      <c r="F41" s="1125">
        <v>4.2</v>
      </c>
      <c r="J41" s="1115">
        <v>12</v>
      </c>
      <c r="K41" s="93" t="s">
        <v>108</v>
      </c>
      <c r="L41" s="1143" t="s">
        <v>130</v>
      </c>
      <c r="M41" s="186"/>
    </row>
    <row r="42" spans="1:13" x14ac:dyDescent="0.25">
      <c r="A42" s="537">
        <v>13</v>
      </c>
      <c r="B42" s="647" t="s">
        <v>8</v>
      </c>
      <c r="C42" s="42"/>
      <c r="D42" s="269" t="s">
        <v>43</v>
      </c>
      <c r="E42" s="427" t="s">
        <v>283</v>
      </c>
      <c r="F42" s="1115">
        <v>4.3</v>
      </c>
      <c r="J42" s="1115">
        <v>13</v>
      </c>
      <c r="K42" s="79"/>
      <c r="L42" s="1143" t="s">
        <v>43</v>
      </c>
      <c r="M42" s="186"/>
    </row>
    <row r="43" spans="1:13" x14ac:dyDescent="0.25">
      <c r="A43" s="537">
        <v>14</v>
      </c>
      <c r="B43" s="647" t="s">
        <v>9</v>
      </c>
      <c r="C43" s="42"/>
      <c r="D43" s="269" t="s">
        <v>43</v>
      </c>
      <c r="E43" s="427"/>
      <c r="F43" s="1118"/>
      <c r="J43" s="1115">
        <v>14</v>
      </c>
      <c r="K43" s="79"/>
      <c r="L43" s="1143" t="s">
        <v>43</v>
      </c>
      <c r="M43" s="186"/>
    </row>
    <row r="44" spans="1:13" x14ac:dyDescent="0.25">
      <c r="A44" s="537">
        <v>15</v>
      </c>
      <c r="B44" s="647" t="s">
        <v>10</v>
      </c>
      <c r="C44" s="42"/>
      <c r="D44" s="269" t="s">
        <v>43</v>
      </c>
      <c r="E44" s="427"/>
      <c r="F44" s="1125"/>
      <c r="J44" s="1115">
        <v>15</v>
      </c>
      <c r="K44" s="79"/>
      <c r="L44" s="1143" t="s">
        <v>43</v>
      </c>
      <c r="M44" s="186"/>
    </row>
    <row r="45" spans="1:13" x14ac:dyDescent="0.25">
      <c r="A45" s="537">
        <v>16</v>
      </c>
      <c r="B45" s="647" t="s">
        <v>41</v>
      </c>
      <c r="C45" s="42"/>
      <c r="D45" s="269" t="s">
        <v>44</v>
      </c>
      <c r="E45" s="427"/>
      <c r="F45" s="1116"/>
      <c r="J45" s="1115">
        <v>16</v>
      </c>
      <c r="K45" s="79"/>
      <c r="L45" s="1143" t="s">
        <v>44</v>
      </c>
      <c r="M45" s="186"/>
    </row>
    <row r="46" spans="1:13" s="7" customFormat="1" x14ac:dyDescent="0.25">
      <c r="A46" s="537">
        <v>17</v>
      </c>
      <c r="B46" s="647" t="s">
        <v>11</v>
      </c>
      <c r="C46" s="245" t="str">
        <f>C32</f>
        <v>MP6I5ZYZBEU3UXPYFY54</v>
      </c>
      <c r="D46" s="269" t="s">
        <v>43</v>
      </c>
      <c r="E46" s="427" t="s">
        <v>283</v>
      </c>
      <c r="F46" s="1115">
        <v>4.5</v>
      </c>
      <c r="J46" s="1115">
        <v>17</v>
      </c>
      <c r="K46" s="93" t="s">
        <v>93</v>
      </c>
      <c r="L46" s="1143" t="s">
        <v>43</v>
      </c>
      <c r="M46" s="186"/>
    </row>
    <row r="47" spans="1:13" x14ac:dyDescent="0.25">
      <c r="A47" s="537">
        <v>18</v>
      </c>
      <c r="B47" s="647" t="s">
        <v>154</v>
      </c>
      <c r="C47" s="72"/>
      <c r="D47" s="269" t="s">
        <v>43</v>
      </c>
      <c r="E47" s="427"/>
      <c r="F47" s="1115">
        <v>4.3</v>
      </c>
      <c r="J47" s="537">
        <v>18</v>
      </c>
      <c r="K47" s="72"/>
      <c r="L47" s="1143" t="s">
        <v>43</v>
      </c>
      <c r="M47" s="583"/>
    </row>
    <row r="48" spans="1:13" s="7" customFormat="1" x14ac:dyDescent="0.25">
      <c r="A48" s="678" t="s">
        <v>134</v>
      </c>
      <c r="B48" s="1224"/>
      <c r="C48" s="66"/>
      <c r="D48" s="198"/>
      <c r="E48" s="182"/>
      <c r="F48" s="198"/>
      <c r="J48" s="1221"/>
      <c r="K48" s="175"/>
      <c r="L48" s="200"/>
      <c r="M48" s="186"/>
    </row>
    <row r="49" spans="1:13" s="7" customFormat="1" x14ac:dyDescent="0.25">
      <c r="A49" s="537">
        <v>1</v>
      </c>
      <c r="B49" s="647" t="s">
        <v>49</v>
      </c>
      <c r="C49" s="1181" t="s">
        <v>120</v>
      </c>
      <c r="D49" s="1143" t="s">
        <v>130</v>
      </c>
      <c r="E49" s="427" t="s">
        <v>283</v>
      </c>
      <c r="F49" s="1115">
        <v>3.1</v>
      </c>
      <c r="J49" s="1115">
        <v>1</v>
      </c>
      <c r="K49" s="1181" t="s">
        <v>120</v>
      </c>
      <c r="L49" s="1143" t="s">
        <v>130</v>
      </c>
      <c r="M49" s="186"/>
    </row>
    <row r="50" spans="1:13" x14ac:dyDescent="0.25">
      <c r="A50" s="537">
        <v>2</v>
      </c>
      <c r="B50" s="647" t="s">
        <v>15</v>
      </c>
      <c r="C50" s="578"/>
      <c r="D50" s="1143" t="s">
        <v>44</v>
      </c>
      <c r="E50" s="182"/>
      <c r="F50" s="1115"/>
      <c r="J50" s="1115">
        <v>2</v>
      </c>
      <c r="K50" s="578"/>
      <c r="L50" s="1143" t="s">
        <v>44</v>
      </c>
      <c r="M50" s="186"/>
    </row>
    <row r="51" spans="1:13" s="7" customFormat="1" x14ac:dyDescent="0.25">
      <c r="A51" s="537">
        <v>3</v>
      </c>
      <c r="B51" s="647" t="s">
        <v>79</v>
      </c>
      <c r="C51" s="301" t="s">
        <v>645</v>
      </c>
      <c r="D51" s="1143" t="s">
        <v>130</v>
      </c>
      <c r="E51" s="182"/>
      <c r="F51" s="1128">
        <v>9.1999999999999993</v>
      </c>
      <c r="J51" s="1115">
        <v>3</v>
      </c>
      <c r="K51" s="912" t="s">
        <v>666</v>
      </c>
      <c r="L51" s="1143" t="s">
        <v>130</v>
      </c>
      <c r="M51" s="267" t="s">
        <v>283</v>
      </c>
    </row>
    <row r="52" spans="1:13" s="7" customFormat="1" x14ac:dyDescent="0.25">
      <c r="A52" s="537">
        <v>4</v>
      </c>
      <c r="B52" s="647" t="s">
        <v>34</v>
      </c>
      <c r="C52" s="1188" t="s">
        <v>110</v>
      </c>
      <c r="D52" s="1143" t="s">
        <v>130</v>
      </c>
      <c r="E52" s="182"/>
      <c r="F52" s="1115" t="s">
        <v>978</v>
      </c>
      <c r="J52" s="1115">
        <v>4</v>
      </c>
      <c r="K52" s="1181" t="s">
        <v>110</v>
      </c>
      <c r="L52" s="1143" t="s">
        <v>130</v>
      </c>
      <c r="M52" s="186"/>
    </row>
    <row r="53" spans="1:13" s="7" customFormat="1" x14ac:dyDescent="0.25">
      <c r="A53" s="537">
        <v>5</v>
      </c>
      <c r="B53" s="647" t="s">
        <v>16</v>
      </c>
      <c r="C53" s="1181" t="b">
        <v>0</v>
      </c>
      <c r="D53" s="1143" t="s">
        <v>130</v>
      </c>
      <c r="E53" s="182"/>
      <c r="F53" s="1115"/>
      <c r="J53" s="1115">
        <v>5</v>
      </c>
      <c r="K53" s="1181" t="b">
        <v>0</v>
      </c>
      <c r="L53" s="1143" t="s">
        <v>130</v>
      </c>
      <c r="M53" s="186"/>
    </row>
    <row r="54" spans="1:13" x14ac:dyDescent="0.25">
      <c r="A54" s="537">
        <v>6</v>
      </c>
      <c r="B54" s="647" t="s">
        <v>50</v>
      </c>
      <c r="C54" s="578"/>
      <c r="D54" s="1143" t="s">
        <v>44</v>
      </c>
      <c r="E54" s="182"/>
      <c r="F54" s="1115"/>
      <c r="J54" s="1115">
        <v>6</v>
      </c>
      <c r="K54" s="578"/>
      <c r="L54" s="1143" t="s">
        <v>44</v>
      </c>
      <c r="M54" s="186"/>
    </row>
    <row r="55" spans="1:13" x14ac:dyDescent="0.25">
      <c r="A55" s="537">
        <v>7</v>
      </c>
      <c r="B55" s="647" t="s">
        <v>13</v>
      </c>
      <c r="C55" s="578"/>
      <c r="D55" s="1143" t="s">
        <v>44</v>
      </c>
      <c r="E55" s="182"/>
      <c r="F55" s="1115"/>
      <c r="J55" s="1115">
        <v>7</v>
      </c>
      <c r="K55" s="578"/>
      <c r="L55" s="1143" t="s">
        <v>44</v>
      </c>
      <c r="M55" s="186"/>
    </row>
    <row r="56" spans="1:13" s="7" customFormat="1" x14ac:dyDescent="0.25">
      <c r="A56" s="537">
        <v>8</v>
      </c>
      <c r="B56" s="647" t="s">
        <v>14</v>
      </c>
      <c r="C56" s="1188" t="s">
        <v>170</v>
      </c>
      <c r="D56" s="1143" t="s">
        <v>130</v>
      </c>
      <c r="E56" s="427" t="s">
        <v>283</v>
      </c>
      <c r="F56" s="1121" t="s">
        <v>954</v>
      </c>
      <c r="J56" s="1115">
        <v>8</v>
      </c>
      <c r="K56" s="1526" t="s">
        <v>170</v>
      </c>
      <c r="L56" s="1553" t="s">
        <v>130</v>
      </c>
      <c r="M56" s="186"/>
    </row>
    <row r="57" spans="1:13" s="7" customFormat="1" x14ac:dyDescent="0.25">
      <c r="A57" s="537">
        <v>9</v>
      </c>
      <c r="B57" s="647" t="s">
        <v>51</v>
      </c>
      <c r="C57" s="1188" t="s">
        <v>104</v>
      </c>
      <c r="D57" s="1143" t="s">
        <v>130</v>
      </c>
      <c r="E57" s="182"/>
      <c r="F57" s="1115">
        <v>8.4</v>
      </c>
      <c r="J57" s="1115">
        <v>9</v>
      </c>
      <c r="K57" s="1188" t="s">
        <v>104</v>
      </c>
      <c r="L57" s="1143" t="s">
        <v>130</v>
      </c>
      <c r="M57" s="186"/>
    </row>
    <row r="58" spans="1:13" x14ac:dyDescent="0.25">
      <c r="A58" s="537">
        <v>10</v>
      </c>
      <c r="B58" s="647" t="s">
        <v>35</v>
      </c>
      <c r="C58" s="120"/>
      <c r="D58" s="1143" t="s">
        <v>44</v>
      </c>
      <c r="E58" s="182"/>
      <c r="F58" s="1115"/>
      <c r="J58" s="1115">
        <v>10</v>
      </c>
      <c r="K58" s="578"/>
      <c r="L58" s="1143" t="s">
        <v>44</v>
      </c>
      <c r="M58" s="186"/>
    </row>
    <row r="59" spans="1:13" s="7" customFormat="1" x14ac:dyDescent="0.25">
      <c r="A59" s="537">
        <v>11</v>
      </c>
      <c r="B59" s="647" t="s">
        <v>52</v>
      </c>
      <c r="C59" s="1188">
        <v>2011</v>
      </c>
      <c r="D59" s="1143" t="s">
        <v>44</v>
      </c>
      <c r="E59" s="182"/>
      <c r="F59" s="1115"/>
      <c r="J59" s="1115">
        <v>11</v>
      </c>
      <c r="K59" s="1181">
        <v>2011</v>
      </c>
      <c r="L59" s="1143" t="s">
        <v>44</v>
      </c>
      <c r="M59" s="186"/>
    </row>
    <row r="60" spans="1:13" s="7" customFormat="1" x14ac:dyDescent="0.25">
      <c r="A60" s="537">
        <v>12</v>
      </c>
      <c r="B60" s="647" t="s">
        <v>53</v>
      </c>
      <c r="C60" s="1183" t="s">
        <v>644</v>
      </c>
      <c r="D60" s="1143" t="s">
        <v>130</v>
      </c>
      <c r="E60" s="182"/>
      <c r="F60" s="53"/>
      <c r="J60" s="1115">
        <v>12</v>
      </c>
      <c r="K60" s="1509" t="str">
        <f>C60</f>
        <v>2020-04-20T10:55:30Z</v>
      </c>
      <c r="L60" s="1143" t="s">
        <v>130</v>
      </c>
      <c r="M60" s="186"/>
    </row>
    <row r="61" spans="1:13" s="7" customFormat="1" x14ac:dyDescent="0.25">
      <c r="A61" s="537">
        <v>13</v>
      </c>
      <c r="B61" s="647" t="s">
        <v>54</v>
      </c>
      <c r="C61" s="790" t="s">
        <v>666</v>
      </c>
      <c r="D61" s="1143" t="s">
        <v>130</v>
      </c>
      <c r="E61" s="182"/>
      <c r="F61" s="1123"/>
      <c r="J61" s="1115">
        <v>13</v>
      </c>
      <c r="K61" s="1181" t="s">
        <v>666</v>
      </c>
      <c r="L61" s="1143" t="s">
        <v>130</v>
      </c>
      <c r="M61" s="186"/>
    </row>
    <row r="62" spans="1:13" s="7" customFormat="1" x14ac:dyDescent="0.25">
      <c r="A62" s="537">
        <v>14</v>
      </c>
      <c r="B62" s="647" t="s">
        <v>37</v>
      </c>
      <c r="C62" s="1186" t="s">
        <v>667</v>
      </c>
      <c r="D62" s="1143" t="s">
        <v>44</v>
      </c>
      <c r="E62" s="881" t="s">
        <v>283</v>
      </c>
      <c r="F62" s="1123"/>
      <c r="J62" s="1115">
        <v>14</v>
      </c>
      <c r="K62" s="1181" t="s">
        <v>667</v>
      </c>
      <c r="L62" s="1143" t="s">
        <v>44</v>
      </c>
      <c r="M62" s="186"/>
    </row>
    <row r="63" spans="1:13" s="7" customFormat="1" x14ac:dyDescent="0.25">
      <c r="A63" s="537">
        <v>15</v>
      </c>
      <c r="B63" s="647" t="s">
        <v>55</v>
      </c>
      <c r="C63" s="1435" t="s">
        <v>1018</v>
      </c>
      <c r="D63" s="1143" t="s">
        <v>769</v>
      </c>
      <c r="E63" s="182"/>
      <c r="F63" s="1115"/>
      <c r="J63" s="1115">
        <v>15</v>
      </c>
      <c r="K63" s="1435" t="s">
        <v>622</v>
      </c>
      <c r="L63" s="1143" t="s">
        <v>769</v>
      </c>
      <c r="M63" s="186"/>
    </row>
    <row r="64" spans="1:13" x14ac:dyDescent="0.25">
      <c r="A64" s="537">
        <v>16</v>
      </c>
      <c r="B64" s="647" t="s">
        <v>56</v>
      </c>
      <c r="C64" s="104"/>
      <c r="D64" s="1143" t="s">
        <v>44</v>
      </c>
      <c r="E64" s="427" t="s">
        <v>283</v>
      </c>
      <c r="F64" s="1115">
        <v>5.3</v>
      </c>
      <c r="J64" s="1115">
        <v>16</v>
      </c>
      <c r="K64" s="578"/>
      <c r="L64" s="1143" t="s">
        <v>44</v>
      </c>
      <c r="M64" s="186"/>
    </row>
    <row r="65" spans="1:13" x14ac:dyDescent="0.25">
      <c r="A65" s="537">
        <v>17</v>
      </c>
      <c r="B65" s="647" t="s">
        <v>57</v>
      </c>
      <c r="C65" s="135"/>
      <c r="D65" s="1143" t="s">
        <v>43</v>
      </c>
      <c r="E65" s="427" t="s">
        <v>283</v>
      </c>
      <c r="F65" s="1122">
        <v>5.4</v>
      </c>
      <c r="J65" s="1115">
        <v>17</v>
      </c>
      <c r="K65" s="578"/>
      <c r="L65" s="1143" t="s">
        <v>43</v>
      </c>
      <c r="M65" s="186"/>
    </row>
    <row r="66" spans="1:13" s="7" customFormat="1" x14ac:dyDescent="0.25">
      <c r="A66" s="537">
        <v>18</v>
      </c>
      <c r="B66" s="647" t="s">
        <v>129</v>
      </c>
      <c r="C66" s="1188" t="s">
        <v>105</v>
      </c>
      <c r="D66" s="1143" t="s">
        <v>130</v>
      </c>
      <c r="E66" s="427" t="s">
        <v>283</v>
      </c>
      <c r="F66" s="1115">
        <v>6.3</v>
      </c>
      <c r="J66" s="1115">
        <v>18</v>
      </c>
      <c r="K66" s="1181" t="s">
        <v>105</v>
      </c>
      <c r="L66" s="1143" t="s">
        <v>130</v>
      </c>
      <c r="M66" s="186"/>
    </row>
    <row r="67" spans="1:13" s="7" customFormat="1" x14ac:dyDescent="0.25">
      <c r="A67" s="537">
        <v>19</v>
      </c>
      <c r="B67" s="647" t="s">
        <v>17</v>
      </c>
      <c r="C67" s="1181" t="b">
        <v>0</v>
      </c>
      <c r="D67" s="1143" t="s">
        <v>130</v>
      </c>
      <c r="E67" s="182"/>
      <c r="F67" s="1115"/>
      <c r="J67" s="1115">
        <v>19</v>
      </c>
      <c r="K67" s="1181" t="b">
        <v>0</v>
      </c>
      <c r="L67" s="1143" t="s">
        <v>130</v>
      </c>
      <c r="M67" s="186"/>
    </row>
    <row r="68" spans="1:13" s="7" customFormat="1" x14ac:dyDescent="0.25">
      <c r="A68" s="537">
        <v>20</v>
      </c>
      <c r="B68" s="647" t="s">
        <v>18</v>
      </c>
      <c r="C68" s="1181" t="s">
        <v>111</v>
      </c>
      <c r="D68" s="679" t="s">
        <v>130</v>
      </c>
      <c r="E68" s="427" t="s">
        <v>283</v>
      </c>
      <c r="F68" s="1115">
        <v>6.15</v>
      </c>
      <c r="J68" s="1115">
        <v>20</v>
      </c>
      <c r="K68" s="1181" t="s">
        <v>111</v>
      </c>
      <c r="L68" s="679" t="s">
        <v>130</v>
      </c>
      <c r="M68" s="186"/>
    </row>
    <row r="69" spans="1:13" s="7" customFormat="1" x14ac:dyDescent="0.25">
      <c r="A69" s="537">
        <v>21</v>
      </c>
      <c r="B69" s="647" t="s">
        <v>58</v>
      </c>
      <c r="C69" s="1181" t="b">
        <v>0</v>
      </c>
      <c r="D69" s="1143" t="s">
        <v>130</v>
      </c>
      <c r="E69" s="182"/>
      <c r="F69" s="1115"/>
      <c r="J69" s="1115">
        <v>21</v>
      </c>
      <c r="K69" s="1181" t="b">
        <v>0</v>
      </c>
      <c r="L69" s="1143" t="s">
        <v>130</v>
      </c>
      <c r="M69" s="186"/>
    </row>
    <row r="70" spans="1:13" s="7" customFormat="1" x14ac:dyDescent="0.25">
      <c r="A70" s="537">
        <v>22</v>
      </c>
      <c r="B70" s="647" t="s">
        <v>651</v>
      </c>
      <c r="C70" s="1181" t="s">
        <v>197</v>
      </c>
      <c r="D70" s="1143" t="s">
        <v>130</v>
      </c>
      <c r="E70" s="427" t="s">
        <v>283</v>
      </c>
      <c r="F70" s="1115"/>
      <c r="J70" s="1115">
        <v>22</v>
      </c>
      <c r="K70" s="1181" t="s">
        <v>197</v>
      </c>
      <c r="L70" s="1143" t="s">
        <v>130</v>
      </c>
      <c r="M70" s="186"/>
    </row>
    <row r="71" spans="1:13" s="7" customFormat="1" x14ac:dyDescent="0.25">
      <c r="A71" s="537">
        <v>23</v>
      </c>
      <c r="B71" s="647" t="s">
        <v>59</v>
      </c>
      <c r="C71" s="900">
        <f>C24</f>
        <v>-1.1000000000000001E-3</v>
      </c>
      <c r="D71" s="1143" t="s">
        <v>44</v>
      </c>
      <c r="E71" s="182"/>
      <c r="F71" s="1126"/>
      <c r="J71" s="1115">
        <v>23</v>
      </c>
      <c r="K71" s="665">
        <v>-1.1000000000000001E-3</v>
      </c>
      <c r="L71" s="1143" t="s">
        <v>44</v>
      </c>
      <c r="M71" s="186"/>
    </row>
    <row r="72" spans="1:13" s="7" customFormat="1" x14ac:dyDescent="0.25">
      <c r="A72" s="537">
        <v>24</v>
      </c>
      <c r="B72" s="647" t="s">
        <v>60</v>
      </c>
      <c r="C72" s="1181" t="s">
        <v>112</v>
      </c>
      <c r="D72" s="1143" t="s">
        <v>44</v>
      </c>
      <c r="E72" s="182"/>
      <c r="F72" s="1115"/>
      <c r="J72" s="1115">
        <v>24</v>
      </c>
      <c r="K72" s="1181" t="s">
        <v>112</v>
      </c>
      <c r="L72" s="679" t="s">
        <v>44</v>
      </c>
      <c r="M72" s="186"/>
    </row>
    <row r="73" spans="1:13" x14ac:dyDescent="0.25">
      <c r="A73" s="537">
        <v>25</v>
      </c>
      <c r="B73" s="647" t="s">
        <v>61</v>
      </c>
      <c r="C73" s="578"/>
      <c r="D73" s="1143" t="s">
        <v>44</v>
      </c>
      <c r="E73" s="182"/>
      <c r="F73" s="1115"/>
      <c r="J73" s="1115">
        <v>25</v>
      </c>
      <c r="K73" s="578"/>
      <c r="L73" s="679" t="s">
        <v>44</v>
      </c>
      <c r="M73" s="186"/>
    </row>
    <row r="74" spans="1:13" x14ac:dyDescent="0.25">
      <c r="A74" s="537">
        <v>26</v>
      </c>
      <c r="B74" s="647" t="s">
        <v>62</v>
      </c>
      <c r="C74" s="578"/>
      <c r="D74" s="1143" t="s">
        <v>44</v>
      </c>
      <c r="E74" s="182"/>
      <c r="F74" s="1115"/>
      <c r="J74" s="1115">
        <v>26</v>
      </c>
      <c r="K74" s="578"/>
      <c r="L74" s="679" t="s">
        <v>44</v>
      </c>
      <c r="M74" s="186"/>
    </row>
    <row r="75" spans="1:13" x14ac:dyDescent="0.25">
      <c r="A75" s="537">
        <v>27</v>
      </c>
      <c r="B75" s="647" t="s">
        <v>63</v>
      </c>
      <c r="C75" s="578"/>
      <c r="D75" s="1143" t="s">
        <v>44</v>
      </c>
      <c r="E75" s="182"/>
      <c r="F75" s="1115"/>
      <c r="J75" s="1115">
        <v>27</v>
      </c>
      <c r="K75" s="578"/>
      <c r="L75" s="679" t="s">
        <v>44</v>
      </c>
      <c r="M75" s="186"/>
    </row>
    <row r="76" spans="1:13" x14ac:dyDescent="0.25">
      <c r="A76" s="537">
        <v>28</v>
      </c>
      <c r="B76" s="647" t="s">
        <v>64</v>
      </c>
      <c r="C76" s="578"/>
      <c r="D76" s="1143" t="s">
        <v>44</v>
      </c>
      <c r="E76" s="182"/>
      <c r="F76" s="1115"/>
      <c r="J76" s="1115">
        <v>28</v>
      </c>
      <c r="K76" s="578"/>
      <c r="L76" s="1143" t="s">
        <v>44</v>
      </c>
      <c r="M76" s="186"/>
    </row>
    <row r="77" spans="1:13" x14ac:dyDescent="0.25">
      <c r="A77" s="537">
        <v>29</v>
      </c>
      <c r="B77" s="647" t="s">
        <v>65</v>
      </c>
      <c r="C77" s="578"/>
      <c r="D77" s="1143" t="s">
        <v>44</v>
      </c>
      <c r="E77" s="182"/>
      <c r="F77" s="1115"/>
      <c r="J77" s="1115">
        <v>29</v>
      </c>
      <c r="K77" s="578"/>
      <c r="L77" s="1143" t="s">
        <v>44</v>
      </c>
      <c r="M77" s="186"/>
    </row>
    <row r="78" spans="1:13" x14ac:dyDescent="0.25">
      <c r="A78" s="537">
        <v>30</v>
      </c>
      <c r="B78" s="647" t="s">
        <v>66</v>
      </c>
      <c r="C78" s="578"/>
      <c r="D78" s="1143" t="s">
        <v>44</v>
      </c>
      <c r="E78" s="182"/>
      <c r="F78" s="1115"/>
      <c r="J78" s="1115">
        <v>30</v>
      </c>
      <c r="K78" s="578"/>
      <c r="L78" s="1143" t="s">
        <v>44</v>
      </c>
      <c r="M78" s="186"/>
    </row>
    <row r="79" spans="1:13" x14ac:dyDescent="0.25">
      <c r="A79" s="537">
        <v>31</v>
      </c>
      <c r="B79" s="647" t="s">
        <v>67</v>
      </c>
      <c r="C79" s="578"/>
      <c r="D79" s="1143" t="s">
        <v>44</v>
      </c>
      <c r="E79" s="182"/>
      <c r="F79" s="1115"/>
      <c r="J79" s="1115">
        <v>31</v>
      </c>
      <c r="K79" s="578"/>
      <c r="L79" s="1143" t="s">
        <v>44</v>
      </c>
      <c r="M79" s="186"/>
    </row>
    <row r="80" spans="1:13" x14ac:dyDescent="0.25">
      <c r="A80" s="537">
        <v>32</v>
      </c>
      <c r="B80" s="647" t="s">
        <v>68</v>
      </c>
      <c r="C80" s="578"/>
      <c r="D80" s="1143" t="s">
        <v>44</v>
      </c>
      <c r="E80" s="182"/>
      <c r="F80" s="1115"/>
      <c r="J80" s="1115">
        <v>32</v>
      </c>
      <c r="K80" s="578"/>
      <c r="L80" s="679" t="s">
        <v>44</v>
      </c>
      <c r="M80" s="186"/>
    </row>
    <row r="81" spans="1:13" x14ac:dyDescent="0.25">
      <c r="A81" s="537">
        <v>35</v>
      </c>
      <c r="B81" s="647" t="s">
        <v>72</v>
      </c>
      <c r="C81" s="578"/>
      <c r="D81" s="1143" t="s">
        <v>43</v>
      </c>
      <c r="E81" s="182"/>
      <c r="F81" s="1115"/>
      <c r="J81" s="1115">
        <v>35</v>
      </c>
      <c r="K81" s="578"/>
      <c r="L81" s="679" t="s">
        <v>43</v>
      </c>
      <c r="M81" s="186"/>
    </row>
    <row r="82" spans="1:13" x14ac:dyDescent="0.25">
      <c r="A82" s="537">
        <v>36</v>
      </c>
      <c r="B82" s="647" t="s">
        <v>73</v>
      </c>
      <c r="C82" s="578"/>
      <c r="D82" s="1143" t="s">
        <v>44</v>
      </c>
      <c r="E82" s="182"/>
      <c r="F82" s="1115"/>
      <c r="J82" s="1115">
        <v>36</v>
      </c>
      <c r="K82" s="578"/>
      <c r="L82" s="679" t="s">
        <v>44</v>
      </c>
      <c r="M82" s="186"/>
    </row>
    <row r="83" spans="1:13" s="7" customFormat="1" x14ac:dyDescent="0.25">
      <c r="A83" s="537">
        <v>37</v>
      </c>
      <c r="B83" s="647" t="s">
        <v>69</v>
      </c>
      <c r="C83" s="109">
        <f>C22</f>
        <v>10162756.897260273</v>
      </c>
      <c r="D83" s="1143" t="s">
        <v>130</v>
      </c>
      <c r="E83" s="182"/>
      <c r="F83" s="1116"/>
      <c r="J83" s="1115">
        <v>37</v>
      </c>
      <c r="K83" s="131">
        <f>K22*(1-G22)</f>
        <v>10064624.030136233</v>
      </c>
      <c r="L83" s="679" t="s">
        <v>130</v>
      </c>
      <c r="M83" s="186"/>
    </row>
    <row r="84" spans="1:13" s="7" customFormat="1" x14ac:dyDescent="0.25">
      <c r="A84" s="537">
        <v>38</v>
      </c>
      <c r="B84" s="647" t="s">
        <v>70</v>
      </c>
      <c r="C84" s="109">
        <f>C25</f>
        <v>10161763.205474764</v>
      </c>
      <c r="D84" s="1143" t="s">
        <v>44</v>
      </c>
      <c r="E84" s="182"/>
      <c r="F84" s="1116"/>
      <c r="J84" s="1115">
        <v>38</v>
      </c>
      <c r="K84" s="131">
        <f>K83*(1+((C24*(C17-C16))/(100*365)))</f>
        <v>10064614.323978264</v>
      </c>
      <c r="L84" s="679" t="s">
        <v>44</v>
      </c>
      <c r="M84" s="186"/>
    </row>
    <row r="85" spans="1:13" s="7" customFormat="1" x14ac:dyDescent="0.25">
      <c r="A85" s="537">
        <v>39</v>
      </c>
      <c r="B85" s="647" t="s">
        <v>71</v>
      </c>
      <c r="C85" s="1181" t="str">
        <f>C23</f>
        <v>EUR</v>
      </c>
      <c r="D85" s="1143" t="s">
        <v>130</v>
      </c>
      <c r="E85" s="182"/>
      <c r="F85" s="1115"/>
      <c r="J85" s="1115">
        <v>39</v>
      </c>
      <c r="K85" s="1256" t="s">
        <v>99</v>
      </c>
      <c r="L85" s="1145" t="s">
        <v>130</v>
      </c>
      <c r="M85" s="186"/>
    </row>
    <row r="86" spans="1:13" s="7" customFormat="1" x14ac:dyDescent="0.25">
      <c r="A86" s="537">
        <v>73</v>
      </c>
      <c r="B86" s="647" t="s">
        <v>81</v>
      </c>
      <c r="C86" s="1188" t="b">
        <v>0</v>
      </c>
      <c r="D86" s="679" t="s">
        <v>130</v>
      </c>
      <c r="E86" s="182"/>
      <c r="F86" s="1115">
        <v>6.1</v>
      </c>
      <c r="J86" s="1115">
        <v>73</v>
      </c>
      <c r="K86" s="1188" t="b">
        <v>0</v>
      </c>
      <c r="L86" s="1491" t="s">
        <v>130</v>
      </c>
      <c r="M86" s="186"/>
    </row>
    <row r="87" spans="1:13" s="7" customFormat="1" x14ac:dyDescent="0.25">
      <c r="A87" s="537">
        <v>74</v>
      </c>
      <c r="B87" s="647" t="s">
        <v>78</v>
      </c>
      <c r="C87" s="1435" t="s">
        <v>1018</v>
      </c>
      <c r="D87" s="1144" t="s">
        <v>769</v>
      </c>
      <c r="E87" s="182"/>
      <c r="F87" s="1115"/>
      <c r="J87" s="1115">
        <v>74</v>
      </c>
      <c r="K87" s="1435" t="s">
        <v>622</v>
      </c>
      <c r="L87" s="269" t="s">
        <v>769</v>
      </c>
      <c r="M87" s="186"/>
    </row>
    <row r="88" spans="1:13" s="7" customFormat="1" x14ac:dyDescent="0.25">
      <c r="A88" s="537">
        <v>75</v>
      </c>
      <c r="B88" s="647" t="s">
        <v>19</v>
      </c>
      <c r="C88" s="1181" t="s">
        <v>113</v>
      </c>
      <c r="D88" s="679" t="s">
        <v>44</v>
      </c>
      <c r="E88" s="182"/>
      <c r="F88" s="1123"/>
      <c r="J88" s="1115">
        <v>75</v>
      </c>
      <c r="K88" s="1435" t="s">
        <v>622</v>
      </c>
      <c r="L88" s="269" t="s">
        <v>769</v>
      </c>
      <c r="M88" s="186"/>
    </row>
    <row r="89" spans="1:13" x14ac:dyDescent="0.25">
      <c r="A89" s="537">
        <v>76</v>
      </c>
      <c r="B89" s="1226" t="s">
        <v>30</v>
      </c>
      <c r="C89" s="578"/>
      <c r="D89" s="679" t="s">
        <v>44</v>
      </c>
      <c r="E89" s="182"/>
      <c r="F89" s="1115"/>
      <c r="J89" s="1115">
        <v>76</v>
      </c>
      <c r="K89" s="1435" t="s">
        <v>622</v>
      </c>
      <c r="L89" s="269" t="s">
        <v>769</v>
      </c>
      <c r="M89" s="186"/>
    </row>
    <row r="90" spans="1:13" x14ac:dyDescent="0.25">
      <c r="A90" s="537">
        <v>77</v>
      </c>
      <c r="B90" s="1226" t="s">
        <v>31</v>
      </c>
      <c r="C90" s="578"/>
      <c r="D90" s="679" t="s">
        <v>44</v>
      </c>
      <c r="E90" s="182"/>
      <c r="F90" s="1115"/>
      <c r="J90" s="1115">
        <v>77</v>
      </c>
      <c r="K90" s="1435" t="s">
        <v>622</v>
      </c>
      <c r="L90" s="269" t="s">
        <v>769</v>
      </c>
      <c r="M90" s="186"/>
    </row>
    <row r="91" spans="1:13" s="7" customFormat="1" x14ac:dyDescent="0.25">
      <c r="A91" s="537">
        <v>78</v>
      </c>
      <c r="B91" s="1226" t="s">
        <v>77</v>
      </c>
      <c r="C91" s="1181" t="str">
        <f>G18</f>
        <v>DE0001102317</v>
      </c>
      <c r="D91" s="679" t="s">
        <v>44</v>
      </c>
      <c r="E91" s="182"/>
      <c r="F91" s="1115"/>
      <c r="J91" s="1115">
        <v>78</v>
      </c>
      <c r="K91" s="1435" t="s">
        <v>622</v>
      </c>
      <c r="L91" s="1491" t="s">
        <v>769</v>
      </c>
      <c r="M91" s="186"/>
    </row>
    <row r="92" spans="1:13" s="7" customFormat="1" x14ac:dyDescent="0.25">
      <c r="A92" s="537">
        <v>79</v>
      </c>
      <c r="B92" s="1226" t="s">
        <v>76</v>
      </c>
      <c r="C92" s="1181" t="s">
        <v>118</v>
      </c>
      <c r="D92" s="679" t="s">
        <v>44</v>
      </c>
      <c r="E92" s="182"/>
      <c r="F92" s="1115">
        <v>6.12</v>
      </c>
      <c r="J92" s="1115">
        <v>79</v>
      </c>
      <c r="K92" s="1435" t="s">
        <v>622</v>
      </c>
      <c r="L92" s="1491" t="s">
        <v>769</v>
      </c>
      <c r="M92" s="186"/>
    </row>
    <row r="93" spans="1:13" s="7" customFormat="1" x14ac:dyDescent="0.25">
      <c r="A93" s="537">
        <v>83</v>
      </c>
      <c r="B93" s="1226" t="s">
        <v>20</v>
      </c>
      <c r="C93" s="109">
        <f>C20</f>
        <v>10000000</v>
      </c>
      <c r="D93" s="679" t="s">
        <v>44</v>
      </c>
      <c r="E93" s="182"/>
      <c r="F93" s="1115"/>
      <c r="J93" s="1115">
        <v>83</v>
      </c>
      <c r="K93" s="1435" t="s">
        <v>622</v>
      </c>
      <c r="L93" s="1491" t="s">
        <v>769</v>
      </c>
      <c r="M93" s="186"/>
    </row>
    <row r="94" spans="1:13" s="7" customFormat="1" x14ac:dyDescent="0.25">
      <c r="A94" s="537">
        <v>85</v>
      </c>
      <c r="B94" s="647" t="s">
        <v>21</v>
      </c>
      <c r="C94" s="1181" t="s">
        <v>99</v>
      </c>
      <c r="D94" s="679" t="s">
        <v>43</v>
      </c>
      <c r="E94" s="182"/>
      <c r="F94" s="1125">
        <v>6.5</v>
      </c>
      <c r="J94" s="1115">
        <v>85</v>
      </c>
      <c r="K94" s="1435" t="s">
        <v>622</v>
      </c>
      <c r="L94" s="269" t="s">
        <v>769</v>
      </c>
      <c r="M94" s="186"/>
    </row>
    <row r="95" spans="1:13" s="7" customFormat="1" x14ac:dyDescent="0.25">
      <c r="A95" s="537">
        <v>86</v>
      </c>
      <c r="B95" s="647" t="s">
        <v>22</v>
      </c>
      <c r="C95" s="1422"/>
      <c r="D95" s="679" t="s">
        <v>43</v>
      </c>
      <c r="E95" s="427" t="s">
        <v>283</v>
      </c>
      <c r="F95" s="1115">
        <v>6.6</v>
      </c>
      <c r="J95" s="1115">
        <v>86</v>
      </c>
      <c r="K95" s="1435" t="s">
        <v>622</v>
      </c>
      <c r="L95" s="1540" t="s">
        <v>769</v>
      </c>
      <c r="M95" s="186"/>
    </row>
    <row r="96" spans="1:13" s="7" customFormat="1" x14ac:dyDescent="0.25">
      <c r="A96" s="537">
        <v>87</v>
      </c>
      <c r="B96" s="647" t="s">
        <v>23</v>
      </c>
      <c r="C96" s="1227">
        <f>(C21/C20)*100</f>
        <v>102.13826027397259</v>
      </c>
      <c r="D96" s="679" t="s">
        <v>44</v>
      </c>
      <c r="E96" s="427" t="s">
        <v>283</v>
      </c>
      <c r="F96" s="1127">
        <v>6.7</v>
      </c>
      <c r="J96" s="1115">
        <v>87</v>
      </c>
      <c r="K96" s="1435" t="s">
        <v>622</v>
      </c>
      <c r="L96" s="269" t="s">
        <v>769</v>
      </c>
      <c r="M96" s="186"/>
    </row>
    <row r="97" spans="1:15" s="7" customFormat="1" x14ac:dyDescent="0.25">
      <c r="A97" s="537">
        <v>88</v>
      </c>
      <c r="B97" s="647" t="s">
        <v>24</v>
      </c>
      <c r="C97" s="109">
        <f>C21</f>
        <v>10213826.02739726</v>
      </c>
      <c r="D97" s="679" t="s">
        <v>44</v>
      </c>
      <c r="E97" s="427" t="s">
        <v>283</v>
      </c>
      <c r="F97" s="1117"/>
      <c r="J97" s="1115">
        <v>88</v>
      </c>
      <c r="K97" s="1435" t="s">
        <v>622</v>
      </c>
      <c r="L97" s="269" t="s">
        <v>769</v>
      </c>
      <c r="M97" s="186"/>
    </row>
    <row r="98" spans="1:15" s="7" customFormat="1" x14ac:dyDescent="0.25">
      <c r="A98" s="537">
        <v>89</v>
      </c>
      <c r="B98" s="647" t="s">
        <v>25</v>
      </c>
      <c r="C98" s="649">
        <v>0.5</v>
      </c>
      <c r="D98" s="679" t="s">
        <v>44</v>
      </c>
      <c r="E98" s="182"/>
      <c r="F98" s="1126">
        <v>6.8</v>
      </c>
      <c r="J98" s="1115">
        <v>89</v>
      </c>
      <c r="K98" s="1435" t="s">
        <v>622</v>
      </c>
      <c r="L98" s="1491" t="s">
        <v>769</v>
      </c>
      <c r="M98" s="186"/>
    </row>
    <row r="99" spans="1:15" s="7" customFormat="1" x14ac:dyDescent="0.25">
      <c r="A99" s="537">
        <v>90</v>
      </c>
      <c r="B99" s="647" t="s">
        <v>26</v>
      </c>
      <c r="C99" s="1181" t="s">
        <v>114</v>
      </c>
      <c r="D99" s="679" t="s">
        <v>44</v>
      </c>
      <c r="E99" s="182"/>
      <c r="F99" s="1115">
        <v>6.13</v>
      </c>
      <c r="J99" s="1115">
        <v>90</v>
      </c>
      <c r="K99" s="1435" t="s">
        <v>622</v>
      </c>
      <c r="L99" s="269" t="s">
        <v>769</v>
      </c>
      <c r="M99" s="186"/>
    </row>
    <row r="100" spans="1:15" s="7" customFormat="1" x14ac:dyDescent="0.25">
      <c r="A100" s="537">
        <v>91</v>
      </c>
      <c r="B100" s="647" t="s">
        <v>27</v>
      </c>
      <c r="C100" s="650" t="s">
        <v>121</v>
      </c>
      <c r="D100" s="679" t="s">
        <v>44</v>
      </c>
      <c r="E100" s="427" t="s">
        <v>283</v>
      </c>
      <c r="F100" s="1124"/>
      <c r="J100" s="1115">
        <v>91</v>
      </c>
      <c r="K100" s="1435" t="s">
        <v>622</v>
      </c>
      <c r="L100" s="1491" t="s">
        <v>769</v>
      </c>
      <c r="M100" s="186"/>
    </row>
    <row r="101" spans="1:15" s="7" customFormat="1" x14ac:dyDescent="0.25">
      <c r="A101" s="537">
        <v>92</v>
      </c>
      <c r="B101" s="647" t="s">
        <v>28</v>
      </c>
      <c r="C101" s="1181" t="s">
        <v>115</v>
      </c>
      <c r="D101" s="679" t="s">
        <v>44</v>
      </c>
      <c r="E101" s="182"/>
      <c r="F101" s="1115">
        <v>6.11</v>
      </c>
      <c r="J101" s="1115">
        <v>92</v>
      </c>
      <c r="K101" s="1435" t="s">
        <v>622</v>
      </c>
      <c r="L101" s="1491" t="s">
        <v>769</v>
      </c>
      <c r="M101" s="186"/>
    </row>
    <row r="102" spans="1:15" s="7" customFormat="1" x14ac:dyDescent="0.25">
      <c r="A102" s="537">
        <v>93</v>
      </c>
      <c r="B102" s="647" t="s">
        <v>75</v>
      </c>
      <c r="C102" s="93" t="s">
        <v>119</v>
      </c>
      <c r="D102" s="679" t="s">
        <v>44</v>
      </c>
      <c r="E102" s="182"/>
      <c r="F102" s="1373">
        <v>6.1</v>
      </c>
      <c r="J102" s="1115">
        <v>93</v>
      </c>
      <c r="K102" s="1435" t="s">
        <v>622</v>
      </c>
      <c r="L102" s="1491" t="s">
        <v>769</v>
      </c>
      <c r="M102" s="186"/>
    </row>
    <row r="103" spans="1:15" s="7" customFormat="1" x14ac:dyDescent="0.25">
      <c r="A103" s="537">
        <v>94</v>
      </c>
      <c r="B103" s="647" t="s">
        <v>74</v>
      </c>
      <c r="C103" s="1181" t="s">
        <v>116</v>
      </c>
      <c r="D103" s="679" t="s">
        <v>44</v>
      </c>
      <c r="E103" s="182"/>
      <c r="F103" s="1115">
        <v>6.14</v>
      </c>
      <c r="J103" s="1115">
        <v>94</v>
      </c>
      <c r="K103" s="1435" t="s">
        <v>622</v>
      </c>
      <c r="L103" s="269" t="s">
        <v>769</v>
      </c>
      <c r="M103" s="186"/>
    </row>
    <row r="104" spans="1:15" s="7" customFormat="1" x14ac:dyDescent="0.25">
      <c r="A104" s="537">
        <v>95</v>
      </c>
      <c r="B104" s="1226" t="s">
        <v>38</v>
      </c>
      <c r="C104" s="1181" t="b">
        <v>1</v>
      </c>
      <c r="D104" s="679" t="s">
        <v>44</v>
      </c>
      <c r="E104" s="427" t="s">
        <v>283</v>
      </c>
      <c r="F104" s="1115">
        <v>6.15</v>
      </c>
      <c r="J104" s="1115">
        <v>95</v>
      </c>
      <c r="K104" s="1435" t="s">
        <v>622</v>
      </c>
      <c r="L104" s="269" t="s">
        <v>769</v>
      </c>
      <c r="M104" s="186"/>
    </row>
    <row r="105" spans="1:15" x14ac:dyDescent="0.25">
      <c r="A105" s="269">
        <v>96</v>
      </c>
      <c r="B105" s="659" t="s">
        <v>36</v>
      </c>
      <c r="C105" s="578"/>
      <c r="D105" s="679" t="s">
        <v>44</v>
      </c>
      <c r="F105" s="1115"/>
      <c r="J105" s="1115">
        <v>96</v>
      </c>
      <c r="K105" s="1435" t="s">
        <v>622</v>
      </c>
      <c r="L105" s="1491" t="s">
        <v>769</v>
      </c>
      <c r="M105" s="186"/>
    </row>
    <row r="106" spans="1:15" x14ac:dyDescent="0.25">
      <c r="A106" s="269">
        <v>97</v>
      </c>
      <c r="B106" s="659" t="s">
        <v>32</v>
      </c>
      <c r="C106" s="578"/>
      <c r="D106" s="679" t="s">
        <v>44</v>
      </c>
      <c r="F106" s="1115"/>
      <c r="J106" s="1115">
        <v>97</v>
      </c>
      <c r="K106" s="1435" t="s">
        <v>622</v>
      </c>
      <c r="L106" s="1491" t="s">
        <v>769</v>
      </c>
      <c r="M106" s="186"/>
    </row>
    <row r="107" spans="1:15" s="7" customFormat="1" x14ac:dyDescent="0.25">
      <c r="A107" s="269">
        <v>98</v>
      </c>
      <c r="B107" s="659" t="s">
        <v>39</v>
      </c>
      <c r="C107" s="1181" t="s">
        <v>47</v>
      </c>
      <c r="D107" s="1143" t="s">
        <v>130</v>
      </c>
      <c r="E107" s="175"/>
      <c r="F107" s="1115"/>
      <c r="J107" s="1115">
        <v>98</v>
      </c>
      <c r="K107" s="1185" t="s">
        <v>42</v>
      </c>
      <c r="L107" s="269" t="s">
        <v>130</v>
      </c>
      <c r="M107" s="186"/>
    </row>
    <row r="108" spans="1:15" s="7" customFormat="1" x14ac:dyDescent="0.25">
      <c r="A108" s="269">
        <v>99</v>
      </c>
      <c r="B108" s="659" t="s">
        <v>29</v>
      </c>
      <c r="C108" s="1209" t="s">
        <v>117</v>
      </c>
      <c r="D108" s="1143" t="s">
        <v>130</v>
      </c>
      <c r="E108" s="178"/>
      <c r="F108" s="1115"/>
      <c r="J108" s="1115">
        <v>99</v>
      </c>
      <c r="K108" s="1188" t="s">
        <v>117</v>
      </c>
      <c r="L108" s="269" t="s">
        <v>130</v>
      </c>
      <c r="M108" s="186"/>
    </row>
    <row r="109" spans="1:15" s="7" customFormat="1" x14ac:dyDescent="0.25">
      <c r="A109" s="175" t="s">
        <v>122</v>
      </c>
      <c r="C109" s="66">
        <v>47</v>
      </c>
      <c r="D109" s="56"/>
      <c r="E109" s="175"/>
      <c r="J109" s="175"/>
      <c r="K109" s="66">
        <v>33</v>
      </c>
      <c r="L109" s="66"/>
      <c r="M109" s="1195"/>
      <c r="O109" s="186"/>
    </row>
    <row r="110" spans="1:15" s="7" customFormat="1" x14ac:dyDescent="0.25">
      <c r="A110" s="664"/>
      <c r="C110" s="195"/>
      <c r="D110" s="57"/>
      <c r="E110" s="175"/>
      <c r="J110" s="1684" t="s">
        <v>856</v>
      </c>
      <c r="K110" s="1684"/>
      <c r="L110" s="1684"/>
      <c r="M110" s="1684"/>
      <c r="N110" s="1684"/>
      <c r="O110" s="1684"/>
    </row>
    <row r="111" spans="1:15" s="7" customFormat="1" ht="15.75" customHeight="1" x14ac:dyDescent="0.25">
      <c r="A111" s="778">
        <v>1.1000000000000001</v>
      </c>
      <c r="B111" s="1607" t="s">
        <v>159</v>
      </c>
      <c r="C111" s="1607"/>
      <c r="D111" s="1607"/>
      <c r="E111" s="1607"/>
      <c r="F111" s="1607"/>
      <c r="J111" s="1678">
        <v>2.2999999999999998</v>
      </c>
      <c r="K111" s="1679" t="s">
        <v>1062</v>
      </c>
      <c r="L111" s="1567"/>
      <c r="M111" s="1568"/>
      <c r="N111" s="1060"/>
      <c r="O111" s="1060"/>
    </row>
    <row r="112" spans="1:15" s="7" customFormat="1" x14ac:dyDescent="0.25">
      <c r="A112" s="778">
        <v>1.2</v>
      </c>
      <c r="B112" s="1589" t="s">
        <v>313</v>
      </c>
      <c r="C112" s="1589"/>
      <c r="D112" s="1589"/>
      <c r="E112" s="1589"/>
      <c r="F112" s="1589"/>
      <c r="J112" s="1678"/>
      <c r="K112" s="1680"/>
      <c r="L112" s="1590"/>
      <c r="M112" s="1681"/>
      <c r="N112" s="1060"/>
      <c r="O112" s="1060"/>
    </row>
    <row r="113" spans="1:15" s="7" customFormat="1" x14ac:dyDescent="0.25">
      <c r="A113" s="778">
        <v>1.7</v>
      </c>
      <c r="B113" s="1589" t="s">
        <v>400</v>
      </c>
      <c r="C113" s="1589"/>
      <c r="D113" s="1589"/>
      <c r="E113" s="1589"/>
      <c r="F113" s="1589"/>
      <c r="J113" s="1678"/>
      <c r="K113" s="1624"/>
      <c r="L113" s="1625"/>
      <c r="M113" s="1626"/>
      <c r="N113" s="1061"/>
      <c r="O113" s="1061"/>
    </row>
    <row r="114" spans="1:15" s="7" customFormat="1" x14ac:dyDescent="0.25">
      <c r="A114" s="778">
        <v>1.8</v>
      </c>
      <c r="B114" s="1589" t="s">
        <v>401</v>
      </c>
      <c r="C114" s="1589"/>
      <c r="D114" s="1589"/>
      <c r="E114" s="1589"/>
      <c r="F114" s="1589"/>
      <c r="J114" s="178"/>
      <c r="K114" s="1616"/>
      <c r="L114" s="1616"/>
      <c r="M114" s="1616"/>
      <c r="N114" s="1616"/>
      <c r="O114" s="1616"/>
    </row>
    <row r="115" spans="1:15" s="7" customFormat="1" x14ac:dyDescent="0.25">
      <c r="A115" s="783">
        <v>1.1000000000000001</v>
      </c>
      <c r="B115" s="1589" t="s">
        <v>402</v>
      </c>
      <c r="C115" s="1589"/>
      <c r="D115" s="1589"/>
      <c r="E115" s="1589"/>
      <c r="F115" s="1589"/>
      <c r="J115" s="178"/>
      <c r="K115" s="1616"/>
      <c r="L115" s="1616"/>
      <c r="M115" s="1616"/>
      <c r="N115" s="1616"/>
      <c r="O115" s="1616"/>
    </row>
    <row r="116" spans="1:15" s="7" customFormat="1" x14ac:dyDescent="0.25">
      <c r="A116" s="778">
        <v>1.1299999999999999</v>
      </c>
      <c r="B116" s="1586" t="s">
        <v>786</v>
      </c>
      <c r="C116" s="1587"/>
      <c r="D116" s="1587"/>
      <c r="E116" s="1587"/>
      <c r="F116" s="1588"/>
      <c r="J116" s="178"/>
      <c r="K116" s="1616"/>
      <c r="L116" s="1616"/>
      <c r="M116" s="1616"/>
      <c r="N116" s="1616"/>
      <c r="O116" s="1616"/>
    </row>
    <row r="117" spans="1:15" s="7" customFormat="1" x14ac:dyDescent="0.25">
      <c r="A117" s="778">
        <v>1.17</v>
      </c>
      <c r="B117" s="1589" t="s">
        <v>665</v>
      </c>
      <c r="C117" s="1589"/>
      <c r="D117" s="1589"/>
      <c r="E117" s="1589"/>
      <c r="F117" s="1589"/>
      <c r="G117" s="610"/>
      <c r="J117" s="651"/>
      <c r="K117" s="1616"/>
      <c r="L117" s="1616"/>
      <c r="M117" s="1616"/>
      <c r="N117" s="1616"/>
      <c r="O117" s="1616"/>
    </row>
    <row r="118" spans="1:15" s="7" customFormat="1" x14ac:dyDescent="0.25">
      <c r="A118" s="778">
        <v>2.1</v>
      </c>
      <c r="B118" s="1589" t="s">
        <v>404</v>
      </c>
      <c r="C118" s="1589"/>
      <c r="D118" s="1589"/>
      <c r="E118" s="1589"/>
      <c r="F118" s="1589"/>
      <c r="J118" s="178"/>
      <c r="K118" s="1616"/>
      <c r="L118" s="1616"/>
      <c r="M118" s="1616"/>
      <c r="N118" s="1616"/>
      <c r="O118" s="1616"/>
    </row>
    <row r="119" spans="1:15" s="7" customFormat="1" x14ac:dyDescent="0.25">
      <c r="A119" s="1413">
        <v>2.8</v>
      </c>
      <c r="B119" s="1593" t="s">
        <v>957</v>
      </c>
      <c r="C119" s="1594"/>
      <c r="D119" s="1594"/>
      <c r="E119" s="1594"/>
      <c r="F119" s="1595"/>
      <c r="G119" s="610"/>
      <c r="J119" s="178"/>
      <c r="K119" s="1616"/>
      <c r="L119" s="1616"/>
      <c r="M119" s="1616"/>
      <c r="N119" s="1616"/>
      <c r="O119" s="1616"/>
    </row>
    <row r="120" spans="1:15" x14ac:dyDescent="0.25">
      <c r="A120" s="778">
        <v>2.16</v>
      </c>
      <c r="B120" s="1589" t="s">
        <v>1053</v>
      </c>
      <c r="C120" s="1589"/>
      <c r="D120" s="1589"/>
      <c r="E120" s="1589"/>
      <c r="F120" s="1589"/>
      <c r="J120" s="178"/>
      <c r="K120" s="1683"/>
      <c r="L120" s="1683"/>
      <c r="M120" s="1683"/>
      <c r="N120" s="1683"/>
      <c r="O120" s="1683"/>
    </row>
    <row r="121" spans="1:15" x14ac:dyDescent="0.25">
      <c r="A121" s="778">
        <v>2.17</v>
      </c>
      <c r="B121" s="1589" t="s">
        <v>1035</v>
      </c>
      <c r="C121" s="1589"/>
      <c r="D121" s="1589"/>
      <c r="E121" s="1589"/>
      <c r="F121" s="1589"/>
      <c r="J121" s="178"/>
      <c r="K121" s="1616"/>
      <c r="L121" s="1616"/>
      <c r="M121" s="1616"/>
      <c r="N121" s="1616"/>
      <c r="O121" s="1616"/>
    </row>
    <row r="122" spans="1:15" s="7" customFormat="1" x14ac:dyDescent="0.25">
      <c r="A122" s="778">
        <v>2.1800000000000002</v>
      </c>
      <c r="B122" s="1589" t="s">
        <v>961</v>
      </c>
      <c r="C122" s="1589"/>
      <c r="D122" s="1589"/>
      <c r="E122" s="1589"/>
      <c r="F122" s="1589"/>
      <c r="J122" s="178"/>
      <c r="K122" s="1622"/>
      <c r="L122" s="1622"/>
      <c r="M122" s="1622"/>
      <c r="N122" s="1622"/>
      <c r="O122" s="1622"/>
    </row>
    <row r="123" spans="1:15" s="7" customFormat="1" x14ac:dyDescent="0.25">
      <c r="A123" s="785">
        <v>2.2000000000000002</v>
      </c>
      <c r="B123" s="1592" t="s">
        <v>265</v>
      </c>
      <c r="C123" s="1592"/>
      <c r="D123" s="1592"/>
      <c r="E123" s="1592"/>
      <c r="F123" s="1592"/>
      <c r="J123" s="178"/>
      <c r="K123" s="1622"/>
      <c r="L123" s="1622"/>
      <c r="M123" s="1622"/>
      <c r="N123" s="1622"/>
      <c r="O123" s="1622"/>
    </row>
    <row r="124" spans="1:15" s="7" customFormat="1" x14ac:dyDescent="0.25">
      <c r="A124" s="782">
        <v>2.2200000000000002</v>
      </c>
      <c r="B124" s="1589" t="s">
        <v>1054</v>
      </c>
      <c r="C124" s="1589"/>
      <c r="D124" s="1589"/>
      <c r="E124" s="1589"/>
      <c r="F124" s="1589"/>
      <c r="J124" s="178"/>
      <c r="K124" s="1616"/>
      <c r="L124" s="1616"/>
      <c r="M124" s="1616"/>
      <c r="N124" s="1616"/>
      <c r="O124" s="1616"/>
    </row>
    <row r="125" spans="1:15" s="7" customFormat="1" x14ac:dyDescent="0.25">
      <c r="A125" s="778">
        <v>2.86</v>
      </c>
      <c r="B125" s="1586" t="s">
        <v>951</v>
      </c>
      <c r="C125" s="1587"/>
      <c r="D125" s="1587"/>
      <c r="E125" s="1587"/>
      <c r="F125" s="1588"/>
      <c r="J125" s="178"/>
      <c r="K125" s="1416"/>
      <c r="L125" s="1416"/>
      <c r="M125" s="1416"/>
      <c r="N125" s="1416"/>
      <c r="O125" s="1416"/>
    </row>
    <row r="126" spans="1:15" s="7" customFormat="1" x14ac:dyDescent="0.25">
      <c r="A126" s="778">
        <v>2.87</v>
      </c>
      <c r="B126" s="1589" t="s">
        <v>955</v>
      </c>
      <c r="C126" s="1589"/>
      <c r="D126" s="1589"/>
      <c r="E126" s="1589"/>
      <c r="F126" s="1589"/>
      <c r="G126" s="610"/>
      <c r="J126" s="676"/>
      <c r="K126" s="172"/>
      <c r="M126" s="294"/>
    </row>
    <row r="127" spans="1:15" s="7" customFormat="1" x14ac:dyDescent="0.25">
      <c r="A127" s="778">
        <v>2.88</v>
      </c>
      <c r="B127" s="1589" t="s">
        <v>962</v>
      </c>
      <c r="C127" s="1589"/>
      <c r="D127" s="1589"/>
      <c r="E127" s="1589"/>
      <c r="F127" s="1589"/>
      <c r="G127" s="610"/>
      <c r="J127" s="172"/>
      <c r="K127" s="1622"/>
      <c r="L127" s="1622"/>
      <c r="M127" s="1622"/>
      <c r="N127" s="1622"/>
      <c r="O127" s="1622"/>
    </row>
    <row r="128" spans="1:15" s="7" customFormat="1" x14ac:dyDescent="0.25">
      <c r="A128" s="778">
        <v>2.91</v>
      </c>
      <c r="B128" s="1589" t="s">
        <v>1036</v>
      </c>
      <c r="C128" s="1589"/>
      <c r="D128" s="1589"/>
      <c r="E128" s="1589"/>
      <c r="F128" s="1589"/>
      <c r="J128" s="132"/>
      <c r="K128" s="1623"/>
      <c r="L128" s="1623"/>
      <c r="M128" s="1623"/>
      <c r="N128" s="1623"/>
      <c r="O128" s="1623"/>
    </row>
    <row r="129" spans="1:15" s="7" customFormat="1" ht="15.75" customHeight="1" x14ac:dyDescent="0.25">
      <c r="A129" s="1608">
        <v>2.95</v>
      </c>
      <c r="B129" s="1584" t="s">
        <v>959</v>
      </c>
      <c r="C129" s="1584"/>
      <c r="D129" s="1584"/>
      <c r="E129" s="1584"/>
      <c r="F129" s="1584"/>
      <c r="G129" s="677"/>
      <c r="J129" s="132"/>
      <c r="K129" s="1623"/>
      <c r="L129" s="1623"/>
      <c r="M129" s="1623"/>
      <c r="N129" s="1623"/>
      <c r="O129" s="1623"/>
    </row>
    <row r="130" spans="1:15" s="7" customFormat="1" x14ac:dyDescent="0.25">
      <c r="A130" s="1609"/>
      <c r="B130" s="1584"/>
      <c r="C130" s="1584"/>
      <c r="D130" s="1584"/>
      <c r="E130" s="1584"/>
      <c r="F130" s="1584"/>
      <c r="J130" s="132"/>
      <c r="K130" s="1623"/>
      <c r="L130" s="1623"/>
      <c r="M130" s="1623"/>
      <c r="N130" s="1623"/>
      <c r="O130" s="1623"/>
    </row>
    <row r="131" spans="1:15" s="7" customFormat="1" x14ac:dyDescent="0.25">
      <c r="A131" s="1610"/>
      <c r="B131" s="1584"/>
      <c r="C131" s="1584"/>
      <c r="D131" s="1584"/>
      <c r="E131" s="1584"/>
      <c r="F131" s="1584"/>
      <c r="J131" s="132"/>
      <c r="K131" s="1623"/>
      <c r="L131" s="1623"/>
      <c r="M131" s="1623"/>
      <c r="N131" s="1623"/>
      <c r="O131" s="1623"/>
    </row>
    <row r="132" spans="1:15" s="7" customFormat="1" x14ac:dyDescent="0.25">
      <c r="D132" s="294"/>
      <c r="E132" s="175"/>
      <c r="J132" s="178"/>
      <c r="K132" s="1616"/>
      <c r="L132" s="1616"/>
      <c r="M132" s="1616"/>
      <c r="N132" s="1616"/>
      <c r="O132" s="1616"/>
    </row>
    <row r="133" spans="1:15" s="7" customFormat="1" x14ac:dyDescent="0.25">
      <c r="D133" s="294"/>
      <c r="E133" s="175"/>
      <c r="J133" s="178"/>
      <c r="K133" s="1616"/>
      <c r="L133" s="1616"/>
      <c r="M133" s="1616"/>
      <c r="N133" s="1616"/>
      <c r="O133" s="1616"/>
    </row>
    <row r="134" spans="1:15" s="7" customFormat="1" x14ac:dyDescent="0.25">
      <c r="D134" s="294"/>
      <c r="E134" s="175"/>
      <c r="J134" s="178"/>
      <c r="K134" s="1616"/>
      <c r="L134" s="1616"/>
      <c r="M134" s="1616"/>
      <c r="N134" s="1616"/>
      <c r="O134" s="1616"/>
    </row>
    <row r="135" spans="1:15" s="7" customFormat="1" x14ac:dyDescent="0.25">
      <c r="D135" s="294"/>
      <c r="E135" s="175"/>
      <c r="J135" s="178"/>
      <c r="K135" s="1621"/>
      <c r="L135" s="1621"/>
      <c r="M135" s="1621"/>
      <c r="N135" s="1621"/>
      <c r="O135" s="1621"/>
    </row>
    <row r="136" spans="1:15" s="7" customFormat="1" x14ac:dyDescent="0.25">
      <c r="D136" s="294"/>
      <c r="E136" s="175"/>
      <c r="M136" s="212"/>
    </row>
    <row r="137" spans="1:15" s="7" customFormat="1" x14ac:dyDescent="0.25">
      <c r="D137" s="294"/>
      <c r="E137" s="175"/>
      <c r="M137" s="212"/>
    </row>
    <row r="138" spans="1:15" s="7" customFormat="1" x14ac:dyDescent="0.25">
      <c r="D138" s="294"/>
      <c r="E138" s="175"/>
      <c r="M138" s="212"/>
    </row>
    <row r="139" spans="1:15" s="7" customFormat="1" x14ac:dyDescent="0.25">
      <c r="D139" s="294"/>
      <c r="E139" s="175"/>
      <c r="M139" s="212"/>
    </row>
    <row r="140" spans="1:15" s="7" customFormat="1" x14ac:dyDescent="0.25">
      <c r="D140" s="294"/>
      <c r="E140" s="175"/>
      <c r="M140" s="212"/>
    </row>
    <row r="141" spans="1:15" s="7" customFormat="1" x14ac:dyDescent="0.25">
      <c r="D141" s="294"/>
      <c r="E141" s="175"/>
      <c r="M141" s="212"/>
    </row>
    <row r="142" spans="1:15" s="7" customFormat="1" x14ac:dyDescent="0.25">
      <c r="D142" s="294"/>
      <c r="E142" s="175"/>
      <c r="M142" s="212"/>
    </row>
    <row r="143" spans="1:15" s="7" customFormat="1" x14ac:dyDescent="0.25">
      <c r="D143" s="294"/>
      <c r="E143" s="175"/>
      <c r="M143" s="212"/>
    </row>
    <row r="144" spans="1:15" s="7" customFormat="1" x14ac:dyDescent="0.25">
      <c r="D144" s="294"/>
      <c r="E144" s="175"/>
      <c r="M144" s="212"/>
    </row>
    <row r="145" spans="4:13" s="7" customFormat="1" x14ac:dyDescent="0.25">
      <c r="D145" s="294"/>
      <c r="E145" s="175"/>
      <c r="M145" s="212"/>
    </row>
    <row r="146" spans="4:13" s="7" customFormat="1" x14ac:dyDescent="0.25">
      <c r="D146" s="294"/>
      <c r="E146" s="175"/>
      <c r="M146" s="212"/>
    </row>
    <row r="147" spans="4:13" s="7" customFormat="1" x14ac:dyDescent="0.25">
      <c r="D147" s="294"/>
      <c r="E147" s="175"/>
      <c r="M147" s="212"/>
    </row>
    <row r="148" spans="4:13" s="7" customFormat="1" x14ac:dyDescent="0.25">
      <c r="D148" s="294"/>
      <c r="E148" s="175"/>
      <c r="M148" s="212"/>
    </row>
    <row r="149" spans="4:13" s="7" customFormat="1" x14ac:dyDescent="0.25">
      <c r="D149" s="294"/>
      <c r="E149" s="175"/>
      <c r="M149" s="212"/>
    </row>
    <row r="150" spans="4:13" s="7" customFormat="1" x14ac:dyDescent="0.25">
      <c r="D150" s="294"/>
      <c r="E150" s="175"/>
      <c r="M150" s="212"/>
    </row>
    <row r="151" spans="4:13" s="7" customFormat="1" x14ac:dyDescent="0.25">
      <c r="D151" s="294"/>
      <c r="E151" s="175"/>
      <c r="M151" s="212"/>
    </row>
    <row r="152" spans="4:13" s="7" customFormat="1" x14ac:dyDescent="0.25">
      <c r="D152" s="294"/>
      <c r="E152" s="175"/>
      <c r="M152" s="212"/>
    </row>
    <row r="153" spans="4:13" s="7" customFormat="1" x14ac:dyDescent="0.25">
      <c r="D153" s="294"/>
      <c r="E153" s="175"/>
      <c r="M153" s="212"/>
    </row>
    <row r="154" spans="4:13" s="7" customFormat="1" x14ac:dyDescent="0.25">
      <c r="D154" s="294"/>
      <c r="E154" s="175"/>
      <c r="M154" s="212"/>
    </row>
    <row r="155" spans="4:13" s="7" customFormat="1" x14ac:dyDescent="0.25">
      <c r="D155" s="294"/>
      <c r="E155" s="175"/>
      <c r="M155" s="212"/>
    </row>
    <row r="156" spans="4:13" s="7" customFormat="1" x14ac:dyDescent="0.25">
      <c r="D156" s="294"/>
      <c r="E156" s="175"/>
      <c r="M156" s="212"/>
    </row>
    <row r="157" spans="4:13" s="7" customFormat="1" x14ac:dyDescent="0.25">
      <c r="D157" s="294"/>
      <c r="E157" s="175"/>
      <c r="M157" s="212"/>
    </row>
    <row r="158" spans="4:13" s="7" customFormat="1" x14ac:dyDescent="0.25">
      <c r="D158" s="294"/>
      <c r="E158" s="175"/>
      <c r="M158" s="212"/>
    </row>
    <row r="159" spans="4:13" s="7" customFormat="1" x14ac:dyDescent="0.25">
      <c r="D159" s="294"/>
      <c r="E159" s="175"/>
      <c r="M159" s="212"/>
    </row>
    <row r="160" spans="4:13" s="7" customFormat="1" x14ac:dyDescent="0.25">
      <c r="D160" s="294"/>
      <c r="E160" s="175"/>
      <c r="M160" s="212"/>
    </row>
    <row r="161" spans="4:13" s="7" customFormat="1" x14ac:dyDescent="0.25">
      <c r="D161" s="294"/>
      <c r="E161" s="175"/>
      <c r="M161" s="212"/>
    </row>
    <row r="162" spans="4:13" s="7" customFormat="1" x14ac:dyDescent="0.25">
      <c r="D162" s="294"/>
      <c r="E162" s="175"/>
      <c r="M162" s="212"/>
    </row>
    <row r="163" spans="4:13" s="7" customFormat="1" x14ac:dyDescent="0.25">
      <c r="D163" s="294"/>
      <c r="E163" s="175"/>
      <c r="M163" s="212"/>
    </row>
    <row r="164" spans="4:13" s="7" customFormat="1" x14ac:dyDescent="0.25">
      <c r="D164" s="294"/>
      <c r="E164" s="175"/>
      <c r="M164" s="212"/>
    </row>
    <row r="165" spans="4:13" s="7" customFormat="1" x14ac:dyDescent="0.25">
      <c r="D165" s="294"/>
      <c r="E165" s="175"/>
      <c r="M165" s="212"/>
    </row>
    <row r="166" spans="4:13" s="7" customFormat="1" x14ac:dyDescent="0.25">
      <c r="D166" s="294"/>
      <c r="E166" s="175"/>
      <c r="M166" s="212"/>
    </row>
    <row r="167" spans="4:13" s="7" customFormat="1" x14ac:dyDescent="0.25">
      <c r="D167" s="294"/>
      <c r="E167" s="175"/>
      <c r="M167" s="212"/>
    </row>
    <row r="168" spans="4:13" s="7" customFormat="1" x14ac:dyDescent="0.25">
      <c r="D168" s="294"/>
      <c r="E168" s="175"/>
      <c r="M168" s="212"/>
    </row>
    <row r="169" spans="4:13" s="7" customFormat="1" x14ac:dyDescent="0.25">
      <c r="D169" s="294"/>
      <c r="E169" s="175"/>
      <c r="M169" s="212"/>
    </row>
    <row r="170" spans="4:13" s="7" customFormat="1" x14ac:dyDescent="0.25">
      <c r="D170" s="294"/>
      <c r="E170" s="175"/>
      <c r="M170" s="212"/>
    </row>
    <row r="171" spans="4:13" s="7" customFormat="1" x14ac:dyDescent="0.25">
      <c r="D171" s="294"/>
      <c r="E171" s="175"/>
      <c r="M171" s="212"/>
    </row>
    <row r="172" spans="4:13" s="7" customFormat="1" x14ac:dyDescent="0.25">
      <c r="D172" s="294"/>
      <c r="E172" s="175"/>
      <c r="M172" s="212"/>
    </row>
    <row r="173" spans="4:13" s="7" customFormat="1" x14ac:dyDescent="0.25">
      <c r="D173" s="294"/>
      <c r="E173" s="175"/>
      <c r="M173" s="212"/>
    </row>
    <row r="174" spans="4:13" s="7" customFormat="1" x14ac:dyDescent="0.25">
      <c r="D174" s="294"/>
      <c r="E174" s="175"/>
      <c r="M174" s="212"/>
    </row>
    <row r="175" spans="4:13" s="7" customFormat="1" x14ac:dyDescent="0.25">
      <c r="D175" s="294"/>
      <c r="E175" s="175"/>
      <c r="M175" s="212"/>
    </row>
    <row r="176" spans="4:13" s="7" customFormat="1" x14ac:dyDescent="0.25">
      <c r="D176" s="294"/>
      <c r="E176" s="175"/>
      <c r="M176" s="212"/>
    </row>
    <row r="177" spans="4:13" s="7" customFormat="1" x14ac:dyDescent="0.25">
      <c r="D177" s="294"/>
      <c r="E177" s="175"/>
      <c r="M177" s="212"/>
    </row>
    <row r="178" spans="4:13" s="7" customFormat="1" x14ac:dyDescent="0.25">
      <c r="D178" s="294"/>
      <c r="E178" s="175"/>
      <c r="M178" s="212"/>
    </row>
    <row r="179" spans="4:13" s="7" customFormat="1" x14ac:dyDescent="0.25">
      <c r="D179" s="294"/>
      <c r="E179" s="175"/>
      <c r="M179" s="212"/>
    </row>
    <row r="180" spans="4:13" s="7" customFormat="1" x14ac:dyDescent="0.25">
      <c r="D180" s="294"/>
      <c r="E180" s="175"/>
      <c r="M180" s="212"/>
    </row>
    <row r="181" spans="4:13" s="7" customFormat="1" x14ac:dyDescent="0.25">
      <c r="D181" s="294"/>
      <c r="E181" s="175"/>
      <c r="M181" s="212"/>
    </row>
    <row r="182" spans="4:13" s="7" customFormat="1" x14ac:dyDescent="0.25">
      <c r="D182" s="294"/>
      <c r="E182" s="175"/>
      <c r="M182" s="212"/>
    </row>
    <row r="183" spans="4:13" s="7" customFormat="1" x14ac:dyDescent="0.25">
      <c r="D183" s="294"/>
      <c r="E183" s="175"/>
      <c r="M183" s="212"/>
    </row>
    <row r="184" spans="4:13" s="7" customFormat="1" x14ac:dyDescent="0.25">
      <c r="D184" s="294"/>
      <c r="E184" s="175"/>
      <c r="M184" s="212"/>
    </row>
    <row r="185" spans="4:13" s="7" customFormat="1" x14ac:dyDescent="0.25">
      <c r="D185" s="294"/>
      <c r="E185" s="175"/>
      <c r="M185" s="212"/>
    </row>
    <row r="186" spans="4:13" s="7" customFormat="1" x14ac:dyDescent="0.25">
      <c r="D186" s="294"/>
      <c r="E186" s="175"/>
      <c r="M186" s="212"/>
    </row>
    <row r="187" spans="4:13" s="7" customFormat="1" x14ac:dyDescent="0.25">
      <c r="D187" s="294"/>
      <c r="E187" s="175"/>
      <c r="M187" s="212"/>
    </row>
    <row r="188" spans="4:13" s="7" customFormat="1" x14ac:dyDescent="0.25">
      <c r="D188" s="294"/>
      <c r="E188" s="175"/>
      <c r="M188" s="212"/>
    </row>
    <row r="189" spans="4:13" s="7" customFormat="1" x14ac:dyDescent="0.25">
      <c r="D189" s="294"/>
      <c r="E189" s="175"/>
      <c r="M189" s="212"/>
    </row>
    <row r="190" spans="4:13" s="7" customFormat="1" x14ac:dyDescent="0.25">
      <c r="D190" s="294"/>
      <c r="E190" s="175"/>
      <c r="M190" s="212"/>
    </row>
    <row r="191" spans="4:13" s="7" customFormat="1" x14ac:dyDescent="0.25">
      <c r="D191" s="294"/>
      <c r="E191" s="175"/>
      <c r="M191" s="212"/>
    </row>
    <row r="192" spans="4:13" s="7" customFormat="1" x14ac:dyDescent="0.25">
      <c r="D192" s="294"/>
      <c r="E192" s="175"/>
      <c r="M192" s="212"/>
    </row>
    <row r="193" spans="4:13" s="7" customFormat="1" x14ac:dyDescent="0.25">
      <c r="D193" s="294"/>
      <c r="E193" s="175"/>
      <c r="M193" s="212"/>
    </row>
    <row r="194" spans="4:13" s="7" customFormat="1" x14ac:dyDescent="0.25">
      <c r="D194" s="294"/>
      <c r="E194" s="175"/>
      <c r="M194" s="212"/>
    </row>
    <row r="195" spans="4:13" s="7" customFormat="1" x14ac:dyDescent="0.25">
      <c r="D195" s="294"/>
      <c r="E195" s="175"/>
      <c r="M195" s="212"/>
    </row>
    <row r="196" spans="4:13" s="7" customFormat="1" x14ac:dyDescent="0.25">
      <c r="D196" s="294"/>
      <c r="E196" s="175"/>
      <c r="M196" s="212"/>
    </row>
    <row r="197" spans="4:13" s="7" customFormat="1" x14ac:dyDescent="0.25">
      <c r="D197" s="294"/>
      <c r="E197" s="175"/>
      <c r="M197" s="212"/>
    </row>
    <row r="198" spans="4:13" s="7" customFormat="1" x14ac:dyDescent="0.25">
      <c r="D198" s="294"/>
      <c r="E198" s="175"/>
      <c r="M198" s="212"/>
    </row>
    <row r="199" spans="4:13" s="7" customFormat="1" x14ac:dyDescent="0.25">
      <c r="D199" s="294"/>
      <c r="E199" s="175"/>
      <c r="M199" s="212"/>
    </row>
    <row r="200" spans="4:13" s="7" customFormat="1" x14ac:dyDescent="0.25">
      <c r="D200" s="294"/>
      <c r="E200" s="175"/>
      <c r="M200" s="212"/>
    </row>
    <row r="201" spans="4:13" s="7" customFormat="1" x14ac:dyDescent="0.25">
      <c r="D201" s="294"/>
      <c r="E201" s="175"/>
      <c r="M201" s="212"/>
    </row>
    <row r="202" spans="4:13" s="7" customFormat="1" x14ac:dyDescent="0.25">
      <c r="D202" s="294"/>
      <c r="E202" s="175"/>
      <c r="M202" s="212"/>
    </row>
    <row r="203" spans="4:13" s="7" customFormat="1" x14ac:dyDescent="0.25">
      <c r="D203" s="294"/>
      <c r="E203" s="175"/>
      <c r="M203" s="212"/>
    </row>
    <row r="204" spans="4:13" s="7" customFormat="1" x14ac:dyDescent="0.25">
      <c r="D204" s="294"/>
      <c r="E204" s="175"/>
      <c r="M204" s="212"/>
    </row>
    <row r="205" spans="4:13" s="7" customFormat="1" x14ac:dyDescent="0.25">
      <c r="D205" s="294"/>
      <c r="E205" s="175"/>
      <c r="M205" s="212"/>
    </row>
    <row r="206" spans="4:13" s="7" customFormat="1" x14ac:dyDescent="0.25">
      <c r="D206" s="294"/>
      <c r="E206" s="175"/>
      <c r="M206" s="212"/>
    </row>
    <row r="207" spans="4:13" s="7" customFormat="1" x14ac:dyDescent="0.25">
      <c r="D207" s="294"/>
      <c r="E207" s="175"/>
      <c r="M207" s="212"/>
    </row>
    <row r="208" spans="4:13" s="7" customFormat="1" x14ac:dyDescent="0.25">
      <c r="D208" s="294"/>
      <c r="E208" s="175"/>
      <c r="M208" s="212"/>
    </row>
    <row r="209" spans="4:13" s="7" customFormat="1" x14ac:dyDescent="0.25">
      <c r="D209" s="294"/>
      <c r="E209" s="175"/>
      <c r="M209" s="212"/>
    </row>
    <row r="210" spans="4:13" s="7" customFormat="1" x14ac:dyDescent="0.25">
      <c r="D210" s="294"/>
      <c r="E210" s="175"/>
      <c r="M210" s="212"/>
    </row>
    <row r="211" spans="4:13" s="7" customFormat="1" x14ac:dyDescent="0.25">
      <c r="D211" s="294"/>
      <c r="E211" s="175"/>
      <c r="M211" s="212"/>
    </row>
    <row r="212" spans="4:13" s="7" customFormat="1" x14ac:dyDescent="0.25">
      <c r="D212" s="294"/>
      <c r="E212" s="175"/>
      <c r="M212" s="212"/>
    </row>
    <row r="213" spans="4:13" s="7" customFormat="1" x14ac:dyDescent="0.25">
      <c r="D213" s="294"/>
      <c r="E213" s="175"/>
      <c r="M213" s="212"/>
    </row>
    <row r="214" spans="4:13" s="7" customFormat="1" x14ac:dyDescent="0.25">
      <c r="D214" s="294"/>
      <c r="E214" s="175"/>
      <c r="M214" s="212"/>
    </row>
    <row r="215" spans="4:13" s="7" customFormat="1" x14ac:dyDescent="0.25">
      <c r="D215" s="294"/>
      <c r="E215" s="175"/>
      <c r="M215" s="212"/>
    </row>
    <row r="216" spans="4:13" s="7" customFormat="1" x14ac:dyDescent="0.25">
      <c r="D216" s="294"/>
      <c r="E216" s="175"/>
      <c r="M216" s="212"/>
    </row>
    <row r="217" spans="4:13" s="7" customFormat="1" x14ac:dyDescent="0.25">
      <c r="D217" s="294"/>
      <c r="E217" s="175"/>
      <c r="M217" s="212"/>
    </row>
    <row r="218" spans="4:13" s="7" customFormat="1" x14ac:dyDescent="0.25">
      <c r="D218" s="294"/>
      <c r="E218" s="175"/>
      <c r="M218" s="212"/>
    </row>
    <row r="219" spans="4:13" s="7" customFormat="1" x14ac:dyDescent="0.25">
      <c r="D219" s="294"/>
      <c r="E219" s="175"/>
      <c r="M219" s="212"/>
    </row>
    <row r="220" spans="4:13" s="7" customFormat="1" x14ac:dyDescent="0.25">
      <c r="D220" s="294"/>
      <c r="E220" s="175"/>
      <c r="M220" s="212"/>
    </row>
    <row r="221" spans="4:13" s="7" customFormat="1" x14ac:dyDescent="0.25">
      <c r="D221" s="294"/>
      <c r="E221" s="175"/>
      <c r="M221" s="212"/>
    </row>
    <row r="222" spans="4:13" s="7" customFormat="1" x14ac:dyDescent="0.25">
      <c r="D222" s="294"/>
      <c r="E222" s="175"/>
      <c r="M222" s="212"/>
    </row>
    <row r="223" spans="4:13" s="7" customFormat="1" x14ac:dyDescent="0.25">
      <c r="D223" s="294"/>
      <c r="E223" s="175"/>
      <c r="M223" s="212"/>
    </row>
    <row r="224" spans="4:13" s="7" customFormat="1" x14ac:dyDescent="0.25">
      <c r="D224" s="294"/>
      <c r="E224" s="175"/>
      <c r="M224" s="212"/>
    </row>
    <row r="225" spans="4:13" s="7" customFormat="1" x14ac:dyDescent="0.25">
      <c r="D225" s="294"/>
      <c r="E225" s="175"/>
      <c r="M225" s="212"/>
    </row>
    <row r="226" spans="4:13" s="7" customFormat="1" x14ac:dyDescent="0.25">
      <c r="D226" s="294"/>
      <c r="E226" s="175"/>
      <c r="M226" s="212"/>
    </row>
    <row r="227" spans="4:13" s="7" customFormat="1" x14ac:dyDescent="0.25">
      <c r="D227" s="294"/>
      <c r="E227" s="175"/>
      <c r="M227" s="212"/>
    </row>
    <row r="228" spans="4:13" s="7" customFormat="1" x14ac:dyDescent="0.25">
      <c r="D228" s="294"/>
      <c r="E228" s="175"/>
      <c r="M228" s="212"/>
    </row>
    <row r="229" spans="4:13" s="7" customFormat="1" x14ac:dyDescent="0.25">
      <c r="D229" s="294"/>
      <c r="E229" s="175"/>
      <c r="M229" s="212"/>
    </row>
    <row r="230" spans="4:13" s="7" customFormat="1" x14ac:dyDescent="0.25">
      <c r="D230" s="294"/>
      <c r="E230" s="175"/>
      <c r="M230" s="212"/>
    </row>
    <row r="231" spans="4:13" s="7" customFormat="1" x14ac:dyDescent="0.25">
      <c r="D231" s="294"/>
      <c r="E231" s="175"/>
      <c r="M231" s="212"/>
    </row>
    <row r="232" spans="4:13" s="7" customFormat="1" x14ac:dyDescent="0.25">
      <c r="D232" s="294"/>
      <c r="E232" s="175"/>
      <c r="M232" s="212"/>
    </row>
    <row r="233" spans="4:13" s="7" customFormat="1" x14ac:dyDescent="0.25">
      <c r="D233" s="294"/>
      <c r="E233" s="175"/>
      <c r="M233" s="212"/>
    </row>
    <row r="234" spans="4:13" s="7" customFormat="1" x14ac:dyDescent="0.25">
      <c r="D234" s="294"/>
      <c r="E234" s="175"/>
      <c r="M234" s="212"/>
    </row>
    <row r="235" spans="4:13" s="7" customFormat="1" x14ac:dyDescent="0.25">
      <c r="D235" s="294"/>
      <c r="E235" s="175"/>
      <c r="M235" s="212"/>
    </row>
    <row r="236" spans="4:13" s="7" customFormat="1" x14ac:dyDescent="0.25">
      <c r="D236" s="294"/>
      <c r="E236" s="175"/>
      <c r="M236" s="212"/>
    </row>
    <row r="237" spans="4:13" s="7" customFormat="1" x14ac:dyDescent="0.25">
      <c r="D237" s="294"/>
      <c r="E237" s="175"/>
      <c r="M237" s="212"/>
    </row>
    <row r="238" spans="4:13" s="7" customFormat="1" x14ac:dyDescent="0.25">
      <c r="D238" s="294"/>
      <c r="E238" s="175"/>
      <c r="M238" s="212"/>
    </row>
    <row r="239" spans="4:13" s="7" customFormat="1" x14ac:dyDescent="0.25">
      <c r="D239" s="294"/>
      <c r="E239" s="175"/>
      <c r="M239" s="212"/>
    </row>
    <row r="240" spans="4:13" s="7" customFormat="1" x14ac:dyDescent="0.25">
      <c r="D240" s="294"/>
      <c r="E240" s="175"/>
      <c r="M240" s="212"/>
    </row>
    <row r="241" spans="4:13" s="7" customFormat="1" x14ac:dyDescent="0.25">
      <c r="D241" s="294"/>
      <c r="E241" s="175"/>
      <c r="M241" s="212"/>
    </row>
    <row r="242" spans="4:13" s="7" customFormat="1" x14ac:dyDescent="0.25">
      <c r="D242" s="294"/>
      <c r="E242" s="175"/>
      <c r="M242" s="212"/>
    </row>
    <row r="243" spans="4:13" s="7" customFormat="1" x14ac:dyDescent="0.25">
      <c r="D243" s="294"/>
      <c r="E243" s="175"/>
      <c r="M243" s="212"/>
    </row>
    <row r="244" spans="4:13" s="7" customFormat="1" x14ac:dyDescent="0.25">
      <c r="D244" s="294"/>
      <c r="E244" s="175"/>
      <c r="M244" s="212"/>
    </row>
    <row r="245" spans="4:13" s="7" customFormat="1" x14ac:dyDescent="0.25">
      <c r="D245" s="294"/>
      <c r="E245" s="175"/>
      <c r="M245" s="212"/>
    </row>
    <row r="246" spans="4:13" s="7" customFormat="1" x14ac:dyDescent="0.25">
      <c r="D246" s="294"/>
      <c r="E246" s="175"/>
      <c r="M246" s="212"/>
    </row>
    <row r="247" spans="4:13" s="7" customFormat="1" x14ac:dyDescent="0.25">
      <c r="D247" s="294"/>
      <c r="E247" s="175"/>
      <c r="M247" s="212"/>
    </row>
    <row r="248" spans="4:13" s="7" customFormat="1" x14ac:dyDescent="0.25">
      <c r="D248" s="294"/>
      <c r="E248" s="175"/>
      <c r="M248" s="212"/>
    </row>
    <row r="249" spans="4:13" s="7" customFormat="1" x14ac:dyDescent="0.25">
      <c r="D249" s="294"/>
      <c r="E249" s="175"/>
      <c r="M249" s="212"/>
    </row>
    <row r="250" spans="4:13" s="7" customFormat="1" x14ac:dyDescent="0.25">
      <c r="D250" s="294"/>
      <c r="E250" s="175"/>
      <c r="M250" s="212"/>
    </row>
    <row r="251" spans="4:13" s="7" customFormat="1" x14ac:dyDescent="0.25">
      <c r="D251" s="294"/>
      <c r="E251" s="175"/>
      <c r="M251" s="212"/>
    </row>
    <row r="252" spans="4:13" s="7" customFormat="1" x14ac:dyDescent="0.25">
      <c r="D252" s="294"/>
      <c r="E252" s="175"/>
      <c r="M252" s="212"/>
    </row>
    <row r="253" spans="4:13" s="7" customFormat="1" x14ac:dyDescent="0.25">
      <c r="D253" s="294"/>
      <c r="E253" s="175"/>
      <c r="M253" s="212"/>
    </row>
    <row r="254" spans="4:13" s="7" customFormat="1" x14ac:dyDescent="0.25">
      <c r="D254" s="294"/>
      <c r="E254" s="175"/>
      <c r="M254" s="212"/>
    </row>
    <row r="255" spans="4:13" s="7" customFormat="1" x14ac:dyDescent="0.25">
      <c r="D255" s="294"/>
      <c r="E255" s="175"/>
      <c r="M255" s="212"/>
    </row>
    <row r="256" spans="4:13" s="7" customFormat="1" x14ac:dyDescent="0.25">
      <c r="D256" s="294"/>
      <c r="E256" s="175"/>
      <c r="M256" s="212"/>
    </row>
    <row r="257" spans="4:13" s="7" customFormat="1" x14ac:dyDescent="0.25">
      <c r="D257" s="294"/>
      <c r="E257" s="175"/>
      <c r="M257" s="212"/>
    </row>
    <row r="258" spans="4:13" s="7" customFormat="1" x14ac:dyDescent="0.25">
      <c r="D258" s="294"/>
      <c r="E258" s="175"/>
      <c r="M258" s="212"/>
    </row>
    <row r="259" spans="4:13" s="7" customFormat="1" x14ac:dyDescent="0.25">
      <c r="D259" s="294"/>
      <c r="E259" s="175"/>
      <c r="M259" s="212"/>
    </row>
    <row r="260" spans="4:13" s="7" customFormat="1" x14ac:dyDescent="0.25">
      <c r="D260" s="294"/>
      <c r="E260" s="175"/>
      <c r="M260" s="212"/>
    </row>
    <row r="261" spans="4:13" s="7" customFormat="1" x14ac:dyDescent="0.25">
      <c r="D261" s="294"/>
      <c r="E261" s="175"/>
      <c r="M261" s="212"/>
    </row>
    <row r="262" spans="4:13" s="7" customFormat="1" x14ac:dyDescent="0.25">
      <c r="D262" s="294"/>
      <c r="E262" s="175"/>
      <c r="M262" s="212"/>
    </row>
    <row r="263" spans="4:13" s="7" customFormat="1" x14ac:dyDescent="0.25">
      <c r="D263" s="294"/>
      <c r="E263" s="175"/>
      <c r="M263" s="212"/>
    </row>
    <row r="264" spans="4:13" s="7" customFormat="1" x14ac:dyDescent="0.25">
      <c r="D264" s="294"/>
      <c r="E264" s="175"/>
      <c r="M264" s="212"/>
    </row>
    <row r="265" spans="4:13" s="7" customFormat="1" x14ac:dyDescent="0.25">
      <c r="D265" s="294"/>
      <c r="E265" s="175"/>
      <c r="M265" s="212"/>
    </row>
    <row r="266" spans="4:13" s="7" customFormat="1" x14ac:dyDescent="0.25">
      <c r="D266" s="294"/>
      <c r="E266" s="175"/>
      <c r="M266" s="212"/>
    </row>
    <row r="267" spans="4:13" s="7" customFormat="1" x14ac:dyDescent="0.25">
      <c r="D267" s="294"/>
      <c r="E267" s="175"/>
      <c r="M267" s="212"/>
    </row>
    <row r="268" spans="4:13" s="7" customFormat="1" x14ac:dyDescent="0.25">
      <c r="D268" s="294"/>
      <c r="E268" s="175"/>
      <c r="M268" s="212"/>
    </row>
    <row r="269" spans="4:13" s="7" customFormat="1" x14ac:dyDescent="0.25">
      <c r="D269" s="294"/>
      <c r="E269" s="175"/>
      <c r="M269" s="212"/>
    </row>
    <row r="270" spans="4:13" s="7" customFormat="1" x14ac:dyDescent="0.25">
      <c r="D270" s="294"/>
      <c r="E270" s="175"/>
      <c r="M270" s="212"/>
    </row>
    <row r="271" spans="4:13" s="7" customFormat="1" x14ac:dyDescent="0.25">
      <c r="D271" s="294"/>
      <c r="E271" s="175"/>
      <c r="M271" s="212"/>
    </row>
    <row r="272" spans="4:13" s="7" customFormat="1" x14ac:dyDescent="0.25">
      <c r="D272" s="294"/>
      <c r="E272" s="175"/>
      <c r="M272" s="212"/>
    </row>
    <row r="273" spans="4:13" s="7" customFormat="1" x14ac:dyDescent="0.25">
      <c r="D273" s="294"/>
      <c r="E273" s="175"/>
      <c r="M273" s="212"/>
    </row>
    <row r="274" spans="4:13" s="7" customFormat="1" x14ac:dyDescent="0.25">
      <c r="D274" s="294"/>
      <c r="E274" s="175"/>
      <c r="M274" s="212"/>
    </row>
    <row r="275" spans="4:13" s="7" customFormat="1" x14ac:dyDescent="0.25">
      <c r="D275" s="294"/>
      <c r="E275" s="175"/>
      <c r="M275" s="212"/>
    </row>
    <row r="276" spans="4:13" s="7" customFormat="1" x14ac:dyDescent="0.25">
      <c r="D276" s="294"/>
      <c r="E276" s="175"/>
      <c r="M276" s="212"/>
    </row>
    <row r="277" spans="4:13" s="7" customFormat="1" x14ac:dyDescent="0.25">
      <c r="D277" s="294"/>
      <c r="E277" s="175"/>
      <c r="M277" s="212"/>
    </row>
    <row r="278" spans="4:13" s="7" customFormat="1" x14ac:dyDescent="0.25">
      <c r="D278" s="294"/>
      <c r="E278" s="175"/>
      <c r="M278" s="212"/>
    </row>
    <row r="279" spans="4:13" s="7" customFormat="1" x14ac:dyDescent="0.25">
      <c r="D279" s="294"/>
      <c r="E279" s="175"/>
      <c r="M279" s="212"/>
    </row>
    <row r="280" spans="4:13" s="7" customFormat="1" x14ac:dyDescent="0.25">
      <c r="D280" s="294"/>
      <c r="E280" s="175"/>
      <c r="M280" s="212"/>
    </row>
    <row r="281" spans="4:13" s="7" customFormat="1" x14ac:dyDescent="0.25">
      <c r="D281" s="294"/>
      <c r="E281" s="175"/>
      <c r="M281" s="212"/>
    </row>
    <row r="282" spans="4:13" s="7" customFormat="1" x14ac:dyDescent="0.25">
      <c r="D282" s="294"/>
      <c r="E282" s="175"/>
      <c r="M282" s="212"/>
    </row>
    <row r="283" spans="4:13" s="7" customFormat="1" x14ac:dyDescent="0.25">
      <c r="D283" s="294"/>
      <c r="E283" s="175"/>
      <c r="M283" s="212"/>
    </row>
    <row r="284" spans="4:13" s="7" customFormat="1" x14ac:dyDescent="0.25">
      <c r="D284" s="294"/>
      <c r="E284" s="175"/>
      <c r="M284" s="212"/>
    </row>
    <row r="285" spans="4:13" s="7" customFormat="1" x14ac:dyDescent="0.25">
      <c r="D285" s="294"/>
      <c r="E285" s="175"/>
      <c r="M285" s="212"/>
    </row>
    <row r="286" spans="4:13" s="7" customFormat="1" x14ac:dyDescent="0.25">
      <c r="D286" s="294"/>
      <c r="E286" s="175"/>
      <c r="M286" s="212"/>
    </row>
    <row r="287" spans="4:13" s="7" customFormat="1" x14ac:dyDescent="0.25">
      <c r="D287" s="294"/>
      <c r="E287" s="175"/>
      <c r="M287" s="212"/>
    </row>
    <row r="288" spans="4:13" s="7" customFormat="1" x14ac:dyDescent="0.25">
      <c r="D288" s="294"/>
      <c r="E288" s="175"/>
      <c r="M288" s="212"/>
    </row>
    <row r="289" spans="4:13" s="7" customFormat="1" x14ac:dyDescent="0.25">
      <c r="D289" s="294"/>
      <c r="E289" s="175"/>
      <c r="M289" s="212"/>
    </row>
    <row r="290" spans="4:13" s="7" customFormat="1" x14ac:dyDescent="0.25">
      <c r="D290" s="294"/>
      <c r="E290" s="175"/>
      <c r="M290" s="212"/>
    </row>
    <row r="291" spans="4:13" s="7" customFormat="1" x14ac:dyDescent="0.25">
      <c r="D291" s="294"/>
      <c r="E291" s="175"/>
      <c r="M291" s="212"/>
    </row>
    <row r="292" spans="4:13" s="7" customFormat="1" x14ac:dyDescent="0.25">
      <c r="D292" s="294"/>
      <c r="E292" s="175"/>
      <c r="M292" s="212"/>
    </row>
    <row r="293" spans="4:13" s="7" customFormat="1" x14ac:dyDescent="0.25">
      <c r="D293" s="294"/>
      <c r="E293" s="175"/>
      <c r="M293" s="212"/>
    </row>
    <row r="294" spans="4:13" s="7" customFormat="1" x14ac:dyDescent="0.25">
      <c r="D294" s="294"/>
      <c r="E294" s="175"/>
      <c r="M294" s="212"/>
    </row>
    <row r="295" spans="4:13" s="7" customFormat="1" x14ac:dyDescent="0.25">
      <c r="D295" s="294"/>
      <c r="E295" s="175"/>
      <c r="M295" s="212"/>
    </row>
    <row r="296" spans="4:13" s="7" customFormat="1" x14ac:dyDescent="0.25">
      <c r="D296" s="294"/>
      <c r="E296" s="175"/>
      <c r="M296" s="212"/>
    </row>
    <row r="297" spans="4:13" s="7" customFormat="1" x14ac:dyDescent="0.25">
      <c r="D297" s="294"/>
      <c r="E297" s="175"/>
      <c r="M297" s="212"/>
    </row>
    <row r="298" spans="4:13" s="7" customFormat="1" x14ac:dyDescent="0.25">
      <c r="D298" s="294"/>
      <c r="E298" s="175"/>
      <c r="M298" s="212"/>
    </row>
    <row r="299" spans="4:13" s="7" customFormat="1" x14ac:dyDescent="0.25">
      <c r="D299" s="294"/>
      <c r="E299" s="175"/>
      <c r="M299" s="212"/>
    </row>
    <row r="300" spans="4:13" s="7" customFormat="1" x14ac:dyDescent="0.25">
      <c r="D300" s="294"/>
      <c r="E300" s="175"/>
      <c r="M300" s="212"/>
    </row>
    <row r="301" spans="4:13" s="7" customFormat="1" x14ac:dyDescent="0.25">
      <c r="D301" s="294"/>
      <c r="E301" s="175"/>
      <c r="M301" s="212"/>
    </row>
    <row r="302" spans="4:13" s="7" customFormat="1" x14ac:dyDescent="0.25">
      <c r="D302" s="294"/>
      <c r="E302" s="175"/>
      <c r="M302" s="212"/>
    </row>
    <row r="303" spans="4:13" s="7" customFormat="1" x14ac:dyDescent="0.25">
      <c r="D303" s="294"/>
      <c r="E303" s="175"/>
      <c r="M303" s="212"/>
    </row>
    <row r="304" spans="4:13" s="7" customFormat="1" x14ac:dyDescent="0.25">
      <c r="D304" s="294"/>
      <c r="E304" s="175"/>
      <c r="M304" s="212"/>
    </row>
    <row r="305" spans="4:13" s="7" customFormat="1" x14ac:dyDescent="0.25">
      <c r="D305" s="294"/>
      <c r="E305" s="175"/>
      <c r="M305" s="212"/>
    </row>
    <row r="306" spans="4:13" s="7" customFormat="1" x14ac:dyDescent="0.25">
      <c r="D306" s="294"/>
      <c r="E306" s="175"/>
      <c r="M306" s="212"/>
    </row>
    <row r="307" spans="4:13" s="7" customFormat="1" x14ac:dyDescent="0.25">
      <c r="D307" s="294"/>
      <c r="E307" s="175"/>
      <c r="M307" s="212"/>
    </row>
    <row r="308" spans="4:13" s="7" customFormat="1" x14ac:dyDescent="0.25">
      <c r="D308" s="294"/>
      <c r="E308" s="175"/>
      <c r="M308" s="212"/>
    </row>
    <row r="309" spans="4:13" s="7" customFormat="1" x14ac:dyDescent="0.25">
      <c r="D309" s="294"/>
      <c r="E309" s="175"/>
      <c r="M309" s="212"/>
    </row>
    <row r="310" spans="4:13" s="7" customFormat="1" x14ac:dyDescent="0.25">
      <c r="D310" s="294"/>
      <c r="E310" s="175"/>
      <c r="M310" s="212"/>
    </row>
    <row r="311" spans="4:13" s="7" customFormat="1" x14ac:dyDescent="0.25">
      <c r="D311" s="294"/>
      <c r="E311" s="175"/>
      <c r="M311" s="212"/>
    </row>
    <row r="312" spans="4:13" s="7" customFormat="1" x14ac:dyDescent="0.25">
      <c r="D312" s="294"/>
      <c r="E312" s="175"/>
      <c r="M312" s="212"/>
    </row>
    <row r="313" spans="4:13" s="7" customFormat="1" x14ac:dyDescent="0.25">
      <c r="D313" s="294"/>
      <c r="E313" s="175"/>
      <c r="M313" s="212"/>
    </row>
    <row r="314" spans="4:13" s="7" customFormat="1" x14ac:dyDescent="0.25">
      <c r="D314" s="294"/>
      <c r="E314" s="175"/>
      <c r="M314" s="212"/>
    </row>
    <row r="315" spans="4:13" s="7" customFormat="1" x14ac:dyDescent="0.25">
      <c r="D315" s="294"/>
      <c r="E315" s="175"/>
      <c r="M315" s="212"/>
    </row>
    <row r="316" spans="4:13" s="7" customFormat="1" x14ac:dyDescent="0.25">
      <c r="D316" s="294"/>
      <c r="E316" s="175"/>
      <c r="M316" s="212"/>
    </row>
    <row r="317" spans="4:13" s="7" customFormat="1" x14ac:dyDescent="0.25">
      <c r="D317" s="294"/>
      <c r="E317" s="175"/>
      <c r="M317" s="212"/>
    </row>
    <row r="318" spans="4:13" s="7" customFormat="1" x14ac:dyDescent="0.25">
      <c r="D318" s="294"/>
      <c r="E318" s="175"/>
      <c r="M318" s="212"/>
    </row>
    <row r="319" spans="4:13" s="7" customFormat="1" x14ac:dyDescent="0.25">
      <c r="D319" s="294"/>
      <c r="E319" s="175"/>
      <c r="M319" s="212"/>
    </row>
    <row r="320" spans="4:13" s="7" customFormat="1" x14ac:dyDescent="0.25">
      <c r="D320" s="294"/>
      <c r="E320" s="175"/>
      <c r="M320" s="212"/>
    </row>
  </sheetData>
  <mergeCells count="58">
    <mergeCell ref="A129:A131"/>
    <mergeCell ref="B129:F131"/>
    <mergeCell ref="B120:F120"/>
    <mergeCell ref="K121:O121"/>
    <mergeCell ref="A29:D29"/>
    <mergeCell ref="K117:O117"/>
    <mergeCell ref="K118:O118"/>
    <mergeCell ref="K119:O119"/>
    <mergeCell ref="K120:O120"/>
    <mergeCell ref="K114:O114"/>
    <mergeCell ref="K115:O115"/>
    <mergeCell ref="K116:O116"/>
    <mergeCell ref="J29:L29"/>
    <mergeCell ref="J110:O110"/>
    <mergeCell ref="B119:F119"/>
    <mergeCell ref="B114:F114"/>
    <mergeCell ref="E22:F22"/>
    <mergeCell ref="E26:F26"/>
    <mergeCell ref="J111:J113"/>
    <mergeCell ref="K111:M113"/>
    <mergeCell ref="B111:F111"/>
    <mergeCell ref="B112:F112"/>
    <mergeCell ref="B113:F113"/>
    <mergeCell ref="H28:P28"/>
    <mergeCell ref="E11:F11"/>
    <mergeCell ref="E12:F12"/>
    <mergeCell ref="I21:J21"/>
    <mergeCell ref="I13:J13"/>
    <mergeCell ref="E21:F21"/>
    <mergeCell ref="A18:A19"/>
    <mergeCell ref="B18:B19"/>
    <mergeCell ref="C18:C19"/>
    <mergeCell ref="E18:F18"/>
    <mergeCell ref="E19:F19"/>
    <mergeCell ref="K134:O134"/>
    <mergeCell ref="K135:O135"/>
    <mergeCell ref="B122:F122"/>
    <mergeCell ref="B124:F124"/>
    <mergeCell ref="B117:F117"/>
    <mergeCell ref="B118:F118"/>
    <mergeCell ref="B123:F123"/>
    <mergeCell ref="B126:F126"/>
    <mergeCell ref="K129:O129"/>
    <mergeCell ref="K130:O130"/>
    <mergeCell ref="K131:O131"/>
    <mergeCell ref="B128:F128"/>
    <mergeCell ref="B127:F127"/>
    <mergeCell ref="K132:O132"/>
    <mergeCell ref="K133:O133"/>
    <mergeCell ref="K122:O122"/>
    <mergeCell ref="K128:O128"/>
    <mergeCell ref="B121:F121"/>
    <mergeCell ref="B125:F125"/>
    <mergeCell ref="B115:F115"/>
    <mergeCell ref="B116:F116"/>
    <mergeCell ref="K123:O123"/>
    <mergeCell ref="K124:O124"/>
    <mergeCell ref="K127:O127"/>
  </mergeCells>
  <pageMargins left="0.23622047244094491" right="0.23622047244094491" top="0.19685039370078741" bottom="0.15748031496062992" header="0.11811023622047245" footer="0.11811023622047245"/>
  <pageSetup paperSize="8" scale="4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U183"/>
  <sheetViews>
    <sheetView zoomScale="75" zoomScaleNormal="75" workbookViewId="0">
      <selection activeCell="A9" sqref="A9"/>
    </sheetView>
  </sheetViews>
  <sheetFormatPr defaultRowHeight="15.75" x14ac:dyDescent="0.25"/>
  <cols>
    <col min="1" max="1" width="8.28515625" style="7" customWidth="1"/>
    <col min="2" max="2" width="54.5703125" style="7" bestFit="1" customWidth="1"/>
    <col min="3" max="3" width="56.140625" bestFit="1" customWidth="1"/>
    <col min="4" max="4" width="3.140625" style="294" bestFit="1" customWidth="1"/>
    <col min="5" max="5" width="9.7109375" style="175" customWidth="1"/>
    <col min="6" max="6" width="3.28515625" style="186" customWidth="1"/>
    <col min="7" max="7" width="8.28515625" style="7" customWidth="1"/>
    <col min="8" max="8" width="54.7109375" customWidth="1"/>
    <col min="9" max="9" width="3.140625" style="7" bestFit="1" customWidth="1"/>
    <col min="10" max="10" width="10.28515625" style="212" customWidth="1"/>
    <col min="11" max="11" width="19.5703125" style="7" customWidth="1"/>
    <col min="12" max="12" width="30" style="7" bestFit="1" customWidth="1"/>
    <col min="13" max="21" width="9.140625" style="7"/>
  </cols>
  <sheetData>
    <row r="1" spans="1:12" s="7" customFormat="1" ht="15" x14ac:dyDescent="0.25">
      <c r="D1" s="294"/>
    </row>
    <row r="2" spans="1:12" s="7" customFormat="1" ht="15" x14ac:dyDescent="0.25">
      <c r="D2" s="294"/>
    </row>
    <row r="3" spans="1:12" s="7" customFormat="1" ht="15" x14ac:dyDescent="0.25">
      <c r="D3" s="294"/>
    </row>
    <row r="4" spans="1:12" s="7" customFormat="1" ht="18" x14ac:dyDescent="0.25">
      <c r="B4" s="1220" t="s">
        <v>891</v>
      </c>
    </row>
    <row r="5" spans="1:12" s="7" customFormat="1" ht="15" x14ac:dyDescent="0.25">
      <c r="D5" s="294"/>
    </row>
    <row r="6" spans="1:12" s="7" customFormat="1" ht="15" x14ac:dyDescent="0.25">
      <c r="D6" s="294"/>
    </row>
    <row r="7" spans="1:12" s="7" customFormat="1" ht="11.25" customHeight="1" x14ac:dyDescent="0.25">
      <c r="D7" s="294"/>
    </row>
    <row r="8" spans="1:12" s="7" customFormat="1" ht="15" x14ac:dyDescent="0.25">
      <c r="D8" s="294"/>
    </row>
    <row r="9" spans="1:12" s="175" customFormat="1" x14ac:dyDescent="0.25">
      <c r="A9" s="1221" t="s">
        <v>131</v>
      </c>
      <c r="D9" s="56"/>
      <c r="E9" s="1221"/>
      <c r="F9" s="910"/>
      <c r="G9" s="1221"/>
      <c r="J9" s="186"/>
    </row>
    <row r="10" spans="1:12" s="175" customFormat="1" x14ac:dyDescent="0.25">
      <c r="A10" s="1115">
        <v>1</v>
      </c>
      <c r="B10" s="873" t="s">
        <v>127</v>
      </c>
      <c r="C10" s="93" t="s">
        <v>128</v>
      </c>
      <c r="D10" s="56"/>
      <c r="E10" s="1221"/>
      <c r="F10" s="910"/>
      <c r="G10" s="1221"/>
      <c r="J10" s="186"/>
    </row>
    <row r="11" spans="1:12" s="7" customFormat="1" x14ac:dyDescent="0.25">
      <c r="A11" s="1115">
        <v>2</v>
      </c>
      <c r="B11" s="873" t="s">
        <v>90</v>
      </c>
      <c r="C11" s="1181" t="s">
        <v>94</v>
      </c>
      <c r="D11" s="294"/>
      <c r="E11" s="1644" t="s">
        <v>95</v>
      </c>
      <c r="F11" s="1690"/>
      <c r="G11" s="1645"/>
      <c r="H11" s="1181" t="s">
        <v>93</v>
      </c>
      <c r="I11" s="581"/>
      <c r="J11" s="219"/>
      <c r="K11" s="581"/>
    </row>
    <row r="12" spans="1:12" s="7" customFormat="1" x14ac:dyDescent="0.25">
      <c r="A12" s="1115">
        <v>3</v>
      </c>
      <c r="B12" s="873" t="s">
        <v>91</v>
      </c>
      <c r="C12" s="1181" t="s">
        <v>96</v>
      </c>
      <c r="D12" s="294"/>
      <c r="E12" s="1644" t="s">
        <v>95</v>
      </c>
      <c r="F12" s="1690"/>
      <c r="G12" s="1645"/>
      <c r="H12" s="1181" t="s">
        <v>97</v>
      </c>
      <c r="I12" s="581"/>
      <c r="J12" s="219"/>
      <c r="K12" s="581"/>
    </row>
    <row r="13" spans="1:12" s="7" customFormat="1" x14ac:dyDescent="0.25">
      <c r="A13" s="1115">
        <v>4</v>
      </c>
      <c r="B13" s="873" t="s">
        <v>101</v>
      </c>
      <c r="C13" s="1187">
        <v>43941</v>
      </c>
      <c r="D13" s="294"/>
      <c r="E13" s="820"/>
      <c r="F13" s="914"/>
      <c r="G13" s="820"/>
      <c r="H13" s="175"/>
      <c r="I13" s="172"/>
      <c r="J13" s="220"/>
      <c r="K13" s="172"/>
      <c r="L13" s="175"/>
    </row>
    <row r="14" spans="1:12" s="7" customFormat="1" x14ac:dyDescent="0.25">
      <c r="A14" s="1115">
        <v>5</v>
      </c>
      <c r="B14" s="873" t="s">
        <v>123</v>
      </c>
      <c r="C14" s="821">
        <v>0.45520833333333338</v>
      </c>
      <c r="D14" s="294"/>
      <c r="E14" s="820"/>
      <c r="F14" s="914"/>
      <c r="G14" s="820"/>
      <c r="H14" s="175"/>
      <c r="I14" s="172"/>
      <c r="J14" s="220"/>
      <c r="K14" s="172"/>
      <c r="L14" s="175"/>
    </row>
    <row r="15" spans="1:12" s="7" customFormat="1" x14ac:dyDescent="0.25">
      <c r="A15" s="1115">
        <v>6</v>
      </c>
      <c r="B15" s="873" t="s">
        <v>124</v>
      </c>
      <c r="C15" s="1187" t="s">
        <v>125</v>
      </c>
      <c r="D15" s="294"/>
      <c r="E15" s="820"/>
      <c r="F15" s="914"/>
      <c r="G15" s="820"/>
      <c r="H15" s="175"/>
      <c r="I15" s="172"/>
      <c r="J15" s="220"/>
      <c r="K15" s="172"/>
      <c r="L15" s="175"/>
    </row>
    <row r="16" spans="1:12" s="7" customFormat="1" x14ac:dyDescent="0.25">
      <c r="A16" s="1115">
        <v>7</v>
      </c>
      <c r="B16" s="873" t="s">
        <v>102</v>
      </c>
      <c r="C16" s="1187">
        <v>43942</v>
      </c>
      <c r="D16" s="294"/>
      <c r="E16" s="820"/>
      <c r="F16" s="914"/>
      <c r="G16" s="820"/>
      <c r="H16" s="175"/>
      <c r="I16" s="172"/>
      <c r="J16" s="220"/>
      <c r="K16" s="172"/>
      <c r="L16" s="175"/>
    </row>
    <row r="17" spans="1:12" s="7" customFormat="1" x14ac:dyDescent="0.25">
      <c r="A17" s="1115">
        <v>8</v>
      </c>
      <c r="B17" s="873" t="s">
        <v>103</v>
      </c>
      <c r="C17" s="877" t="s">
        <v>136</v>
      </c>
      <c r="D17" s="294"/>
      <c r="E17" s="820"/>
      <c r="F17" s="914"/>
      <c r="G17" s="820"/>
      <c r="H17" s="175"/>
      <c r="I17" s="172"/>
      <c r="J17" s="220"/>
      <c r="K17" s="172"/>
      <c r="L17" s="175"/>
    </row>
    <row r="18" spans="1:12" s="7" customFormat="1" x14ac:dyDescent="0.25">
      <c r="A18" s="1578">
        <v>9</v>
      </c>
      <c r="B18" s="1580" t="s">
        <v>85</v>
      </c>
      <c r="C18" s="1582" t="s">
        <v>98</v>
      </c>
      <c r="D18" s="294"/>
      <c r="E18" s="1642" t="s">
        <v>181</v>
      </c>
      <c r="F18" s="1642"/>
      <c r="G18" s="1642"/>
      <c r="H18" s="1198" t="s">
        <v>92</v>
      </c>
      <c r="I18" s="1253"/>
      <c r="J18" s="221"/>
      <c r="K18" s="887"/>
      <c r="L18" s="213"/>
    </row>
    <row r="19" spans="1:12" s="7" customFormat="1" x14ac:dyDescent="0.25">
      <c r="A19" s="1579"/>
      <c r="B19" s="1581"/>
      <c r="C19" s="1583"/>
      <c r="D19" s="294"/>
      <c r="E19" s="1642" t="s">
        <v>182</v>
      </c>
      <c r="F19" s="1642"/>
      <c r="G19" s="1642"/>
      <c r="H19" s="1181" t="s">
        <v>119</v>
      </c>
      <c r="I19" s="1253"/>
      <c r="J19" s="221"/>
      <c r="K19" s="887"/>
      <c r="L19" s="213"/>
    </row>
    <row r="20" spans="1:12" s="7" customFormat="1" x14ac:dyDescent="0.25">
      <c r="A20" s="1115">
        <v>10</v>
      </c>
      <c r="B20" s="873" t="s">
        <v>86</v>
      </c>
      <c r="C20" s="109">
        <v>10000000</v>
      </c>
      <c r="D20" s="294"/>
      <c r="E20" s="823"/>
      <c r="F20" s="1201"/>
      <c r="G20" s="823"/>
      <c r="H20" s="175"/>
      <c r="I20" s="172"/>
      <c r="J20" s="220"/>
      <c r="K20" s="172"/>
      <c r="L20" s="175"/>
    </row>
    <row r="21" spans="1:12" s="7" customFormat="1" x14ac:dyDescent="0.25">
      <c r="A21" s="1115">
        <v>11</v>
      </c>
      <c r="B21" s="873" t="s">
        <v>87</v>
      </c>
      <c r="C21" s="109">
        <f>(C20*(H21/100))+(C20*((1.5*340)/(100*365)))</f>
        <v>10213826.02739726</v>
      </c>
      <c r="D21" s="294"/>
      <c r="E21" s="1647" t="s">
        <v>100</v>
      </c>
      <c r="F21" s="1691"/>
      <c r="G21" s="1648"/>
      <c r="H21" s="1202">
        <v>100.741</v>
      </c>
      <c r="I21" s="581"/>
      <c r="J21" s="219"/>
      <c r="K21" s="581"/>
      <c r="L21" s="175"/>
    </row>
    <row r="22" spans="1:12" s="7" customFormat="1" x14ac:dyDescent="0.25">
      <c r="A22" s="1115">
        <v>12</v>
      </c>
      <c r="B22" s="873" t="s">
        <v>83</v>
      </c>
      <c r="C22" s="109">
        <f>C21*(1-0.005)</f>
        <v>10162756.897260273</v>
      </c>
      <c r="D22" s="294"/>
      <c r="E22" s="1647" t="s">
        <v>89</v>
      </c>
      <c r="F22" s="1691"/>
      <c r="G22" s="1648"/>
      <c r="H22" s="998">
        <f>(C21-C22)/C21</f>
        <v>5.0000000000000877E-3</v>
      </c>
      <c r="I22" s="999"/>
      <c r="J22" s="222"/>
      <c r="K22" s="999"/>
      <c r="L22" s="175"/>
    </row>
    <row r="23" spans="1:12" s="7" customFormat="1" x14ac:dyDescent="0.25">
      <c r="A23" s="1115">
        <v>13</v>
      </c>
      <c r="B23" s="873" t="s">
        <v>88</v>
      </c>
      <c r="C23" s="1181" t="s">
        <v>99</v>
      </c>
      <c r="D23" s="294"/>
      <c r="E23" s="300"/>
      <c r="F23" s="1205"/>
      <c r="G23" s="300"/>
      <c r="H23" s="175"/>
      <c r="I23" s="172"/>
      <c r="J23" s="220"/>
      <c r="K23" s="172"/>
      <c r="L23" s="175"/>
    </row>
    <row r="24" spans="1:12" s="7" customFormat="1" x14ac:dyDescent="0.25">
      <c r="A24" s="1115">
        <v>14</v>
      </c>
      <c r="B24" s="873" t="s">
        <v>82</v>
      </c>
      <c r="C24" s="666">
        <v>-6.1000000000000004E-3</v>
      </c>
      <c r="D24" s="294"/>
      <c r="E24" s="824"/>
      <c r="F24" s="824"/>
      <c r="G24" s="824"/>
      <c r="H24" s="1195"/>
      <c r="I24" s="1168"/>
      <c r="J24" s="1178"/>
      <c r="K24" s="1168"/>
      <c r="L24" s="175"/>
    </row>
    <row r="25" spans="1:12" s="7" customFormat="1" x14ac:dyDescent="0.25">
      <c r="A25" s="1115">
        <v>15</v>
      </c>
      <c r="B25" s="873" t="s">
        <v>84</v>
      </c>
      <c r="C25" s="109" t="s">
        <v>136</v>
      </c>
      <c r="D25" s="294"/>
      <c r="E25" s="825"/>
      <c r="F25" s="189"/>
      <c r="G25" s="825"/>
      <c r="H25" s="175"/>
      <c r="I25" s="172"/>
      <c r="J25" s="220"/>
      <c r="K25" s="172"/>
      <c r="L25" s="175"/>
    </row>
    <row r="26" spans="1:12" s="7" customFormat="1" x14ac:dyDescent="0.25">
      <c r="A26" s="1115">
        <v>16</v>
      </c>
      <c r="B26" s="873" t="s">
        <v>316</v>
      </c>
      <c r="C26" s="109" t="s">
        <v>262</v>
      </c>
      <c r="D26" s="294"/>
      <c r="E26" s="1643"/>
      <c r="F26" s="1643"/>
      <c r="G26" s="1643"/>
      <c r="H26" s="1195"/>
      <c r="I26" s="581"/>
      <c r="J26" s="219"/>
      <c r="K26" s="581"/>
      <c r="L26" s="175"/>
    </row>
    <row r="27" spans="1:12" s="7" customFormat="1" x14ac:dyDescent="0.25">
      <c r="A27" s="198"/>
      <c r="B27" s="910"/>
      <c r="C27" s="189"/>
      <c r="D27" s="294"/>
      <c r="E27" s="1205"/>
      <c r="F27" s="1205"/>
      <c r="G27" s="1205"/>
      <c r="H27" s="1195"/>
      <c r="I27" s="581"/>
      <c r="J27" s="219"/>
      <c r="K27" s="581"/>
      <c r="L27" s="175"/>
    </row>
    <row r="28" spans="1:12" s="7" customFormat="1" x14ac:dyDescent="0.25">
      <c r="A28" s="175"/>
      <c r="B28" s="175"/>
      <c r="C28" s="66"/>
      <c r="D28" s="56"/>
      <c r="E28" s="1689" t="s">
        <v>673</v>
      </c>
      <c r="F28" s="1689"/>
      <c r="G28" s="1689"/>
      <c r="H28" s="1689"/>
      <c r="I28" s="1689"/>
      <c r="J28" s="1689"/>
      <c r="K28" s="1689"/>
      <c r="L28" s="827"/>
    </row>
    <row r="29" spans="1:12" s="7" customFormat="1" ht="33" customHeight="1" x14ac:dyDescent="0.25">
      <c r="A29" s="1577" t="s">
        <v>133</v>
      </c>
      <c r="B29" s="1577"/>
      <c r="C29" s="1577"/>
      <c r="D29" s="1577"/>
      <c r="E29" s="66"/>
      <c r="F29" s="1195"/>
      <c r="G29" s="1577" t="s">
        <v>133</v>
      </c>
      <c r="H29" s="1577"/>
      <c r="I29" s="1577"/>
      <c r="J29" s="1172"/>
      <c r="K29" s="913" t="s">
        <v>858</v>
      </c>
    </row>
    <row r="30" spans="1:12" s="7" customFormat="1" x14ac:dyDescent="0.25">
      <c r="A30" s="537">
        <v>1</v>
      </c>
      <c r="B30" s="647" t="s">
        <v>0</v>
      </c>
      <c r="C30" s="1184" t="s">
        <v>671</v>
      </c>
      <c r="D30" s="269" t="s">
        <v>130</v>
      </c>
      <c r="E30" s="881" t="s">
        <v>283</v>
      </c>
      <c r="F30" s="921"/>
      <c r="G30" s="537">
        <v>1</v>
      </c>
      <c r="H30" s="789" t="s">
        <v>675</v>
      </c>
      <c r="I30" s="1143" t="s">
        <v>130</v>
      </c>
      <c r="J30" s="430" t="s">
        <v>283</v>
      </c>
      <c r="K30" s="1115"/>
    </row>
    <row r="31" spans="1:12" s="7" customFormat="1" x14ac:dyDescent="0.25">
      <c r="A31" s="537">
        <v>2</v>
      </c>
      <c r="B31" s="647" t="s">
        <v>1</v>
      </c>
      <c r="C31" s="1209" t="str">
        <f>H11</f>
        <v>MP6I5ZYZBEU3UXPYFY54</v>
      </c>
      <c r="D31" s="269" t="s">
        <v>130</v>
      </c>
      <c r="E31" s="882" t="s">
        <v>283</v>
      </c>
      <c r="F31" s="922"/>
      <c r="G31" s="537">
        <v>2</v>
      </c>
      <c r="H31" s="1181" t="str">
        <f>C31</f>
        <v>MP6I5ZYZBEU3UXPYFY54</v>
      </c>
      <c r="I31" s="1143" t="s">
        <v>130</v>
      </c>
      <c r="J31" s="355"/>
      <c r="K31" s="1125" t="s">
        <v>963</v>
      </c>
    </row>
    <row r="32" spans="1:12" s="7" customFormat="1" x14ac:dyDescent="0.25">
      <c r="A32" s="537">
        <v>3</v>
      </c>
      <c r="B32" s="647" t="s">
        <v>40</v>
      </c>
      <c r="C32" s="1209" t="str">
        <f>H11</f>
        <v>MP6I5ZYZBEU3UXPYFY54</v>
      </c>
      <c r="D32" s="269" t="s">
        <v>130</v>
      </c>
      <c r="E32" s="882"/>
      <c r="F32" s="922"/>
      <c r="G32" s="537">
        <v>3</v>
      </c>
      <c r="H32" s="1181" t="str">
        <f>C32</f>
        <v>MP6I5ZYZBEU3UXPYFY54</v>
      </c>
      <c r="I32" s="1143" t="s">
        <v>130</v>
      </c>
      <c r="J32" s="355"/>
      <c r="K32" s="1125">
        <v>4.0999999999999996</v>
      </c>
    </row>
    <row r="33" spans="1:11" s="7" customFormat="1" x14ac:dyDescent="0.25">
      <c r="A33" s="537">
        <v>4</v>
      </c>
      <c r="B33" s="647" t="s">
        <v>12</v>
      </c>
      <c r="C33" s="1209" t="s">
        <v>106</v>
      </c>
      <c r="D33" s="269" t="s">
        <v>130</v>
      </c>
      <c r="E33" s="882"/>
      <c r="F33" s="922"/>
      <c r="G33" s="537">
        <v>4</v>
      </c>
      <c r="H33" s="1209" t="s">
        <v>106</v>
      </c>
      <c r="I33" s="1143" t="s">
        <v>130</v>
      </c>
      <c r="J33" s="356"/>
      <c r="K33" s="1114"/>
    </row>
    <row r="34" spans="1:11" s="7" customFormat="1" x14ac:dyDescent="0.25">
      <c r="A34" s="537">
        <v>5</v>
      </c>
      <c r="B34" s="647" t="s">
        <v>2</v>
      </c>
      <c r="C34" s="1209" t="s">
        <v>107</v>
      </c>
      <c r="D34" s="269" t="s">
        <v>130</v>
      </c>
      <c r="E34" s="882"/>
      <c r="F34" s="922"/>
      <c r="G34" s="537">
        <v>5</v>
      </c>
      <c r="H34" s="1209" t="s">
        <v>107</v>
      </c>
      <c r="I34" s="1143" t="s">
        <v>130</v>
      </c>
      <c r="J34" s="357"/>
      <c r="K34" s="1119"/>
    </row>
    <row r="35" spans="1:11" x14ac:dyDescent="0.25">
      <c r="A35" s="537">
        <v>6</v>
      </c>
      <c r="B35" s="647" t="s">
        <v>445</v>
      </c>
      <c r="C35" s="42"/>
      <c r="D35" s="269" t="s">
        <v>44</v>
      </c>
      <c r="E35" s="427"/>
      <c r="F35" s="923"/>
      <c r="G35" s="537">
        <v>6</v>
      </c>
      <c r="H35" s="71"/>
      <c r="I35" s="1143" t="s">
        <v>44</v>
      </c>
      <c r="J35" s="356"/>
      <c r="K35" s="1114"/>
    </row>
    <row r="36" spans="1:11" x14ac:dyDescent="0.25">
      <c r="A36" s="537">
        <v>7</v>
      </c>
      <c r="B36" s="647" t="s">
        <v>3</v>
      </c>
      <c r="C36" s="42"/>
      <c r="D36" s="269" t="s">
        <v>43</v>
      </c>
      <c r="E36" s="427" t="s">
        <v>283</v>
      </c>
      <c r="F36" s="923"/>
      <c r="G36" s="537">
        <v>7</v>
      </c>
      <c r="H36" s="71"/>
      <c r="I36" s="1143" t="s">
        <v>43</v>
      </c>
      <c r="J36" s="356"/>
      <c r="K36" s="1126"/>
    </row>
    <row r="37" spans="1:11" x14ac:dyDescent="0.25">
      <c r="A37" s="537">
        <v>8</v>
      </c>
      <c r="B37" s="647" t="s">
        <v>4</v>
      </c>
      <c r="C37" s="42"/>
      <c r="D37" s="269" t="s">
        <v>43</v>
      </c>
      <c r="E37" s="427" t="s">
        <v>283</v>
      </c>
      <c r="F37" s="923"/>
      <c r="G37" s="537">
        <v>8</v>
      </c>
      <c r="H37" s="71"/>
      <c r="I37" s="1143" t="s">
        <v>43</v>
      </c>
      <c r="J37" s="356"/>
      <c r="K37" s="1114"/>
    </row>
    <row r="38" spans="1:11" s="7" customFormat="1" x14ac:dyDescent="0.25">
      <c r="A38" s="537">
        <v>9</v>
      </c>
      <c r="B38" s="647" t="s">
        <v>5</v>
      </c>
      <c r="C38" s="1209" t="s">
        <v>109</v>
      </c>
      <c r="D38" s="269" t="s">
        <v>130</v>
      </c>
      <c r="E38" s="427"/>
      <c r="F38" s="923"/>
      <c r="G38" s="537">
        <v>9</v>
      </c>
      <c r="H38" s="1181" t="s">
        <v>109</v>
      </c>
      <c r="I38" s="1143" t="s">
        <v>130</v>
      </c>
      <c r="J38" s="355"/>
      <c r="K38" s="1115"/>
    </row>
    <row r="39" spans="1:11" s="7" customFormat="1" x14ac:dyDescent="0.25">
      <c r="A39" s="537">
        <v>10</v>
      </c>
      <c r="B39" s="647" t="s">
        <v>6</v>
      </c>
      <c r="C39" s="1181" t="s">
        <v>93</v>
      </c>
      <c r="D39" s="269" t="s">
        <v>130</v>
      </c>
      <c r="E39" s="427" t="s">
        <v>283</v>
      </c>
      <c r="F39" s="923"/>
      <c r="G39" s="537">
        <v>10</v>
      </c>
      <c r="H39" s="1181" t="s">
        <v>93</v>
      </c>
      <c r="I39" s="1143" t="s">
        <v>130</v>
      </c>
      <c r="J39" s="358"/>
      <c r="K39" s="1125">
        <v>4.0999999999999996</v>
      </c>
    </row>
    <row r="40" spans="1:11" s="7" customFormat="1" x14ac:dyDescent="0.25">
      <c r="A40" s="537">
        <v>11</v>
      </c>
      <c r="B40" s="647" t="s">
        <v>7</v>
      </c>
      <c r="C40" s="1209" t="str">
        <f>H12</f>
        <v>DL6FFRRLF74S01HE2M14</v>
      </c>
      <c r="D40" s="269" t="s">
        <v>130</v>
      </c>
      <c r="E40" s="427"/>
      <c r="F40" s="923"/>
      <c r="G40" s="537">
        <v>11</v>
      </c>
      <c r="H40" s="1181" t="s">
        <v>97</v>
      </c>
      <c r="I40" s="1143" t="s">
        <v>130</v>
      </c>
      <c r="J40" s="358"/>
      <c r="K40" s="1125">
        <v>4.0999999999999996</v>
      </c>
    </row>
    <row r="41" spans="1:11" s="7" customFormat="1" x14ac:dyDescent="0.25">
      <c r="A41" s="537">
        <v>12</v>
      </c>
      <c r="B41" s="647" t="s">
        <v>46</v>
      </c>
      <c r="C41" s="1209" t="s">
        <v>108</v>
      </c>
      <c r="D41" s="269" t="s">
        <v>130</v>
      </c>
      <c r="E41" s="427"/>
      <c r="F41" s="923"/>
      <c r="G41" s="537">
        <v>12</v>
      </c>
      <c r="H41" s="1181" t="s">
        <v>108</v>
      </c>
      <c r="I41" s="1143" t="s">
        <v>130</v>
      </c>
      <c r="J41" s="358"/>
      <c r="K41" s="1125">
        <v>4.2</v>
      </c>
    </row>
    <row r="42" spans="1:11" x14ac:dyDescent="0.25">
      <c r="A42" s="537">
        <v>13</v>
      </c>
      <c r="B42" s="647" t="s">
        <v>8</v>
      </c>
      <c r="C42" s="987"/>
      <c r="D42" s="269" t="s">
        <v>43</v>
      </c>
      <c r="E42" s="427" t="s">
        <v>283</v>
      </c>
      <c r="F42" s="923"/>
      <c r="G42" s="537">
        <v>13</v>
      </c>
      <c r="H42" s="71"/>
      <c r="I42" s="1143" t="s">
        <v>43</v>
      </c>
      <c r="J42" s="355"/>
      <c r="K42" s="1115">
        <v>4.3</v>
      </c>
    </row>
    <row r="43" spans="1:11" x14ac:dyDescent="0.25">
      <c r="A43" s="537">
        <v>14</v>
      </c>
      <c r="B43" s="647" t="s">
        <v>9</v>
      </c>
      <c r="C43" s="42"/>
      <c r="D43" s="269" t="s">
        <v>43</v>
      </c>
      <c r="E43" s="427"/>
      <c r="F43" s="923"/>
      <c r="G43" s="537">
        <v>14</v>
      </c>
      <c r="H43" s="92"/>
      <c r="I43" s="1143" t="s">
        <v>43</v>
      </c>
      <c r="J43" s="359"/>
      <c r="K43" s="1118"/>
    </row>
    <row r="44" spans="1:11" x14ac:dyDescent="0.25">
      <c r="A44" s="537">
        <v>15</v>
      </c>
      <c r="B44" s="647" t="s">
        <v>10</v>
      </c>
      <c r="C44" s="42"/>
      <c r="D44" s="269" t="s">
        <v>43</v>
      </c>
      <c r="E44" s="427"/>
      <c r="F44" s="923"/>
      <c r="G44" s="537">
        <v>15</v>
      </c>
      <c r="H44" s="71"/>
      <c r="I44" s="1143" t="s">
        <v>43</v>
      </c>
      <c r="J44" s="358"/>
      <c r="K44" s="1125"/>
    </row>
    <row r="45" spans="1:11" x14ac:dyDescent="0.25">
      <c r="A45" s="537">
        <v>16</v>
      </c>
      <c r="B45" s="647" t="s">
        <v>41</v>
      </c>
      <c r="C45" s="42"/>
      <c r="D45" s="269" t="s">
        <v>44</v>
      </c>
      <c r="E45" s="427"/>
      <c r="F45" s="923"/>
      <c r="G45" s="537">
        <v>16</v>
      </c>
      <c r="H45" s="71"/>
      <c r="I45" s="1143" t="s">
        <v>44</v>
      </c>
      <c r="J45" s="358"/>
      <c r="K45" s="1116"/>
    </row>
    <row r="46" spans="1:11" s="7" customFormat="1" x14ac:dyDescent="0.25">
      <c r="A46" s="537">
        <v>17</v>
      </c>
      <c r="B46" s="647" t="s">
        <v>11</v>
      </c>
      <c r="C46" s="1209" t="str">
        <f>C32</f>
        <v>MP6I5ZYZBEU3UXPYFY54</v>
      </c>
      <c r="D46" s="269" t="s">
        <v>43</v>
      </c>
      <c r="E46" s="427" t="s">
        <v>283</v>
      </c>
      <c r="F46" s="923"/>
      <c r="G46" s="537">
        <v>17</v>
      </c>
      <c r="H46" s="93" t="s">
        <v>93</v>
      </c>
      <c r="I46" s="1143" t="s">
        <v>43</v>
      </c>
      <c r="J46" s="355"/>
      <c r="K46" s="1115">
        <v>4.5</v>
      </c>
    </row>
    <row r="47" spans="1:11" x14ac:dyDescent="0.25">
      <c r="A47" s="537">
        <v>18</v>
      </c>
      <c r="B47" s="647" t="s">
        <v>154</v>
      </c>
      <c r="C47" s="72"/>
      <c r="D47" s="269" t="s">
        <v>43</v>
      </c>
      <c r="E47" s="427"/>
      <c r="F47" s="923"/>
      <c r="G47" s="537">
        <v>18</v>
      </c>
      <c r="H47" s="72"/>
      <c r="I47" s="1143" t="s">
        <v>43</v>
      </c>
      <c r="J47" s="355"/>
      <c r="K47" s="1115"/>
    </row>
    <row r="48" spans="1:11" s="7" customFormat="1" x14ac:dyDescent="0.25">
      <c r="A48" s="678" t="s">
        <v>134</v>
      </c>
      <c r="B48" s="1224"/>
      <c r="C48" s="66"/>
      <c r="D48" s="1423"/>
      <c r="E48" s="182"/>
      <c r="F48" s="924"/>
      <c r="G48" s="678"/>
      <c r="H48" s="668"/>
      <c r="I48" s="200"/>
      <c r="J48" s="198"/>
      <c r="K48" s="198"/>
    </row>
    <row r="49" spans="1:12" s="7" customFormat="1" x14ac:dyDescent="0.25">
      <c r="A49" s="537">
        <v>1</v>
      </c>
      <c r="B49" s="647" t="s">
        <v>49</v>
      </c>
      <c r="C49" s="1209" t="s">
        <v>120</v>
      </c>
      <c r="D49" s="1143" t="s">
        <v>130</v>
      </c>
      <c r="E49" s="427" t="s">
        <v>283</v>
      </c>
      <c r="F49" s="923"/>
      <c r="G49" s="537">
        <v>1</v>
      </c>
      <c r="H49" s="1181" t="s">
        <v>120</v>
      </c>
      <c r="I49" s="1143" t="s">
        <v>130</v>
      </c>
      <c r="J49" s="355"/>
      <c r="K49" s="1115">
        <v>3.1</v>
      </c>
    </row>
    <row r="50" spans="1:12" x14ac:dyDescent="0.25">
      <c r="A50" s="537">
        <v>2</v>
      </c>
      <c r="B50" s="647" t="s">
        <v>15</v>
      </c>
      <c r="C50" s="42"/>
      <c r="D50" s="1143" t="s">
        <v>44</v>
      </c>
      <c r="E50" s="182"/>
      <c r="F50" s="924"/>
      <c r="G50" s="537">
        <v>2</v>
      </c>
      <c r="H50" s="71"/>
      <c r="I50" s="1143" t="s">
        <v>44</v>
      </c>
      <c r="J50" s="355"/>
      <c r="K50" s="1115"/>
    </row>
    <row r="51" spans="1:12" s="7" customFormat="1" x14ac:dyDescent="0.25">
      <c r="A51" s="537">
        <v>3</v>
      </c>
      <c r="B51" s="647" t="s">
        <v>79</v>
      </c>
      <c r="C51" s="884" t="s">
        <v>645</v>
      </c>
      <c r="D51" s="1143" t="s">
        <v>130</v>
      </c>
      <c r="E51" s="182"/>
      <c r="F51" s="924"/>
      <c r="G51" s="537">
        <v>3</v>
      </c>
      <c r="H51" s="790" t="s">
        <v>726</v>
      </c>
      <c r="I51" s="1143" t="s">
        <v>130</v>
      </c>
      <c r="J51" s="430" t="s">
        <v>283</v>
      </c>
      <c r="K51" s="1128">
        <v>9.1999999999999993</v>
      </c>
      <c r="L51" s="267"/>
    </row>
    <row r="52" spans="1:12" s="7" customFormat="1" x14ac:dyDescent="0.25">
      <c r="A52" s="537">
        <v>4</v>
      </c>
      <c r="B52" s="647" t="s">
        <v>34</v>
      </c>
      <c r="C52" s="1209" t="s">
        <v>110</v>
      </c>
      <c r="D52" s="1143" t="s">
        <v>130</v>
      </c>
      <c r="E52" s="182"/>
      <c r="F52" s="924"/>
      <c r="G52" s="537">
        <v>4</v>
      </c>
      <c r="H52" s="1209" t="s">
        <v>110</v>
      </c>
      <c r="I52" s="1143" t="s">
        <v>130</v>
      </c>
      <c r="J52" s="355"/>
      <c r="K52" s="1115" t="s">
        <v>978</v>
      </c>
    </row>
    <row r="53" spans="1:12" s="7" customFormat="1" x14ac:dyDescent="0.25">
      <c r="A53" s="537">
        <v>5</v>
      </c>
      <c r="B53" s="647" t="s">
        <v>16</v>
      </c>
      <c r="C53" s="1209" t="b">
        <v>0</v>
      </c>
      <c r="D53" s="1143" t="s">
        <v>130</v>
      </c>
      <c r="E53" s="182"/>
      <c r="F53" s="924"/>
      <c r="G53" s="537">
        <v>5</v>
      </c>
      <c r="H53" s="1209" t="b">
        <v>0</v>
      </c>
      <c r="I53" s="1143" t="s">
        <v>130</v>
      </c>
      <c r="J53" s="355"/>
      <c r="K53" s="1115"/>
    </row>
    <row r="54" spans="1:12" x14ac:dyDescent="0.25">
      <c r="A54" s="537">
        <v>6</v>
      </c>
      <c r="B54" s="647" t="s">
        <v>50</v>
      </c>
      <c r="C54" s="42"/>
      <c r="D54" s="1143" t="s">
        <v>44</v>
      </c>
      <c r="E54" s="182"/>
      <c r="F54" s="924"/>
      <c r="G54" s="537">
        <v>6</v>
      </c>
      <c r="H54" s="71"/>
      <c r="I54" s="1143" t="s">
        <v>44</v>
      </c>
      <c r="J54" s="355"/>
      <c r="K54" s="1115"/>
    </row>
    <row r="55" spans="1:12" x14ac:dyDescent="0.25">
      <c r="A55" s="537">
        <v>7</v>
      </c>
      <c r="B55" s="647" t="s">
        <v>13</v>
      </c>
      <c r="C55" s="42"/>
      <c r="D55" s="1143" t="s">
        <v>44</v>
      </c>
      <c r="E55" s="182"/>
      <c r="F55" s="924"/>
      <c r="G55" s="537">
        <v>7</v>
      </c>
      <c r="H55" s="71"/>
      <c r="I55" s="1143" t="s">
        <v>44</v>
      </c>
      <c r="J55" s="355"/>
      <c r="K55" s="1115"/>
    </row>
    <row r="56" spans="1:12" s="7" customFormat="1" x14ac:dyDescent="0.25">
      <c r="A56" s="537">
        <v>8</v>
      </c>
      <c r="B56" s="647" t="s">
        <v>14</v>
      </c>
      <c r="C56" s="1188" t="s">
        <v>170</v>
      </c>
      <c r="D56" s="1143" t="s">
        <v>130</v>
      </c>
      <c r="E56" s="427" t="s">
        <v>283</v>
      </c>
      <c r="F56" s="923"/>
      <c r="G56" s="537">
        <v>8</v>
      </c>
      <c r="H56" s="1526" t="s">
        <v>170</v>
      </c>
      <c r="I56" s="1553" t="s">
        <v>130</v>
      </c>
      <c r="J56" s="362"/>
      <c r="K56" s="1121" t="s">
        <v>954</v>
      </c>
    </row>
    <row r="57" spans="1:12" s="7" customFormat="1" x14ac:dyDescent="0.25">
      <c r="A57" s="537">
        <v>9</v>
      </c>
      <c r="B57" s="647" t="s">
        <v>51</v>
      </c>
      <c r="C57" s="1209" t="s">
        <v>104</v>
      </c>
      <c r="D57" s="1143" t="s">
        <v>130</v>
      </c>
      <c r="E57" s="267"/>
      <c r="F57" s="925"/>
      <c r="G57" s="537">
        <v>9</v>
      </c>
      <c r="H57" s="1209" t="s">
        <v>104</v>
      </c>
      <c r="I57" s="1143" t="s">
        <v>130</v>
      </c>
      <c r="J57" s="355"/>
      <c r="K57" s="1115">
        <v>8.4</v>
      </c>
    </row>
    <row r="58" spans="1:12" x14ac:dyDescent="0.25">
      <c r="A58" s="537">
        <v>10</v>
      </c>
      <c r="B58" s="647" t="s">
        <v>35</v>
      </c>
      <c r="C58" s="42"/>
      <c r="D58" s="1143" t="s">
        <v>44</v>
      </c>
      <c r="E58" s="172"/>
      <c r="F58" s="220"/>
      <c r="G58" s="537">
        <v>10</v>
      </c>
      <c r="H58" s="642"/>
      <c r="I58" s="1143" t="s">
        <v>44</v>
      </c>
      <c r="J58" s="355"/>
      <c r="K58" s="1115"/>
    </row>
    <row r="59" spans="1:12" s="7" customFormat="1" x14ac:dyDescent="0.25">
      <c r="A59" s="537">
        <v>11</v>
      </c>
      <c r="B59" s="647" t="s">
        <v>52</v>
      </c>
      <c r="C59" s="1209">
        <v>2011</v>
      </c>
      <c r="D59" s="1143" t="s">
        <v>44</v>
      </c>
      <c r="E59" s="175"/>
      <c r="F59" s="186"/>
      <c r="G59" s="537">
        <v>11</v>
      </c>
      <c r="H59" s="1209">
        <v>2011</v>
      </c>
      <c r="I59" s="1143" t="s">
        <v>44</v>
      </c>
      <c r="J59" s="355"/>
      <c r="K59" s="1115"/>
    </row>
    <row r="60" spans="1:12" s="7" customFormat="1" x14ac:dyDescent="0.25">
      <c r="A60" s="537">
        <v>12</v>
      </c>
      <c r="B60" s="647" t="s">
        <v>53</v>
      </c>
      <c r="C60" s="1184" t="s">
        <v>644</v>
      </c>
      <c r="D60" s="1143" t="s">
        <v>130</v>
      </c>
      <c r="E60" s="172"/>
      <c r="F60" s="220"/>
      <c r="G60" s="537">
        <v>12</v>
      </c>
      <c r="H60" s="1509" t="str">
        <f>C60</f>
        <v>2020-04-20T10:55:30Z</v>
      </c>
      <c r="I60" s="1143" t="s">
        <v>130</v>
      </c>
      <c r="J60" s="363"/>
      <c r="K60" s="53"/>
    </row>
    <row r="61" spans="1:12" s="7" customFormat="1" x14ac:dyDescent="0.25">
      <c r="A61" s="537">
        <v>13</v>
      </c>
      <c r="B61" s="647" t="s">
        <v>54</v>
      </c>
      <c r="C61" s="884" t="s">
        <v>646</v>
      </c>
      <c r="D61" s="1143" t="s">
        <v>130</v>
      </c>
      <c r="E61" s="172"/>
      <c r="F61" s="220"/>
      <c r="G61" s="537">
        <v>13</v>
      </c>
      <c r="H61" s="884" t="s">
        <v>646</v>
      </c>
      <c r="I61" s="1143" t="s">
        <v>130</v>
      </c>
      <c r="J61" s="364"/>
      <c r="K61" s="1123"/>
    </row>
    <row r="62" spans="1:12" x14ac:dyDescent="0.25">
      <c r="A62" s="537">
        <v>14</v>
      </c>
      <c r="B62" s="647" t="s">
        <v>37</v>
      </c>
      <c r="C62" s="150"/>
      <c r="D62" s="1143" t="s">
        <v>44</v>
      </c>
      <c r="E62" s="267" t="s">
        <v>283</v>
      </c>
      <c r="F62" s="925"/>
      <c r="G62" s="537">
        <v>14</v>
      </c>
      <c r="H62" s="81"/>
      <c r="I62" s="1143" t="s">
        <v>44</v>
      </c>
      <c r="J62" s="364"/>
      <c r="K62" s="1123"/>
    </row>
    <row r="63" spans="1:12" s="7" customFormat="1" x14ac:dyDescent="0.25">
      <c r="A63" s="537">
        <v>15</v>
      </c>
      <c r="B63" s="647" t="s">
        <v>55</v>
      </c>
      <c r="C63" s="1435" t="s">
        <v>1018</v>
      </c>
      <c r="D63" s="1143" t="s">
        <v>769</v>
      </c>
      <c r="E63" s="132"/>
      <c r="F63" s="648"/>
      <c r="G63" s="537">
        <v>15</v>
      </c>
      <c r="H63" s="1435" t="s">
        <v>622</v>
      </c>
      <c r="I63" s="1143" t="s">
        <v>769</v>
      </c>
      <c r="J63" s="355"/>
      <c r="K63" s="1115"/>
    </row>
    <row r="64" spans="1:12" s="7" customFormat="1" x14ac:dyDescent="0.25">
      <c r="A64" s="537">
        <v>16</v>
      </c>
      <c r="B64" s="647" t="s">
        <v>56</v>
      </c>
      <c r="C64" s="96" t="s">
        <v>329</v>
      </c>
      <c r="D64" s="1143" t="s">
        <v>44</v>
      </c>
      <c r="E64" s="267" t="s">
        <v>283</v>
      </c>
      <c r="F64" s="925"/>
      <c r="G64" s="537">
        <v>16</v>
      </c>
      <c r="H64" s="1090" t="s">
        <v>329</v>
      </c>
      <c r="I64" s="1143" t="s">
        <v>44</v>
      </c>
      <c r="J64" s="355"/>
      <c r="K64" s="1115">
        <v>5.3</v>
      </c>
    </row>
    <row r="65" spans="1:12" s="7" customFormat="1" x14ac:dyDescent="0.25">
      <c r="A65" s="537">
        <v>17</v>
      </c>
      <c r="B65" s="647" t="s">
        <v>57</v>
      </c>
      <c r="C65" s="884" t="s">
        <v>646</v>
      </c>
      <c r="D65" s="1143" t="s">
        <v>43</v>
      </c>
      <c r="E65" s="267" t="s">
        <v>283</v>
      </c>
      <c r="F65" s="925"/>
      <c r="G65" s="537">
        <v>17</v>
      </c>
      <c r="H65" s="129" t="s">
        <v>674</v>
      </c>
      <c r="I65" s="1143" t="s">
        <v>43</v>
      </c>
      <c r="J65" s="365"/>
      <c r="K65" s="1122">
        <v>5.4</v>
      </c>
      <c r="L65" s="267"/>
    </row>
    <row r="66" spans="1:12" s="7" customFormat="1" x14ac:dyDescent="0.25">
      <c r="A66" s="537">
        <v>18</v>
      </c>
      <c r="B66" s="647" t="s">
        <v>129</v>
      </c>
      <c r="C66" s="1209" t="s">
        <v>105</v>
      </c>
      <c r="D66" s="1143" t="s">
        <v>130</v>
      </c>
      <c r="E66" s="427" t="s">
        <v>283</v>
      </c>
      <c r="F66" s="923"/>
      <c r="G66" s="537">
        <v>18</v>
      </c>
      <c r="H66" s="1410" t="s">
        <v>105</v>
      </c>
      <c r="I66" s="1143" t="s">
        <v>130</v>
      </c>
      <c r="J66" s="355"/>
      <c r="K66" s="1115">
        <v>6.3</v>
      </c>
    </row>
    <row r="67" spans="1:12" s="7" customFormat="1" x14ac:dyDescent="0.25">
      <c r="A67" s="537">
        <v>19</v>
      </c>
      <c r="B67" s="647" t="s">
        <v>17</v>
      </c>
      <c r="C67" s="1209" t="b">
        <v>0</v>
      </c>
      <c r="D67" s="1143" t="s">
        <v>130</v>
      </c>
      <c r="E67" s="172"/>
      <c r="F67" s="220"/>
      <c r="G67" s="537">
        <v>19</v>
      </c>
      <c r="H67" s="1181" t="b">
        <v>0</v>
      </c>
      <c r="I67" s="1143" t="s">
        <v>130</v>
      </c>
      <c r="J67" s="355"/>
      <c r="K67" s="1115"/>
    </row>
    <row r="68" spans="1:12" s="7" customFormat="1" x14ac:dyDescent="0.25">
      <c r="A68" s="537">
        <v>20</v>
      </c>
      <c r="B68" s="647" t="s">
        <v>18</v>
      </c>
      <c r="C68" s="1209" t="s">
        <v>111</v>
      </c>
      <c r="D68" s="679" t="s">
        <v>130</v>
      </c>
      <c r="E68" s="427" t="s">
        <v>283</v>
      </c>
      <c r="F68" s="923"/>
      <c r="G68" s="537">
        <v>20</v>
      </c>
      <c r="H68" s="1181" t="s">
        <v>111</v>
      </c>
      <c r="I68" s="679" t="s">
        <v>130</v>
      </c>
      <c r="J68" s="355"/>
      <c r="K68" s="1115">
        <v>6.15</v>
      </c>
    </row>
    <row r="69" spans="1:12" s="7" customFormat="1" x14ac:dyDescent="0.25">
      <c r="A69" s="537">
        <v>21</v>
      </c>
      <c r="B69" s="647" t="s">
        <v>58</v>
      </c>
      <c r="C69" s="106" t="b">
        <v>1</v>
      </c>
      <c r="D69" s="1143" t="s">
        <v>130</v>
      </c>
      <c r="E69" s="172"/>
      <c r="F69" s="220"/>
      <c r="G69" s="537">
        <v>21</v>
      </c>
      <c r="H69" s="1410" t="b">
        <v>1</v>
      </c>
      <c r="I69" s="1143" t="s">
        <v>130</v>
      </c>
      <c r="J69" s="355"/>
      <c r="K69" s="1115"/>
    </row>
    <row r="70" spans="1:12" s="7" customFormat="1" x14ac:dyDescent="0.25">
      <c r="A70" s="537">
        <v>22</v>
      </c>
      <c r="B70" s="647" t="s">
        <v>651</v>
      </c>
      <c r="C70" s="1209" t="s">
        <v>197</v>
      </c>
      <c r="D70" s="1143" t="s">
        <v>130</v>
      </c>
      <c r="E70" s="427" t="s">
        <v>283</v>
      </c>
      <c r="F70" s="923"/>
      <c r="G70" s="537">
        <v>22</v>
      </c>
      <c r="H70" s="1209" t="s">
        <v>197</v>
      </c>
      <c r="I70" s="1143" t="s">
        <v>130</v>
      </c>
      <c r="J70" s="355"/>
      <c r="K70" s="1115"/>
    </row>
    <row r="71" spans="1:12" s="7" customFormat="1" x14ac:dyDescent="0.25">
      <c r="A71" s="537">
        <v>23</v>
      </c>
      <c r="B71" s="647" t="s">
        <v>59</v>
      </c>
      <c r="C71" s="899">
        <f>C24</f>
        <v>-6.1000000000000004E-3</v>
      </c>
      <c r="D71" s="1143" t="s">
        <v>44</v>
      </c>
      <c r="E71" s="267" t="s">
        <v>283</v>
      </c>
      <c r="F71" s="925"/>
      <c r="G71" s="537">
        <v>23</v>
      </c>
      <c r="H71" s="231">
        <f>-0.0045</f>
        <v>-4.4999999999999997E-3</v>
      </c>
      <c r="I71" s="1143" t="s">
        <v>44</v>
      </c>
      <c r="J71" s="366"/>
      <c r="K71" s="1126">
        <v>5.0999999999999996</v>
      </c>
    </row>
    <row r="72" spans="1:12" s="7" customFormat="1" x14ac:dyDescent="0.25">
      <c r="A72" s="537">
        <v>24</v>
      </c>
      <c r="B72" s="647" t="s">
        <v>60</v>
      </c>
      <c r="C72" s="1209" t="s">
        <v>112</v>
      </c>
      <c r="D72" s="1143" t="s">
        <v>44</v>
      </c>
      <c r="E72" s="172"/>
      <c r="F72" s="220"/>
      <c r="G72" s="537">
        <v>24</v>
      </c>
      <c r="H72" s="1181" t="s">
        <v>112</v>
      </c>
      <c r="I72" s="679" t="s">
        <v>44</v>
      </c>
      <c r="J72" s="355"/>
      <c r="K72" s="1115"/>
    </row>
    <row r="73" spans="1:12" x14ac:dyDescent="0.25">
      <c r="A73" s="537">
        <v>25</v>
      </c>
      <c r="B73" s="647" t="s">
        <v>61</v>
      </c>
      <c r="C73" s="42"/>
      <c r="D73" s="1143" t="s">
        <v>44</v>
      </c>
      <c r="E73" s="178"/>
      <c r="F73" s="791"/>
      <c r="G73" s="537">
        <v>25</v>
      </c>
      <c r="H73" s="71"/>
      <c r="I73" s="679" t="s">
        <v>44</v>
      </c>
      <c r="J73" s="355"/>
      <c r="K73" s="1115"/>
    </row>
    <row r="74" spans="1:12" x14ac:dyDescent="0.25">
      <c r="A74" s="537">
        <v>26</v>
      </c>
      <c r="B74" s="647" t="s">
        <v>62</v>
      </c>
      <c r="C74" s="42"/>
      <c r="D74" s="1143" t="s">
        <v>44</v>
      </c>
      <c r="E74" s="172"/>
      <c r="F74" s="220"/>
      <c r="G74" s="537">
        <v>26</v>
      </c>
      <c r="H74" s="71"/>
      <c r="I74" s="679" t="s">
        <v>44</v>
      </c>
      <c r="J74" s="355"/>
      <c r="K74" s="1115"/>
    </row>
    <row r="75" spans="1:12" x14ac:dyDescent="0.25">
      <c r="A75" s="537">
        <v>27</v>
      </c>
      <c r="B75" s="647" t="s">
        <v>63</v>
      </c>
      <c r="C75" s="42"/>
      <c r="D75" s="1143" t="s">
        <v>44</v>
      </c>
      <c r="E75" s="172"/>
      <c r="F75" s="220"/>
      <c r="G75" s="537">
        <v>27</v>
      </c>
      <c r="H75" s="71"/>
      <c r="I75" s="679" t="s">
        <v>44</v>
      </c>
      <c r="J75" s="355"/>
      <c r="K75" s="1115"/>
    </row>
    <row r="76" spans="1:12" x14ac:dyDescent="0.25">
      <c r="A76" s="537">
        <v>28</v>
      </c>
      <c r="B76" s="647" t="s">
        <v>64</v>
      </c>
      <c r="C76" s="42"/>
      <c r="D76" s="1143" t="s">
        <v>44</v>
      </c>
      <c r="E76" s="172"/>
      <c r="F76" s="220"/>
      <c r="G76" s="537">
        <v>28</v>
      </c>
      <c r="H76" s="71"/>
      <c r="I76" s="1143" t="s">
        <v>44</v>
      </c>
      <c r="J76" s="355"/>
      <c r="K76" s="1115"/>
    </row>
    <row r="77" spans="1:12" x14ac:dyDescent="0.25">
      <c r="A77" s="537">
        <v>29</v>
      </c>
      <c r="B77" s="647" t="s">
        <v>65</v>
      </c>
      <c r="C77" s="42"/>
      <c r="D77" s="1143" t="s">
        <v>44</v>
      </c>
      <c r="E77" s="172"/>
      <c r="F77" s="220"/>
      <c r="G77" s="537">
        <v>29</v>
      </c>
      <c r="H77" s="71"/>
      <c r="I77" s="1143" t="s">
        <v>44</v>
      </c>
      <c r="J77" s="355"/>
      <c r="K77" s="1115"/>
    </row>
    <row r="78" spans="1:12" x14ac:dyDescent="0.25">
      <c r="A78" s="537">
        <v>30</v>
      </c>
      <c r="B78" s="647" t="s">
        <v>66</v>
      </c>
      <c r="C78" s="42"/>
      <c r="D78" s="1143" t="s">
        <v>44</v>
      </c>
      <c r="E78" s="172"/>
      <c r="F78" s="220"/>
      <c r="G78" s="537">
        <v>30</v>
      </c>
      <c r="H78" s="71"/>
      <c r="I78" s="1143" t="s">
        <v>44</v>
      </c>
      <c r="J78" s="355"/>
      <c r="K78" s="1115"/>
    </row>
    <row r="79" spans="1:12" x14ac:dyDescent="0.25">
      <c r="A79" s="537">
        <v>31</v>
      </c>
      <c r="B79" s="647" t="s">
        <v>67</v>
      </c>
      <c r="C79" s="42"/>
      <c r="D79" s="1143" t="s">
        <v>44</v>
      </c>
      <c r="E79" s="172"/>
      <c r="F79" s="220"/>
      <c r="G79" s="537">
        <v>31</v>
      </c>
      <c r="H79" s="71"/>
      <c r="I79" s="1143" t="s">
        <v>44</v>
      </c>
      <c r="J79" s="355"/>
      <c r="K79" s="1115"/>
    </row>
    <row r="80" spans="1:12" x14ac:dyDescent="0.25">
      <c r="A80" s="537">
        <v>32</v>
      </c>
      <c r="B80" s="647" t="s">
        <v>68</v>
      </c>
      <c r="C80" s="42"/>
      <c r="D80" s="1143" t="s">
        <v>44</v>
      </c>
      <c r="E80" s="172"/>
      <c r="F80" s="220"/>
      <c r="G80" s="537">
        <v>32</v>
      </c>
      <c r="H80" s="71"/>
      <c r="I80" s="679" t="s">
        <v>44</v>
      </c>
      <c r="J80" s="355"/>
      <c r="K80" s="1115"/>
    </row>
    <row r="81" spans="1:11" x14ac:dyDescent="0.25">
      <c r="A81" s="537">
        <v>35</v>
      </c>
      <c r="B81" s="647" t="s">
        <v>72</v>
      </c>
      <c r="C81" s="42"/>
      <c r="D81" s="1143" t="s">
        <v>43</v>
      </c>
      <c r="E81" s="172"/>
      <c r="F81" s="220"/>
      <c r="G81" s="537">
        <v>35</v>
      </c>
      <c r="H81" s="71"/>
      <c r="I81" s="679" t="s">
        <v>43</v>
      </c>
      <c r="J81" s="355"/>
      <c r="K81" s="1115"/>
    </row>
    <row r="82" spans="1:11" x14ac:dyDescent="0.25">
      <c r="A82" s="537">
        <v>36</v>
      </c>
      <c r="B82" s="647" t="s">
        <v>73</v>
      </c>
      <c r="C82" s="42"/>
      <c r="D82" s="1143" t="s">
        <v>44</v>
      </c>
      <c r="E82" s="172"/>
      <c r="F82" s="220"/>
      <c r="G82" s="537">
        <v>36</v>
      </c>
      <c r="H82" s="71"/>
      <c r="I82" s="679" t="s">
        <v>44</v>
      </c>
      <c r="J82" s="355"/>
      <c r="K82" s="1115"/>
    </row>
    <row r="83" spans="1:11" s="7" customFormat="1" x14ac:dyDescent="0.25">
      <c r="A83" s="537">
        <v>37</v>
      </c>
      <c r="B83" s="647" t="s">
        <v>69</v>
      </c>
      <c r="C83" s="1214">
        <f>C22</f>
        <v>10162756.897260273</v>
      </c>
      <c r="D83" s="1143" t="s">
        <v>130</v>
      </c>
      <c r="E83" s="172"/>
      <c r="F83" s="220"/>
      <c r="G83" s="537">
        <v>37</v>
      </c>
      <c r="H83" s="109">
        <v>10162756.897260273</v>
      </c>
      <c r="I83" s="679" t="s">
        <v>130</v>
      </c>
      <c r="J83" s="358"/>
      <c r="K83" s="1116"/>
    </row>
    <row r="84" spans="1:11" x14ac:dyDescent="0.25">
      <c r="A84" s="537">
        <v>38</v>
      </c>
      <c r="B84" s="647" t="s">
        <v>70</v>
      </c>
      <c r="C84" s="128"/>
      <c r="D84" s="1143" t="s">
        <v>44</v>
      </c>
      <c r="E84" s="267" t="s">
        <v>283</v>
      </c>
      <c r="F84" s="925"/>
      <c r="G84" s="537">
        <v>38</v>
      </c>
      <c r="H84" s="64"/>
      <c r="I84" s="679" t="s">
        <v>44</v>
      </c>
      <c r="J84" s="358"/>
      <c r="K84" s="1116"/>
    </row>
    <row r="85" spans="1:11" s="7" customFormat="1" x14ac:dyDescent="0.25">
      <c r="A85" s="537">
        <v>39</v>
      </c>
      <c r="B85" s="647" t="s">
        <v>71</v>
      </c>
      <c r="C85" s="1209" t="str">
        <f>C23</f>
        <v>EUR</v>
      </c>
      <c r="D85" s="1143" t="s">
        <v>130</v>
      </c>
      <c r="E85" s="172"/>
      <c r="F85" s="220"/>
      <c r="G85" s="537">
        <v>39</v>
      </c>
      <c r="H85" s="1181" t="s">
        <v>99</v>
      </c>
      <c r="I85" s="1145" t="s">
        <v>130</v>
      </c>
      <c r="J85" s="355"/>
      <c r="K85" s="1115"/>
    </row>
    <row r="86" spans="1:11" s="7" customFormat="1" x14ac:dyDescent="0.25">
      <c r="A86" s="537">
        <v>73</v>
      </c>
      <c r="B86" s="647" t="s">
        <v>81</v>
      </c>
      <c r="C86" s="1209" t="b">
        <v>0</v>
      </c>
      <c r="D86" s="679" t="s">
        <v>130</v>
      </c>
      <c r="E86" s="178"/>
      <c r="F86" s="791"/>
      <c r="G86" s="537">
        <v>73</v>
      </c>
      <c r="H86" s="1181" t="b">
        <v>0</v>
      </c>
      <c r="I86" s="1491" t="s">
        <v>130</v>
      </c>
      <c r="J86" s="355"/>
      <c r="K86" s="1115">
        <v>6.1</v>
      </c>
    </row>
    <row r="87" spans="1:11" x14ac:dyDescent="0.25">
      <c r="A87" s="537">
        <v>74</v>
      </c>
      <c r="B87" s="647" t="s">
        <v>78</v>
      </c>
      <c r="C87" s="1435" t="s">
        <v>1018</v>
      </c>
      <c r="D87" s="1144" t="s">
        <v>769</v>
      </c>
      <c r="E87" s="132"/>
      <c r="F87" s="648"/>
      <c r="G87" s="537">
        <v>74</v>
      </c>
      <c r="H87" s="1435" t="s">
        <v>622</v>
      </c>
      <c r="I87" s="269" t="s">
        <v>769</v>
      </c>
      <c r="J87" s="364"/>
      <c r="K87" s="1115"/>
    </row>
    <row r="88" spans="1:11" s="7" customFormat="1" x14ac:dyDescent="0.25">
      <c r="A88" s="537">
        <v>75</v>
      </c>
      <c r="B88" s="647" t="s">
        <v>19</v>
      </c>
      <c r="C88" s="1209" t="s">
        <v>113</v>
      </c>
      <c r="D88" s="679" t="s">
        <v>44</v>
      </c>
      <c r="E88" s="267"/>
      <c r="F88" s="925"/>
      <c r="G88" s="537">
        <v>75</v>
      </c>
      <c r="H88" s="1435" t="s">
        <v>622</v>
      </c>
      <c r="I88" s="269" t="s">
        <v>769</v>
      </c>
      <c r="J88" s="355"/>
      <c r="K88" s="1123"/>
    </row>
    <row r="89" spans="1:11" x14ac:dyDescent="0.25">
      <c r="A89" s="537">
        <v>76</v>
      </c>
      <c r="B89" s="1226" t="s">
        <v>30</v>
      </c>
      <c r="C89" s="42"/>
      <c r="D89" s="679" t="s">
        <v>44</v>
      </c>
      <c r="E89" s="172"/>
      <c r="F89" s="220"/>
      <c r="G89" s="537">
        <v>76</v>
      </c>
      <c r="H89" s="1435" t="s">
        <v>622</v>
      </c>
      <c r="I89" s="269" t="s">
        <v>769</v>
      </c>
      <c r="J89" s="355"/>
      <c r="K89" s="1115"/>
    </row>
    <row r="90" spans="1:11" x14ac:dyDescent="0.25">
      <c r="A90" s="537">
        <v>77</v>
      </c>
      <c r="B90" s="1226" t="s">
        <v>31</v>
      </c>
      <c r="C90" s="42"/>
      <c r="D90" s="679" t="s">
        <v>44</v>
      </c>
      <c r="E90" s="172"/>
      <c r="F90" s="220"/>
      <c r="G90" s="537">
        <v>77</v>
      </c>
      <c r="H90" s="1435" t="s">
        <v>622</v>
      </c>
      <c r="I90" s="269" t="s">
        <v>769</v>
      </c>
      <c r="J90" s="355"/>
      <c r="K90" s="1115"/>
    </row>
    <row r="91" spans="1:11" s="7" customFormat="1" x14ac:dyDescent="0.25">
      <c r="A91" s="537">
        <v>78</v>
      </c>
      <c r="B91" s="1226" t="s">
        <v>77</v>
      </c>
      <c r="C91" s="1209" t="str">
        <f>H18</f>
        <v>DE0001102317</v>
      </c>
      <c r="D91" s="679" t="s">
        <v>44</v>
      </c>
      <c r="E91" s="172"/>
      <c r="F91" s="220"/>
      <c r="G91" s="537">
        <v>78</v>
      </c>
      <c r="H91" s="1435" t="s">
        <v>622</v>
      </c>
      <c r="I91" s="1491" t="s">
        <v>769</v>
      </c>
      <c r="J91" s="355"/>
      <c r="K91" s="1115"/>
    </row>
    <row r="92" spans="1:11" s="7" customFormat="1" x14ac:dyDescent="0.25">
      <c r="A92" s="537">
        <v>79</v>
      </c>
      <c r="B92" s="1226" t="s">
        <v>76</v>
      </c>
      <c r="C92" s="1209" t="s">
        <v>118</v>
      </c>
      <c r="D92" s="679" t="s">
        <v>44</v>
      </c>
      <c r="E92" s="172"/>
      <c r="F92" s="220"/>
      <c r="G92" s="537">
        <v>79</v>
      </c>
      <c r="H92" s="1435" t="s">
        <v>622</v>
      </c>
      <c r="I92" s="1491" t="s">
        <v>769</v>
      </c>
      <c r="J92" s="355"/>
      <c r="K92" s="1115">
        <v>6.12</v>
      </c>
    </row>
    <row r="93" spans="1:11" s="7" customFormat="1" x14ac:dyDescent="0.25">
      <c r="A93" s="537">
        <v>83</v>
      </c>
      <c r="B93" s="1226" t="s">
        <v>20</v>
      </c>
      <c r="C93" s="1214">
        <f>C20</f>
        <v>10000000</v>
      </c>
      <c r="D93" s="679" t="s">
        <v>44</v>
      </c>
      <c r="E93" s="172"/>
      <c r="F93" s="220"/>
      <c r="G93" s="537">
        <v>83</v>
      </c>
      <c r="H93" s="1435" t="s">
        <v>622</v>
      </c>
      <c r="I93" s="1491" t="s">
        <v>769</v>
      </c>
      <c r="J93" s="358"/>
      <c r="K93" s="1115"/>
    </row>
    <row r="94" spans="1:11" s="7" customFormat="1" x14ac:dyDescent="0.25">
      <c r="A94" s="537">
        <v>85</v>
      </c>
      <c r="B94" s="647" t="s">
        <v>21</v>
      </c>
      <c r="C94" s="1209" t="s">
        <v>99</v>
      </c>
      <c r="D94" s="679" t="s">
        <v>43</v>
      </c>
      <c r="E94" s="172"/>
      <c r="F94" s="220"/>
      <c r="G94" s="537">
        <v>85</v>
      </c>
      <c r="H94" s="1435" t="s">
        <v>622</v>
      </c>
      <c r="I94" s="269" t="s">
        <v>769</v>
      </c>
      <c r="J94" s="355"/>
      <c r="K94" s="1125">
        <v>6.5</v>
      </c>
    </row>
    <row r="95" spans="1:11" s="7" customFormat="1" x14ac:dyDescent="0.25">
      <c r="A95" s="537">
        <v>86</v>
      </c>
      <c r="B95" s="647" t="s">
        <v>22</v>
      </c>
      <c r="C95" s="42"/>
      <c r="D95" s="679" t="s">
        <v>43</v>
      </c>
      <c r="E95" s="427" t="s">
        <v>283</v>
      </c>
      <c r="F95" s="220"/>
      <c r="G95" s="537">
        <v>86</v>
      </c>
      <c r="H95" s="1435" t="s">
        <v>622</v>
      </c>
      <c r="I95" s="1540" t="s">
        <v>769</v>
      </c>
      <c r="J95" s="355"/>
      <c r="K95" s="1115">
        <v>6.6</v>
      </c>
    </row>
    <row r="96" spans="1:11" s="7" customFormat="1" x14ac:dyDescent="0.25">
      <c r="A96" s="537">
        <v>87</v>
      </c>
      <c r="B96" s="647" t="s">
        <v>23</v>
      </c>
      <c r="C96" s="1227">
        <f>(C21/C20)*100</f>
        <v>102.13826027397259</v>
      </c>
      <c r="D96" s="679" t="s">
        <v>44</v>
      </c>
      <c r="E96" s="427" t="s">
        <v>283</v>
      </c>
      <c r="F96" s="923"/>
      <c r="G96" s="537">
        <v>87</v>
      </c>
      <c r="H96" s="1435" t="s">
        <v>622</v>
      </c>
      <c r="I96" s="269" t="s">
        <v>769</v>
      </c>
      <c r="J96" s="367"/>
      <c r="K96" s="1127">
        <v>6.7</v>
      </c>
    </row>
    <row r="97" spans="1:16" s="7" customFormat="1" x14ac:dyDescent="0.25">
      <c r="A97" s="537">
        <v>88</v>
      </c>
      <c r="B97" s="647" t="s">
        <v>24</v>
      </c>
      <c r="C97" s="109">
        <f>C21</f>
        <v>10213826.02739726</v>
      </c>
      <c r="D97" s="679" t="s">
        <v>44</v>
      </c>
      <c r="E97" s="427" t="s">
        <v>283</v>
      </c>
      <c r="F97" s="923"/>
      <c r="G97" s="537">
        <v>88</v>
      </c>
      <c r="H97" s="1435" t="s">
        <v>622</v>
      </c>
      <c r="I97" s="269" t="s">
        <v>769</v>
      </c>
      <c r="J97" s="358"/>
      <c r="K97" s="1117"/>
    </row>
    <row r="98" spans="1:16" s="7" customFormat="1" x14ac:dyDescent="0.25">
      <c r="A98" s="537">
        <v>89</v>
      </c>
      <c r="B98" s="647" t="s">
        <v>25</v>
      </c>
      <c r="C98" s="1257">
        <v>0.5</v>
      </c>
      <c r="D98" s="679" t="s">
        <v>44</v>
      </c>
      <c r="E98" s="182"/>
      <c r="F98" s="924"/>
      <c r="G98" s="537">
        <v>89</v>
      </c>
      <c r="H98" s="1435" t="s">
        <v>622</v>
      </c>
      <c r="I98" s="1491" t="s">
        <v>769</v>
      </c>
      <c r="J98" s="368"/>
      <c r="K98" s="1126">
        <v>6.8</v>
      </c>
    </row>
    <row r="99" spans="1:16" s="7" customFormat="1" x14ac:dyDescent="0.25">
      <c r="A99" s="537">
        <v>90</v>
      </c>
      <c r="B99" s="647" t="s">
        <v>26</v>
      </c>
      <c r="C99" s="1209" t="s">
        <v>114</v>
      </c>
      <c r="D99" s="679" t="s">
        <v>44</v>
      </c>
      <c r="E99" s="182"/>
      <c r="F99" s="924"/>
      <c r="G99" s="537">
        <v>90</v>
      </c>
      <c r="H99" s="1435" t="s">
        <v>622</v>
      </c>
      <c r="I99" s="269" t="s">
        <v>769</v>
      </c>
      <c r="J99" s="355"/>
      <c r="K99" s="1115">
        <v>6.13</v>
      </c>
    </row>
    <row r="100" spans="1:16" s="7" customFormat="1" x14ac:dyDescent="0.25">
      <c r="A100" s="537">
        <v>91</v>
      </c>
      <c r="B100" s="647" t="s">
        <v>27</v>
      </c>
      <c r="C100" s="1230" t="s">
        <v>121</v>
      </c>
      <c r="D100" s="679" t="s">
        <v>44</v>
      </c>
      <c r="E100" s="427" t="s">
        <v>283</v>
      </c>
      <c r="F100" s="923"/>
      <c r="G100" s="537">
        <v>91</v>
      </c>
      <c r="H100" s="1435" t="s">
        <v>622</v>
      </c>
      <c r="I100" s="1491" t="s">
        <v>769</v>
      </c>
      <c r="J100" s="369"/>
      <c r="K100" s="1124"/>
    </row>
    <row r="101" spans="1:16" s="7" customFormat="1" x14ac:dyDescent="0.25">
      <c r="A101" s="537">
        <v>92</v>
      </c>
      <c r="B101" s="647" t="s">
        <v>28</v>
      </c>
      <c r="C101" s="1209" t="s">
        <v>115</v>
      </c>
      <c r="D101" s="679" t="s">
        <v>44</v>
      </c>
      <c r="E101" s="182"/>
      <c r="F101" s="924"/>
      <c r="G101" s="537">
        <v>92</v>
      </c>
      <c r="H101" s="1435" t="s">
        <v>622</v>
      </c>
      <c r="I101" s="1491" t="s">
        <v>769</v>
      </c>
      <c r="J101" s="355"/>
      <c r="K101" s="1115">
        <v>6.11</v>
      </c>
    </row>
    <row r="102" spans="1:16" s="7" customFormat="1" x14ac:dyDescent="0.25">
      <c r="A102" s="537">
        <v>93</v>
      </c>
      <c r="B102" s="647" t="s">
        <v>75</v>
      </c>
      <c r="C102" s="1231" t="s">
        <v>119</v>
      </c>
      <c r="D102" s="679" t="s">
        <v>44</v>
      </c>
      <c r="E102" s="182"/>
      <c r="F102" s="924"/>
      <c r="G102" s="537">
        <v>93</v>
      </c>
      <c r="H102" s="1435" t="s">
        <v>622</v>
      </c>
      <c r="I102" s="1491" t="s">
        <v>769</v>
      </c>
      <c r="J102" s="355"/>
      <c r="K102" s="1373">
        <v>6.1</v>
      </c>
    </row>
    <row r="103" spans="1:16" s="7" customFormat="1" x14ac:dyDescent="0.25">
      <c r="A103" s="537">
        <v>94</v>
      </c>
      <c r="B103" s="647" t="s">
        <v>74</v>
      </c>
      <c r="C103" s="1209" t="s">
        <v>116</v>
      </c>
      <c r="D103" s="679" t="s">
        <v>44</v>
      </c>
      <c r="E103" s="182"/>
      <c r="F103" s="924"/>
      <c r="G103" s="537">
        <v>94</v>
      </c>
      <c r="H103" s="1435" t="s">
        <v>622</v>
      </c>
      <c r="I103" s="269" t="s">
        <v>769</v>
      </c>
      <c r="J103" s="355"/>
      <c r="K103" s="1115">
        <v>6.14</v>
      </c>
    </row>
    <row r="104" spans="1:16" s="7" customFormat="1" x14ac:dyDescent="0.25">
      <c r="A104" s="537">
        <v>95</v>
      </c>
      <c r="B104" s="1226" t="s">
        <v>38</v>
      </c>
      <c r="C104" s="1209" t="b">
        <v>1</v>
      </c>
      <c r="D104" s="679" t="s">
        <v>44</v>
      </c>
      <c r="E104" s="427" t="s">
        <v>283</v>
      </c>
      <c r="F104" s="923"/>
      <c r="G104" s="537">
        <v>95</v>
      </c>
      <c r="H104" s="1435" t="s">
        <v>622</v>
      </c>
      <c r="I104" s="269" t="s">
        <v>769</v>
      </c>
      <c r="J104" s="355"/>
      <c r="K104" s="1115">
        <v>6.15</v>
      </c>
    </row>
    <row r="105" spans="1:16" x14ac:dyDescent="0.25">
      <c r="A105" s="269">
        <v>96</v>
      </c>
      <c r="B105" s="659" t="s">
        <v>36</v>
      </c>
      <c r="C105" s="42"/>
      <c r="D105" s="679" t="s">
        <v>44</v>
      </c>
      <c r="G105" s="269">
        <v>96</v>
      </c>
      <c r="H105" s="1435" t="s">
        <v>622</v>
      </c>
      <c r="I105" s="1491" t="s">
        <v>769</v>
      </c>
      <c r="J105" s="355"/>
      <c r="K105" s="1115"/>
    </row>
    <row r="106" spans="1:16" x14ac:dyDescent="0.25">
      <c r="A106" s="269">
        <v>97</v>
      </c>
      <c r="B106" s="659" t="s">
        <v>32</v>
      </c>
      <c r="C106" s="42"/>
      <c r="D106" s="679" t="s">
        <v>44</v>
      </c>
      <c r="G106" s="269">
        <v>97</v>
      </c>
      <c r="H106" s="1435" t="s">
        <v>622</v>
      </c>
      <c r="I106" s="1491" t="s">
        <v>769</v>
      </c>
      <c r="J106" s="355"/>
      <c r="K106" s="1115"/>
    </row>
    <row r="107" spans="1:16" s="7" customFormat="1" x14ac:dyDescent="0.25">
      <c r="A107" s="269">
        <v>98</v>
      </c>
      <c r="B107" s="659" t="s">
        <v>39</v>
      </c>
      <c r="C107" s="1209" t="s">
        <v>47</v>
      </c>
      <c r="D107" s="1143" t="s">
        <v>130</v>
      </c>
      <c r="E107" s="175"/>
      <c r="F107" s="186"/>
      <c r="G107" s="269">
        <v>98</v>
      </c>
      <c r="H107" s="1185" t="s">
        <v>42</v>
      </c>
      <c r="I107" s="269" t="s">
        <v>130</v>
      </c>
      <c r="J107" s="355"/>
      <c r="K107" s="1115"/>
    </row>
    <row r="108" spans="1:16" s="7" customFormat="1" x14ac:dyDescent="0.25">
      <c r="A108" s="269">
        <v>99</v>
      </c>
      <c r="B108" s="659" t="s">
        <v>29</v>
      </c>
      <c r="C108" s="1209" t="s">
        <v>117</v>
      </c>
      <c r="D108" s="1143" t="s">
        <v>130</v>
      </c>
      <c r="E108" s="178"/>
      <c r="F108" s="791"/>
      <c r="G108" s="269">
        <v>99</v>
      </c>
      <c r="H108" s="1181" t="s">
        <v>117</v>
      </c>
      <c r="I108" s="269" t="s">
        <v>130</v>
      </c>
      <c r="J108" s="355"/>
      <c r="K108" s="1115"/>
      <c r="L108" s="172"/>
    </row>
    <row r="109" spans="1:16" s="7" customFormat="1" x14ac:dyDescent="0.25">
      <c r="A109" s="175" t="s">
        <v>122</v>
      </c>
      <c r="C109" s="66">
        <v>47</v>
      </c>
      <c r="D109" s="56"/>
      <c r="E109" s="175"/>
      <c r="F109" s="186"/>
      <c r="G109" s="175"/>
      <c r="H109" s="66">
        <v>33</v>
      </c>
      <c r="I109" s="66"/>
      <c r="J109" s="1195"/>
    </row>
    <row r="110" spans="1:16" s="7" customFormat="1" x14ac:dyDescent="0.25">
      <c r="C110" s="195"/>
      <c r="D110" s="57"/>
      <c r="E110" s="175"/>
      <c r="F110" s="186"/>
      <c r="G110" s="1686" t="s">
        <v>856</v>
      </c>
      <c r="H110" s="1686"/>
      <c r="I110" s="1686"/>
      <c r="J110" s="1686"/>
      <c r="K110" s="1686"/>
      <c r="L110" s="920"/>
    </row>
    <row r="111" spans="1:16" s="7" customFormat="1" x14ac:dyDescent="0.25">
      <c r="A111" s="778">
        <v>1.1000000000000001</v>
      </c>
      <c r="B111" s="1607" t="s">
        <v>159</v>
      </c>
      <c r="C111" s="1607"/>
      <c r="D111" s="1607"/>
      <c r="E111" s="1607"/>
      <c r="F111" s="1153"/>
      <c r="G111" s="1173">
        <v>1.2</v>
      </c>
      <c r="H111" s="1685" t="s">
        <v>527</v>
      </c>
      <c r="I111" s="1685"/>
      <c r="J111" s="1685"/>
      <c r="K111" s="1685"/>
      <c r="M111" s="1615"/>
      <c r="N111" s="1615"/>
      <c r="O111" s="1615"/>
      <c r="P111" s="1615"/>
    </row>
    <row r="112" spans="1:16" s="7" customFormat="1" ht="15.75" customHeight="1" x14ac:dyDescent="0.25">
      <c r="A112" s="778">
        <v>1.2</v>
      </c>
      <c r="B112" s="1589" t="s">
        <v>313</v>
      </c>
      <c r="C112" s="1589"/>
      <c r="D112" s="1589"/>
      <c r="E112" s="1589"/>
      <c r="F112" s="1418"/>
      <c r="G112" s="1688">
        <v>2.2999999999999998</v>
      </c>
      <c r="H112" s="1687" t="s">
        <v>795</v>
      </c>
      <c r="I112" s="1687"/>
      <c r="J112" s="1687"/>
      <c r="K112" s="1687"/>
      <c r="M112" s="1616"/>
      <c r="N112" s="1616"/>
      <c r="O112" s="1616"/>
      <c r="P112" s="1616"/>
    </row>
    <row r="113" spans="1:16" s="7" customFormat="1" x14ac:dyDescent="0.25">
      <c r="A113" s="778">
        <v>1.7</v>
      </c>
      <c r="B113" s="1589" t="s">
        <v>400</v>
      </c>
      <c r="C113" s="1589"/>
      <c r="D113" s="1589"/>
      <c r="E113" s="1589"/>
      <c r="F113" s="1418"/>
      <c r="G113" s="1688"/>
      <c r="H113" s="1687"/>
      <c r="I113" s="1687"/>
      <c r="J113" s="1687"/>
      <c r="K113" s="1687"/>
      <c r="M113" s="1616"/>
      <c r="N113" s="1616"/>
      <c r="O113" s="1616"/>
      <c r="P113" s="1616"/>
    </row>
    <row r="114" spans="1:16" s="7" customFormat="1" x14ac:dyDescent="0.25">
      <c r="A114" s="778">
        <v>1.8</v>
      </c>
      <c r="B114" s="1589" t="s">
        <v>401</v>
      </c>
      <c r="C114" s="1589"/>
      <c r="D114" s="1589"/>
      <c r="E114" s="1589"/>
      <c r="F114" s="1174"/>
      <c r="G114" s="1688"/>
      <c r="H114" s="1687"/>
      <c r="I114" s="1687"/>
      <c r="J114" s="1687"/>
      <c r="K114" s="1687"/>
      <c r="M114" s="1616"/>
      <c r="N114" s="1616"/>
      <c r="O114" s="1616"/>
      <c r="P114" s="1616"/>
    </row>
    <row r="115" spans="1:16" s="7" customFormat="1" x14ac:dyDescent="0.25">
      <c r="A115" s="783">
        <v>1.1000000000000001</v>
      </c>
      <c r="B115" s="1589" t="s">
        <v>402</v>
      </c>
      <c r="C115" s="1589"/>
      <c r="D115" s="1589"/>
      <c r="E115" s="1589"/>
      <c r="F115" s="1174"/>
      <c r="G115" s="182"/>
      <c r="J115" s="212"/>
      <c r="M115" s="1616"/>
      <c r="N115" s="1616"/>
      <c r="O115" s="1616"/>
      <c r="P115" s="1616"/>
    </row>
    <row r="116" spans="1:16" s="7" customFormat="1" x14ac:dyDescent="0.25">
      <c r="A116" s="1258">
        <v>1.1299999999999999</v>
      </c>
      <c r="B116" s="1589" t="s">
        <v>786</v>
      </c>
      <c r="C116" s="1589"/>
      <c r="D116" s="1589"/>
      <c r="E116" s="1589"/>
      <c r="F116" s="1174"/>
      <c r="G116" s="794"/>
      <c r="J116" s="212"/>
      <c r="M116" s="1616"/>
      <c r="N116" s="1616"/>
      <c r="O116" s="1616"/>
      <c r="P116" s="1616"/>
    </row>
    <row r="117" spans="1:16" s="7" customFormat="1" x14ac:dyDescent="0.25">
      <c r="A117" s="1599">
        <v>1.17</v>
      </c>
      <c r="B117" s="1584" t="s">
        <v>665</v>
      </c>
      <c r="C117" s="1584"/>
      <c r="D117" s="1584"/>
      <c r="E117" s="1584"/>
      <c r="F117" s="1176"/>
      <c r="G117" s="610"/>
      <c r="H117" s="610"/>
      <c r="J117" s="212"/>
      <c r="M117" s="1616"/>
      <c r="N117" s="1616"/>
      <c r="O117" s="1616"/>
      <c r="P117" s="1616"/>
    </row>
    <row r="118" spans="1:16" s="7" customFormat="1" x14ac:dyDescent="0.25">
      <c r="A118" s="1599"/>
      <c r="B118" s="1584"/>
      <c r="C118" s="1584"/>
      <c r="D118" s="1584"/>
      <c r="E118" s="1584"/>
      <c r="F118" s="1176"/>
      <c r="G118" s="1166"/>
      <c r="H118" s="1166"/>
      <c r="J118" s="212"/>
      <c r="M118" s="1166"/>
      <c r="N118" s="1166"/>
      <c r="O118" s="1166"/>
      <c r="P118" s="1166"/>
    </row>
    <row r="119" spans="1:16" s="7" customFormat="1" x14ac:dyDescent="0.25">
      <c r="A119" s="778">
        <v>2.1</v>
      </c>
      <c r="B119" s="1589" t="s">
        <v>404</v>
      </c>
      <c r="C119" s="1589"/>
      <c r="D119" s="1589"/>
      <c r="E119" s="1589"/>
      <c r="F119" s="1174"/>
      <c r="G119" s="182"/>
      <c r="J119" s="212"/>
      <c r="M119" s="1616"/>
      <c r="N119" s="1616"/>
      <c r="O119" s="1616"/>
      <c r="P119" s="1616"/>
    </row>
    <row r="120" spans="1:16" s="7" customFormat="1" ht="15.75" customHeight="1" x14ac:dyDescent="0.25">
      <c r="A120" s="1599">
        <v>2.8</v>
      </c>
      <c r="B120" s="1584" t="s">
        <v>957</v>
      </c>
      <c r="C120" s="1584"/>
      <c r="D120" s="1584"/>
      <c r="E120" s="1584"/>
      <c r="F120" s="1176"/>
      <c r="G120" s="786"/>
      <c r="H120" s="610"/>
      <c r="J120" s="212"/>
      <c r="M120" s="1616"/>
      <c r="N120" s="1616"/>
      <c r="O120" s="1616"/>
      <c r="P120" s="1616"/>
    </row>
    <row r="121" spans="1:16" s="7" customFormat="1" x14ac:dyDescent="0.25">
      <c r="A121" s="1599"/>
      <c r="B121" s="1584"/>
      <c r="C121" s="1584"/>
      <c r="D121" s="1584"/>
      <c r="E121" s="1584"/>
      <c r="F121" s="1176"/>
      <c r="G121" s="786"/>
      <c r="H121" s="610"/>
      <c r="J121" s="212"/>
      <c r="M121" s="1166"/>
      <c r="N121" s="1166"/>
      <c r="O121" s="1166"/>
      <c r="P121" s="1166"/>
    </row>
    <row r="122" spans="1:16" s="7" customFormat="1" x14ac:dyDescent="0.25">
      <c r="A122" s="781">
        <v>2.14</v>
      </c>
      <c r="B122" s="1565" t="s">
        <v>980</v>
      </c>
      <c r="C122" s="1565"/>
      <c r="D122" s="1565"/>
      <c r="E122" s="1565"/>
      <c r="F122" s="1163"/>
      <c r="G122" s="182"/>
      <c r="J122" s="212"/>
      <c r="M122" s="1622"/>
      <c r="N122" s="1622"/>
      <c r="O122" s="1622"/>
      <c r="P122" s="1622"/>
    </row>
    <row r="123" spans="1:16" ht="15.75" customHeight="1" x14ac:dyDescent="0.25">
      <c r="A123" s="1171">
        <v>2.16</v>
      </c>
      <c r="B123" s="1584" t="s">
        <v>323</v>
      </c>
      <c r="C123" s="1584"/>
      <c r="D123" s="1584"/>
      <c r="E123" s="1584"/>
      <c r="F123" s="1176"/>
      <c r="G123" s="794"/>
      <c r="M123" s="1622"/>
      <c r="N123" s="1622"/>
      <c r="O123" s="1622"/>
      <c r="P123" s="1622"/>
    </row>
    <row r="124" spans="1:16" x14ac:dyDescent="0.25">
      <c r="A124" s="1484">
        <v>2.17</v>
      </c>
      <c r="B124" s="1584" t="s">
        <v>1035</v>
      </c>
      <c r="C124" s="1584"/>
      <c r="D124" s="1584"/>
      <c r="E124" s="1584"/>
      <c r="F124" s="1164"/>
      <c r="G124" s="794"/>
      <c r="M124" s="1616"/>
      <c r="N124" s="1616"/>
      <c r="O124" s="1616"/>
      <c r="P124" s="1616"/>
    </row>
    <row r="125" spans="1:16" s="7" customFormat="1" x14ac:dyDescent="0.25">
      <c r="A125" s="778">
        <v>2.1800000000000002</v>
      </c>
      <c r="B125" s="1589" t="s">
        <v>961</v>
      </c>
      <c r="C125" s="1589"/>
      <c r="D125" s="1589"/>
      <c r="E125" s="1589"/>
      <c r="F125" s="1174"/>
      <c r="G125" s="182"/>
      <c r="J125" s="212"/>
      <c r="M125" s="1622"/>
      <c r="N125" s="1622"/>
      <c r="O125" s="1622"/>
      <c r="P125" s="1622"/>
    </row>
    <row r="126" spans="1:16" s="7" customFormat="1" x14ac:dyDescent="0.25">
      <c r="A126" s="785">
        <v>2.2000000000000002</v>
      </c>
      <c r="B126" s="1592" t="s">
        <v>265</v>
      </c>
      <c r="C126" s="1592"/>
      <c r="D126" s="1592"/>
      <c r="E126" s="1592"/>
      <c r="F126" s="1178"/>
      <c r="G126" s="182"/>
      <c r="J126" s="212"/>
      <c r="M126" s="1622"/>
      <c r="N126" s="1622"/>
      <c r="O126" s="1622"/>
      <c r="P126" s="1622"/>
    </row>
    <row r="127" spans="1:16" s="7" customFormat="1" x14ac:dyDescent="0.25">
      <c r="A127" s="1165">
        <v>2.2200000000000002</v>
      </c>
      <c r="B127" s="1584" t="s">
        <v>1054</v>
      </c>
      <c r="C127" s="1584"/>
      <c r="D127" s="1584"/>
      <c r="E127" s="1584"/>
      <c r="F127" s="1176"/>
      <c r="G127" s="610"/>
      <c r="H127" s="610"/>
      <c r="J127" s="212"/>
      <c r="M127" s="1616"/>
      <c r="N127" s="1616"/>
      <c r="O127" s="1616"/>
      <c r="P127" s="1616"/>
    </row>
    <row r="128" spans="1:16" s="7" customFormat="1" x14ac:dyDescent="0.25">
      <c r="A128" s="781">
        <v>2.23</v>
      </c>
      <c r="B128" s="1565" t="s">
        <v>981</v>
      </c>
      <c r="C128" s="1565"/>
      <c r="D128" s="1565"/>
      <c r="E128" s="1565"/>
      <c r="F128" s="1163"/>
      <c r="G128" s="182"/>
      <c r="J128" s="212"/>
      <c r="M128" s="1616"/>
      <c r="N128" s="1616"/>
      <c r="O128" s="1616"/>
      <c r="P128" s="1616"/>
    </row>
    <row r="129" spans="1:16" s="7" customFormat="1" ht="15.75" customHeight="1" x14ac:dyDescent="0.25">
      <c r="A129" s="1259">
        <v>2.38</v>
      </c>
      <c r="B129" s="1569" t="s">
        <v>677</v>
      </c>
      <c r="C129" s="1569"/>
      <c r="D129" s="1569"/>
      <c r="E129" s="1569"/>
      <c r="F129" s="1164"/>
      <c r="G129" s="182"/>
      <c r="J129" s="212"/>
      <c r="M129" s="1616"/>
      <c r="N129" s="1616"/>
      <c r="O129" s="1616"/>
      <c r="P129" s="1616"/>
    </row>
    <row r="130" spans="1:16" s="7" customFormat="1" ht="15.75" customHeight="1" x14ac:dyDescent="0.25">
      <c r="A130" s="778">
        <v>2.86</v>
      </c>
      <c r="B130" s="1589" t="s">
        <v>951</v>
      </c>
      <c r="C130" s="1589"/>
      <c r="D130" s="1589"/>
      <c r="E130" s="1589"/>
      <c r="F130" s="794"/>
      <c r="G130" s="182"/>
      <c r="J130" s="212"/>
      <c r="M130" s="1416"/>
      <c r="N130" s="1416"/>
      <c r="O130" s="1416"/>
      <c r="P130" s="1416"/>
    </row>
    <row r="131" spans="1:16" s="7" customFormat="1" x14ac:dyDescent="0.25">
      <c r="A131" s="778">
        <v>2.87</v>
      </c>
      <c r="B131" s="1589" t="s">
        <v>405</v>
      </c>
      <c r="C131" s="1589"/>
      <c r="D131" s="1589"/>
      <c r="E131" s="1589"/>
      <c r="F131" s="1174"/>
      <c r="G131" s="610"/>
      <c r="H131" s="610"/>
      <c r="J131" s="212"/>
    </row>
    <row r="132" spans="1:16" s="7" customFormat="1" x14ac:dyDescent="0.25">
      <c r="A132" s="778">
        <v>2.88</v>
      </c>
      <c r="B132" s="1589" t="s">
        <v>962</v>
      </c>
      <c r="C132" s="1589"/>
      <c r="D132" s="1589"/>
      <c r="E132" s="1589"/>
      <c r="F132" s="1174"/>
      <c r="G132" s="610"/>
      <c r="H132" s="610"/>
      <c r="J132" s="212"/>
    </row>
    <row r="133" spans="1:16" s="7" customFormat="1" x14ac:dyDescent="0.25">
      <c r="A133" s="778">
        <v>2.91</v>
      </c>
      <c r="B133" s="1586" t="s">
        <v>1036</v>
      </c>
      <c r="C133" s="1587"/>
      <c r="D133" s="1587"/>
      <c r="E133" s="1588"/>
      <c r="F133" s="1174"/>
      <c r="G133" s="610"/>
      <c r="J133" s="212"/>
    </row>
    <row r="134" spans="1:16" s="7" customFormat="1" ht="15.75" customHeight="1" x14ac:dyDescent="0.25">
      <c r="A134" s="1608">
        <v>2.95</v>
      </c>
      <c r="B134" s="1584" t="s">
        <v>959</v>
      </c>
      <c r="C134" s="1584"/>
      <c r="D134" s="1584"/>
      <c r="E134" s="1584"/>
      <c r="F134" s="786"/>
      <c r="G134" s="677"/>
      <c r="H134" s="677"/>
      <c r="J134" s="212"/>
    </row>
    <row r="135" spans="1:16" s="7" customFormat="1" ht="15.75" customHeight="1" x14ac:dyDescent="0.25">
      <c r="A135" s="1609"/>
      <c r="B135" s="1584"/>
      <c r="C135" s="1584"/>
      <c r="D135" s="1584"/>
      <c r="E135" s="1584"/>
      <c r="F135" s="786"/>
      <c r="J135" s="212"/>
    </row>
    <row r="136" spans="1:16" s="7" customFormat="1" ht="15" customHeight="1" x14ac:dyDescent="0.25">
      <c r="A136" s="1610"/>
      <c r="B136" s="1584"/>
      <c r="C136" s="1584"/>
      <c r="D136" s="1584"/>
      <c r="E136" s="1584"/>
      <c r="F136" s="786"/>
      <c r="J136" s="212"/>
    </row>
    <row r="137" spans="1:16" s="7" customFormat="1" x14ac:dyDescent="0.25">
      <c r="D137" s="294"/>
      <c r="E137" s="175"/>
      <c r="F137" s="186"/>
      <c r="J137" s="212"/>
    </row>
    <row r="138" spans="1:16" s="7" customFormat="1" x14ac:dyDescent="0.25">
      <c r="D138" s="294"/>
      <c r="E138" s="175"/>
      <c r="F138" s="186"/>
      <c r="J138" s="212"/>
    </row>
    <row r="139" spans="1:16" s="7" customFormat="1" x14ac:dyDescent="0.25">
      <c r="D139" s="294"/>
      <c r="E139" s="175"/>
      <c r="F139" s="186"/>
      <c r="J139" s="212"/>
    </row>
    <row r="140" spans="1:16" s="7" customFormat="1" x14ac:dyDescent="0.25">
      <c r="D140" s="294"/>
      <c r="E140" s="175"/>
      <c r="F140" s="186"/>
      <c r="J140" s="212"/>
    </row>
    <row r="141" spans="1:16" s="7" customFormat="1" x14ac:dyDescent="0.25">
      <c r="D141" s="294"/>
      <c r="E141" s="175"/>
      <c r="F141" s="186"/>
      <c r="J141" s="212"/>
    </row>
    <row r="142" spans="1:16" s="7" customFormat="1" x14ac:dyDescent="0.25">
      <c r="D142" s="294"/>
      <c r="E142" s="175"/>
      <c r="F142" s="186"/>
      <c r="J142" s="212"/>
    </row>
    <row r="143" spans="1:16" s="7" customFormat="1" x14ac:dyDescent="0.25">
      <c r="D143" s="294"/>
      <c r="E143" s="175"/>
      <c r="F143" s="186"/>
      <c r="J143" s="212"/>
    </row>
    <row r="144" spans="1:16" s="7" customFormat="1" x14ac:dyDescent="0.25">
      <c r="D144" s="294"/>
      <c r="E144" s="175"/>
      <c r="F144" s="186"/>
      <c r="J144" s="212"/>
    </row>
    <row r="145" spans="4:10" s="7" customFormat="1" x14ac:dyDescent="0.25">
      <c r="D145" s="294"/>
      <c r="E145" s="175"/>
      <c r="F145" s="186"/>
      <c r="J145" s="212"/>
    </row>
    <row r="146" spans="4:10" s="7" customFormat="1" x14ac:dyDescent="0.25">
      <c r="D146" s="294"/>
      <c r="E146" s="175"/>
      <c r="F146" s="186"/>
      <c r="J146" s="212"/>
    </row>
    <row r="147" spans="4:10" s="7" customFormat="1" x14ac:dyDescent="0.25">
      <c r="D147" s="294"/>
      <c r="E147" s="175"/>
      <c r="F147" s="186"/>
      <c r="J147" s="212"/>
    </row>
    <row r="148" spans="4:10" s="7" customFormat="1" x14ac:dyDescent="0.25">
      <c r="D148" s="294"/>
      <c r="E148" s="175"/>
      <c r="F148" s="186"/>
      <c r="J148" s="212"/>
    </row>
    <row r="149" spans="4:10" s="7" customFormat="1" x14ac:dyDescent="0.25">
      <c r="D149" s="294"/>
      <c r="E149" s="175"/>
      <c r="F149" s="186"/>
      <c r="J149" s="212"/>
    </row>
    <row r="150" spans="4:10" s="7" customFormat="1" x14ac:dyDescent="0.25">
      <c r="D150" s="294"/>
      <c r="E150" s="175"/>
      <c r="F150" s="186"/>
      <c r="J150" s="212"/>
    </row>
    <row r="151" spans="4:10" s="7" customFormat="1" x14ac:dyDescent="0.25">
      <c r="D151" s="294"/>
      <c r="E151" s="175"/>
      <c r="F151" s="186"/>
      <c r="J151" s="212"/>
    </row>
    <row r="152" spans="4:10" s="7" customFormat="1" x14ac:dyDescent="0.25">
      <c r="D152" s="294"/>
      <c r="E152" s="175"/>
      <c r="F152" s="186"/>
      <c r="J152" s="212"/>
    </row>
    <row r="153" spans="4:10" s="7" customFormat="1" x14ac:dyDescent="0.25">
      <c r="D153" s="294"/>
      <c r="E153" s="175"/>
      <c r="F153" s="186"/>
      <c r="J153" s="212"/>
    </row>
    <row r="154" spans="4:10" s="7" customFormat="1" x14ac:dyDescent="0.25">
      <c r="D154" s="294"/>
      <c r="E154" s="175"/>
      <c r="F154" s="186"/>
      <c r="J154" s="212"/>
    </row>
    <row r="155" spans="4:10" s="7" customFormat="1" x14ac:dyDescent="0.25">
      <c r="D155" s="294"/>
      <c r="E155" s="175"/>
      <c r="F155" s="186"/>
      <c r="J155" s="212"/>
    </row>
    <row r="156" spans="4:10" s="7" customFormat="1" x14ac:dyDescent="0.25">
      <c r="D156" s="294"/>
      <c r="E156" s="175"/>
      <c r="F156" s="186"/>
      <c r="J156" s="212"/>
    </row>
    <row r="157" spans="4:10" s="7" customFormat="1" x14ac:dyDescent="0.25">
      <c r="D157" s="294"/>
      <c r="E157" s="175"/>
      <c r="F157" s="186"/>
      <c r="J157" s="212"/>
    </row>
    <row r="158" spans="4:10" s="7" customFormat="1" x14ac:dyDescent="0.25">
      <c r="D158" s="294"/>
      <c r="E158" s="175"/>
      <c r="F158" s="186"/>
      <c r="J158" s="212"/>
    </row>
    <row r="159" spans="4:10" s="7" customFormat="1" x14ac:dyDescent="0.25">
      <c r="D159" s="294"/>
      <c r="E159" s="175"/>
      <c r="F159" s="186"/>
      <c r="J159" s="212"/>
    </row>
    <row r="160" spans="4:10" s="7" customFormat="1" x14ac:dyDescent="0.25">
      <c r="D160" s="294"/>
      <c r="E160" s="175"/>
      <c r="F160" s="186"/>
      <c r="J160" s="212"/>
    </row>
    <row r="161" spans="4:10" s="7" customFormat="1" x14ac:dyDescent="0.25">
      <c r="D161" s="294"/>
      <c r="E161" s="175"/>
      <c r="F161" s="186"/>
      <c r="J161" s="212"/>
    </row>
    <row r="162" spans="4:10" s="7" customFormat="1" x14ac:dyDescent="0.25">
      <c r="D162" s="294"/>
      <c r="E162" s="175"/>
      <c r="F162" s="186"/>
      <c r="J162" s="212"/>
    </row>
    <row r="163" spans="4:10" s="7" customFormat="1" x14ac:dyDescent="0.25">
      <c r="D163" s="294"/>
      <c r="E163" s="175"/>
      <c r="F163" s="186"/>
      <c r="J163" s="212"/>
    </row>
    <row r="164" spans="4:10" s="7" customFormat="1" x14ac:dyDescent="0.25">
      <c r="D164" s="294"/>
      <c r="E164" s="175"/>
      <c r="F164" s="186"/>
      <c r="J164" s="212"/>
    </row>
    <row r="165" spans="4:10" s="7" customFormat="1" x14ac:dyDescent="0.25">
      <c r="D165" s="294"/>
      <c r="E165" s="175"/>
      <c r="F165" s="186"/>
      <c r="J165" s="212"/>
    </row>
    <row r="166" spans="4:10" s="7" customFormat="1" x14ac:dyDescent="0.25">
      <c r="D166" s="294"/>
      <c r="E166" s="175"/>
      <c r="F166" s="186"/>
      <c r="J166" s="212"/>
    </row>
    <row r="167" spans="4:10" s="7" customFormat="1" x14ac:dyDescent="0.25">
      <c r="D167" s="294"/>
      <c r="E167" s="175"/>
      <c r="F167" s="186"/>
      <c r="J167" s="212"/>
    </row>
    <row r="168" spans="4:10" s="7" customFormat="1" x14ac:dyDescent="0.25">
      <c r="D168" s="294"/>
      <c r="E168" s="175"/>
      <c r="F168" s="186"/>
      <c r="J168" s="212"/>
    </row>
    <row r="169" spans="4:10" s="7" customFormat="1" x14ac:dyDescent="0.25">
      <c r="D169" s="294"/>
      <c r="E169" s="175"/>
      <c r="F169" s="186"/>
      <c r="J169" s="212"/>
    </row>
    <row r="170" spans="4:10" s="7" customFormat="1" x14ac:dyDescent="0.25">
      <c r="D170" s="294"/>
      <c r="E170" s="175"/>
      <c r="F170" s="186"/>
      <c r="J170" s="212"/>
    </row>
    <row r="171" spans="4:10" s="7" customFormat="1" x14ac:dyDescent="0.25">
      <c r="D171" s="294"/>
      <c r="E171" s="175"/>
      <c r="F171" s="186"/>
      <c r="J171" s="212"/>
    </row>
    <row r="172" spans="4:10" s="7" customFormat="1" x14ac:dyDescent="0.25">
      <c r="D172" s="294"/>
      <c r="E172" s="175"/>
      <c r="F172" s="186"/>
      <c r="J172" s="212"/>
    </row>
    <row r="173" spans="4:10" s="7" customFormat="1" x14ac:dyDescent="0.25">
      <c r="D173" s="294"/>
      <c r="E173" s="175"/>
      <c r="F173" s="186"/>
      <c r="J173" s="212"/>
    </row>
    <row r="174" spans="4:10" s="7" customFormat="1" x14ac:dyDescent="0.25">
      <c r="D174" s="294"/>
      <c r="E174" s="175"/>
      <c r="F174" s="186"/>
      <c r="J174" s="212"/>
    </row>
    <row r="175" spans="4:10" s="7" customFormat="1" x14ac:dyDescent="0.25">
      <c r="D175" s="294"/>
      <c r="E175" s="175"/>
      <c r="F175" s="186"/>
      <c r="J175" s="212"/>
    </row>
    <row r="176" spans="4:10" s="7" customFormat="1" x14ac:dyDescent="0.25">
      <c r="D176" s="294"/>
      <c r="E176" s="175"/>
      <c r="F176" s="186"/>
      <c r="J176" s="212"/>
    </row>
    <row r="177" spans="4:10" s="7" customFormat="1" x14ac:dyDescent="0.25">
      <c r="D177" s="294"/>
      <c r="E177" s="175"/>
      <c r="F177" s="186"/>
      <c r="J177" s="212"/>
    </row>
    <row r="178" spans="4:10" s="7" customFormat="1" x14ac:dyDescent="0.25">
      <c r="D178" s="294"/>
      <c r="E178" s="175"/>
      <c r="F178" s="186"/>
      <c r="J178" s="212"/>
    </row>
    <row r="179" spans="4:10" s="7" customFormat="1" x14ac:dyDescent="0.25">
      <c r="D179" s="294"/>
      <c r="E179" s="175"/>
      <c r="F179" s="186"/>
      <c r="J179" s="212"/>
    </row>
    <row r="180" spans="4:10" s="7" customFormat="1" x14ac:dyDescent="0.25">
      <c r="D180" s="294"/>
      <c r="E180" s="175"/>
      <c r="F180" s="186"/>
      <c r="J180" s="212"/>
    </row>
    <row r="181" spans="4:10" s="7" customFormat="1" x14ac:dyDescent="0.25">
      <c r="D181" s="294"/>
      <c r="E181" s="175"/>
      <c r="F181" s="186"/>
      <c r="J181" s="212"/>
    </row>
    <row r="182" spans="4:10" s="7" customFormat="1" x14ac:dyDescent="0.25">
      <c r="D182" s="294"/>
      <c r="E182" s="175"/>
      <c r="F182" s="186"/>
      <c r="J182" s="212"/>
    </row>
    <row r="183" spans="4:10" s="7" customFormat="1" x14ac:dyDescent="0.25">
      <c r="D183" s="294"/>
      <c r="E183" s="175"/>
      <c r="F183" s="186"/>
      <c r="J183" s="212"/>
    </row>
  </sheetData>
  <mergeCells count="59">
    <mergeCell ref="E28:K28"/>
    <mergeCell ref="E11:G11"/>
    <mergeCell ref="E12:G12"/>
    <mergeCell ref="E18:G18"/>
    <mergeCell ref="E21:G21"/>
    <mergeCell ref="E22:G22"/>
    <mergeCell ref="A18:A19"/>
    <mergeCell ref="B18:B19"/>
    <mergeCell ref="C18:C19"/>
    <mergeCell ref="E19:G19"/>
    <mergeCell ref="E26:G26"/>
    <mergeCell ref="H111:K111"/>
    <mergeCell ref="B122:E122"/>
    <mergeCell ref="B116:E116"/>
    <mergeCell ref="A29:D29"/>
    <mergeCell ref="G29:I29"/>
    <mergeCell ref="B119:E119"/>
    <mergeCell ref="B111:E111"/>
    <mergeCell ref="B112:E112"/>
    <mergeCell ref="B113:E113"/>
    <mergeCell ref="B114:E114"/>
    <mergeCell ref="B115:E115"/>
    <mergeCell ref="B117:E118"/>
    <mergeCell ref="A117:A118"/>
    <mergeCell ref="G110:K110"/>
    <mergeCell ref="H112:K114"/>
    <mergeCell ref="G112:G114"/>
    <mergeCell ref="M111:P111"/>
    <mergeCell ref="M112:P112"/>
    <mergeCell ref="M113:P113"/>
    <mergeCell ref="M114:P114"/>
    <mergeCell ref="M115:P115"/>
    <mergeCell ref="M116:P116"/>
    <mergeCell ref="M117:P117"/>
    <mergeCell ref="M119:P119"/>
    <mergeCell ref="M120:P120"/>
    <mergeCell ref="M122:P122"/>
    <mergeCell ref="M128:P128"/>
    <mergeCell ref="M129:P129"/>
    <mergeCell ref="M123:P123"/>
    <mergeCell ref="M124:P124"/>
    <mergeCell ref="M125:P125"/>
    <mergeCell ref="M126:P126"/>
    <mergeCell ref="M127:P127"/>
    <mergeCell ref="B127:E127"/>
    <mergeCell ref="B132:E132"/>
    <mergeCell ref="A120:A121"/>
    <mergeCell ref="B120:E121"/>
    <mergeCell ref="B124:E124"/>
    <mergeCell ref="B126:E126"/>
    <mergeCell ref="B128:E128"/>
    <mergeCell ref="B125:E125"/>
    <mergeCell ref="B123:E123"/>
    <mergeCell ref="B133:E133"/>
    <mergeCell ref="B131:E131"/>
    <mergeCell ref="B129:E129"/>
    <mergeCell ref="B134:E136"/>
    <mergeCell ref="A134:A136"/>
    <mergeCell ref="B130:E130"/>
  </mergeCells>
  <pageMargins left="0.23622047244094491" right="0.23622047244094491" top="0.19685039370078741" bottom="0.15748031496062992" header="0.11811023622047245" footer="0.11811023622047245"/>
  <pageSetup paperSize="8" scale="4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358"/>
  <sheetViews>
    <sheetView zoomScale="75" zoomScaleNormal="75" workbookViewId="0">
      <selection activeCell="A9" sqref="A9"/>
    </sheetView>
  </sheetViews>
  <sheetFormatPr defaultRowHeight="15.75" x14ac:dyDescent="0.25"/>
  <cols>
    <col min="1" max="1" width="8.28515625" style="7" customWidth="1"/>
    <col min="2" max="2" width="54.5703125" style="7" bestFit="1" customWidth="1"/>
    <col min="3" max="3" width="56.140625" bestFit="1" customWidth="1"/>
    <col min="4" max="4" width="3.140625" style="294" bestFit="1" customWidth="1"/>
    <col min="5" max="5" width="9.7109375" style="175" customWidth="1"/>
    <col min="6" max="6" width="4.28515625" style="7" customWidth="1"/>
    <col min="7" max="7" width="20.42578125" style="7" customWidth="1"/>
    <col min="8" max="8" width="12.28515625" style="7" customWidth="1"/>
    <col min="9" max="9" width="19.5703125" style="7" customWidth="1"/>
    <col min="10" max="10" width="10.7109375" style="7" customWidth="1"/>
    <col min="11" max="29" width="9.140625" style="7"/>
  </cols>
  <sheetData>
    <row r="1" spans="1:10" s="7" customFormat="1" ht="15" x14ac:dyDescent="0.25">
      <c r="D1" s="294"/>
    </row>
    <row r="2" spans="1:10" s="7" customFormat="1" ht="15" x14ac:dyDescent="0.25">
      <c r="D2" s="294"/>
    </row>
    <row r="3" spans="1:10" s="7" customFormat="1" ht="15" x14ac:dyDescent="0.25">
      <c r="D3" s="294"/>
    </row>
    <row r="4" spans="1:10" s="7" customFormat="1" ht="18" x14ac:dyDescent="0.25">
      <c r="B4" s="1220" t="s">
        <v>892</v>
      </c>
    </row>
    <row r="5" spans="1:10" s="7" customFormat="1" ht="15" x14ac:dyDescent="0.25">
      <c r="D5" s="294"/>
    </row>
    <row r="6" spans="1:10" s="7" customFormat="1" ht="15" x14ac:dyDescent="0.25">
      <c r="D6" s="294"/>
    </row>
    <row r="7" spans="1:10" s="7" customFormat="1" ht="11.25" customHeight="1" x14ac:dyDescent="0.25">
      <c r="D7" s="294"/>
    </row>
    <row r="8" spans="1:10" s="7" customFormat="1" ht="15" x14ac:dyDescent="0.25">
      <c r="D8" s="294"/>
    </row>
    <row r="9" spans="1:10" s="175" customFormat="1" x14ac:dyDescent="0.25">
      <c r="A9" s="1221" t="s">
        <v>131</v>
      </c>
      <c r="D9" s="56"/>
      <c r="E9" s="1221"/>
      <c r="F9" s="1221"/>
    </row>
    <row r="10" spans="1:10" s="175" customFormat="1" x14ac:dyDescent="0.25">
      <c r="A10" s="1115">
        <v>1</v>
      </c>
      <c r="B10" s="873" t="s">
        <v>127</v>
      </c>
      <c r="C10" s="93" t="s">
        <v>128</v>
      </c>
      <c r="D10" s="56"/>
      <c r="E10" s="1221"/>
      <c r="F10" s="1221"/>
    </row>
    <row r="11" spans="1:10" s="7" customFormat="1" x14ac:dyDescent="0.25">
      <c r="A11" s="1115">
        <v>2</v>
      </c>
      <c r="B11" s="873" t="s">
        <v>90</v>
      </c>
      <c r="C11" s="1181" t="s">
        <v>94</v>
      </c>
      <c r="D11" s="294"/>
      <c r="E11" s="1644" t="s">
        <v>95</v>
      </c>
      <c r="F11" s="1645"/>
      <c r="G11" s="1574" t="s">
        <v>93</v>
      </c>
      <c r="H11" s="1574"/>
      <c r="I11" s="581"/>
    </row>
    <row r="12" spans="1:10" s="7" customFormat="1" x14ac:dyDescent="0.25">
      <c r="A12" s="1115">
        <v>3</v>
      </c>
      <c r="B12" s="873" t="s">
        <v>91</v>
      </c>
      <c r="C12" s="1181" t="s">
        <v>96</v>
      </c>
      <c r="D12" s="294"/>
      <c r="E12" s="1644" t="s">
        <v>95</v>
      </c>
      <c r="F12" s="1645"/>
      <c r="G12" s="1574" t="s">
        <v>97</v>
      </c>
      <c r="H12" s="1574"/>
      <c r="I12" s="581"/>
    </row>
    <row r="13" spans="1:10" s="7" customFormat="1" x14ac:dyDescent="0.25">
      <c r="A13" s="1115">
        <v>4</v>
      </c>
      <c r="B13" s="873" t="s">
        <v>101</v>
      </c>
      <c r="C13" s="1187">
        <v>43941</v>
      </c>
      <c r="D13" s="294"/>
      <c r="E13" s="820"/>
      <c r="F13" s="820"/>
      <c r="G13" s="175"/>
      <c r="H13" s="172"/>
      <c r="I13" s="172"/>
      <c r="J13" s="175"/>
    </row>
    <row r="14" spans="1:10" s="7" customFormat="1" x14ac:dyDescent="0.25">
      <c r="A14" s="1115">
        <v>5</v>
      </c>
      <c r="B14" s="873" t="s">
        <v>123</v>
      </c>
      <c r="C14" s="821">
        <v>0.45520833333333338</v>
      </c>
      <c r="D14" s="294"/>
      <c r="E14" s="820"/>
      <c r="F14" s="820"/>
      <c r="G14" s="175"/>
      <c r="H14" s="172"/>
      <c r="I14" s="172"/>
      <c r="J14" s="175"/>
    </row>
    <row r="15" spans="1:10" s="7" customFormat="1" x14ac:dyDescent="0.25">
      <c r="A15" s="1115">
        <v>6</v>
      </c>
      <c r="B15" s="873" t="s">
        <v>124</v>
      </c>
      <c r="C15" s="1187" t="s">
        <v>125</v>
      </c>
      <c r="D15" s="294"/>
      <c r="E15" s="820"/>
      <c r="F15" s="820"/>
      <c r="G15" s="175"/>
      <c r="H15" s="172"/>
      <c r="I15" s="172"/>
      <c r="J15" s="175"/>
    </row>
    <row r="16" spans="1:10" s="7" customFormat="1" x14ac:dyDescent="0.25">
      <c r="A16" s="1115">
        <v>7</v>
      </c>
      <c r="B16" s="873" t="s">
        <v>102</v>
      </c>
      <c r="C16" s="1187">
        <v>43942</v>
      </c>
      <c r="D16" s="294"/>
      <c r="E16" s="820"/>
      <c r="F16" s="820"/>
      <c r="G16" s="175"/>
      <c r="H16" s="172"/>
      <c r="I16" s="172"/>
      <c r="J16" s="175"/>
    </row>
    <row r="17" spans="1:10" s="7" customFormat="1" x14ac:dyDescent="0.25">
      <c r="A17" s="1115">
        <v>8</v>
      </c>
      <c r="B17" s="873" t="s">
        <v>103</v>
      </c>
      <c r="C17" s="877" t="s">
        <v>136</v>
      </c>
      <c r="D17" s="294"/>
      <c r="E17" s="820"/>
      <c r="F17" s="820"/>
      <c r="G17" s="175"/>
      <c r="H17" s="172"/>
      <c r="I17" s="172"/>
      <c r="J17" s="175"/>
    </row>
    <row r="18" spans="1:10" s="7" customFormat="1" x14ac:dyDescent="0.25">
      <c r="A18" s="1578">
        <v>9</v>
      </c>
      <c r="B18" s="1580" t="s">
        <v>85</v>
      </c>
      <c r="C18" s="1582" t="s">
        <v>98</v>
      </c>
      <c r="D18" s="294"/>
      <c r="E18" s="1642" t="s">
        <v>181</v>
      </c>
      <c r="F18" s="1642"/>
      <c r="G18" s="1575" t="s">
        <v>92</v>
      </c>
      <c r="H18" s="1575"/>
      <c r="I18" s="887"/>
      <c r="J18" s="213"/>
    </row>
    <row r="19" spans="1:10" s="7" customFormat="1" x14ac:dyDescent="0.25">
      <c r="A19" s="1579"/>
      <c r="B19" s="1581"/>
      <c r="C19" s="1583"/>
      <c r="D19" s="294"/>
      <c r="E19" s="1642" t="s">
        <v>182</v>
      </c>
      <c r="F19" s="1642"/>
      <c r="G19" s="1574" t="s">
        <v>119</v>
      </c>
      <c r="H19" s="1574"/>
      <c r="I19" s="887"/>
      <c r="J19" s="213"/>
    </row>
    <row r="20" spans="1:10" s="7" customFormat="1" x14ac:dyDescent="0.25">
      <c r="A20" s="1115">
        <v>10</v>
      </c>
      <c r="B20" s="873" t="s">
        <v>86</v>
      </c>
      <c r="C20" s="109">
        <v>10000000</v>
      </c>
      <c r="D20" s="294"/>
      <c r="E20" s="823"/>
      <c r="F20" s="823"/>
      <c r="G20" s="175"/>
      <c r="H20" s="172"/>
      <c r="I20" s="172"/>
      <c r="J20" s="175"/>
    </row>
    <row r="21" spans="1:10" s="7" customFormat="1" x14ac:dyDescent="0.25">
      <c r="A21" s="1115">
        <v>11</v>
      </c>
      <c r="B21" s="873" t="s">
        <v>87</v>
      </c>
      <c r="C21" s="109">
        <f>(C20*(G21/100))+(C20*((1.5*340)/(100*365)))</f>
        <v>10213826.02739726</v>
      </c>
      <c r="D21" s="294"/>
      <c r="E21" s="1647" t="s">
        <v>100</v>
      </c>
      <c r="F21" s="1648"/>
      <c r="G21" s="1576">
        <v>100.741</v>
      </c>
      <c r="H21" s="1576"/>
      <c r="I21" s="825"/>
      <c r="J21" s="175"/>
    </row>
    <row r="22" spans="1:10" s="7" customFormat="1" x14ac:dyDescent="0.25">
      <c r="A22" s="1115">
        <v>12</v>
      </c>
      <c r="B22" s="873" t="s">
        <v>83</v>
      </c>
      <c r="C22" s="109">
        <f>C21*(1-0.005)</f>
        <v>10162756.897260273</v>
      </c>
      <c r="D22" s="294"/>
      <c r="E22" s="1647" t="s">
        <v>89</v>
      </c>
      <c r="F22" s="1648"/>
      <c r="G22" s="1606">
        <f>(C21-C22)/C21</f>
        <v>5.0000000000000877E-3</v>
      </c>
      <c r="H22" s="1606"/>
      <c r="I22" s="999"/>
      <c r="J22" s="175"/>
    </row>
    <row r="23" spans="1:10" s="7" customFormat="1" x14ac:dyDescent="0.25">
      <c r="A23" s="1115">
        <v>13</v>
      </c>
      <c r="B23" s="873" t="s">
        <v>88</v>
      </c>
      <c r="C23" s="1181" t="s">
        <v>99</v>
      </c>
      <c r="D23" s="294"/>
      <c r="E23" s="300"/>
      <c r="F23" s="300"/>
      <c r="G23" s="175"/>
      <c r="H23" s="172"/>
      <c r="I23" s="172"/>
      <c r="J23" s="175"/>
    </row>
    <row r="24" spans="1:10" s="7" customFormat="1" x14ac:dyDescent="0.25">
      <c r="A24" s="1115">
        <v>14</v>
      </c>
      <c r="B24" s="873" t="s">
        <v>82</v>
      </c>
      <c r="C24" s="888" t="s">
        <v>790</v>
      </c>
      <c r="D24" s="294"/>
      <c r="E24" s="824"/>
      <c r="F24" s="824"/>
      <c r="G24" s="1195"/>
      <c r="H24" s="1168"/>
      <c r="I24" s="1178"/>
      <c r="J24" s="175"/>
    </row>
    <row r="25" spans="1:10" s="7" customFormat="1" x14ac:dyDescent="0.25">
      <c r="A25" s="1115">
        <v>15</v>
      </c>
      <c r="B25" s="873" t="s">
        <v>84</v>
      </c>
      <c r="C25" s="109" t="s">
        <v>789</v>
      </c>
      <c r="D25" s="294"/>
      <c r="E25" s="825"/>
      <c r="F25" s="825"/>
      <c r="G25" s="175"/>
      <c r="H25" s="172"/>
      <c r="I25" s="220"/>
      <c r="J25" s="175"/>
    </row>
    <row r="26" spans="1:10" s="7" customFormat="1" x14ac:dyDescent="0.25">
      <c r="A26" s="1115">
        <v>16</v>
      </c>
      <c r="B26" s="873" t="s">
        <v>316</v>
      </c>
      <c r="C26" s="109" t="s">
        <v>262</v>
      </c>
      <c r="D26" s="294"/>
      <c r="E26" s="1643"/>
      <c r="F26" s="1643"/>
      <c r="G26" s="1195"/>
      <c r="H26" s="581"/>
      <c r="I26" s="219"/>
      <c r="J26" s="175"/>
    </row>
    <row r="27" spans="1:10" s="7" customFormat="1" x14ac:dyDescent="0.25">
      <c r="A27" s="198"/>
      <c r="B27" s="910"/>
      <c r="C27" s="189"/>
      <c r="D27" s="294"/>
      <c r="E27" s="1205"/>
      <c r="F27" s="1205"/>
      <c r="G27" s="1195"/>
      <c r="H27" s="581"/>
      <c r="I27" s="219"/>
      <c r="J27" s="175"/>
    </row>
    <row r="28" spans="1:10" s="7" customFormat="1" x14ac:dyDescent="0.25">
      <c r="A28" s="175"/>
      <c r="B28" s="175"/>
      <c r="C28" s="66"/>
      <c r="D28" s="56"/>
      <c r="E28" s="827"/>
      <c r="F28" s="827"/>
      <c r="G28" s="827"/>
      <c r="H28" s="827"/>
      <c r="I28" s="920"/>
      <c r="J28" s="827"/>
    </row>
    <row r="29" spans="1:10" s="7" customFormat="1" ht="33" customHeight="1" x14ac:dyDescent="0.25">
      <c r="A29" s="1577" t="s">
        <v>133</v>
      </c>
      <c r="B29" s="1577"/>
      <c r="C29" s="1577"/>
      <c r="D29" s="1577"/>
      <c r="E29" s="66"/>
      <c r="F29" s="887"/>
      <c r="G29" s="913" t="s">
        <v>858</v>
      </c>
      <c r="H29" s="887"/>
      <c r="I29" s="212"/>
    </row>
    <row r="30" spans="1:10" s="7" customFormat="1" x14ac:dyDescent="0.25">
      <c r="A30" s="537">
        <v>1</v>
      </c>
      <c r="B30" s="647" t="s">
        <v>0</v>
      </c>
      <c r="C30" s="1184" t="s">
        <v>671</v>
      </c>
      <c r="D30" s="269" t="s">
        <v>130</v>
      </c>
      <c r="E30" s="881" t="s">
        <v>283</v>
      </c>
      <c r="F30" s="323"/>
      <c r="G30" s="1115"/>
      <c r="H30" s="198"/>
    </row>
    <row r="31" spans="1:10" s="7" customFormat="1" x14ac:dyDescent="0.25">
      <c r="A31" s="537">
        <v>2</v>
      </c>
      <c r="B31" s="647" t="s">
        <v>1</v>
      </c>
      <c r="C31" s="1209" t="str">
        <f>G11</f>
        <v>MP6I5ZYZBEU3UXPYFY54</v>
      </c>
      <c r="D31" s="269" t="s">
        <v>130</v>
      </c>
      <c r="E31" s="882" t="s">
        <v>283</v>
      </c>
      <c r="F31" s="323"/>
      <c r="G31" s="1125" t="s">
        <v>963</v>
      </c>
      <c r="H31" s="198"/>
    </row>
    <row r="32" spans="1:10" s="7" customFormat="1" x14ac:dyDescent="0.25">
      <c r="A32" s="537">
        <v>3</v>
      </c>
      <c r="B32" s="647" t="s">
        <v>40</v>
      </c>
      <c r="C32" s="1209" t="str">
        <f>G11</f>
        <v>MP6I5ZYZBEU3UXPYFY54</v>
      </c>
      <c r="D32" s="269" t="s">
        <v>130</v>
      </c>
      <c r="E32" s="882"/>
      <c r="F32" s="323"/>
      <c r="G32" s="1125">
        <v>4.0999999999999996</v>
      </c>
      <c r="H32" s="198"/>
    </row>
    <row r="33" spans="1:8" s="7" customFormat="1" x14ac:dyDescent="0.25">
      <c r="A33" s="537">
        <v>4</v>
      </c>
      <c r="B33" s="647" t="s">
        <v>12</v>
      </c>
      <c r="C33" s="1209" t="s">
        <v>106</v>
      </c>
      <c r="D33" s="269" t="s">
        <v>130</v>
      </c>
      <c r="E33" s="882"/>
      <c r="F33" s="323"/>
      <c r="G33" s="1114"/>
      <c r="H33" s="806"/>
    </row>
    <row r="34" spans="1:8" s="7" customFormat="1" x14ac:dyDescent="0.25">
      <c r="A34" s="537">
        <v>5</v>
      </c>
      <c r="B34" s="647" t="s">
        <v>2</v>
      </c>
      <c r="C34" s="1209" t="s">
        <v>107</v>
      </c>
      <c r="D34" s="269" t="s">
        <v>130</v>
      </c>
      <c r="E34" s="882"/>
      <c r="F34" s="323"/>
      <c r="G34" s="1119"/>
      <c r="H34" s="807"/>
    </row>
    <row r="35" spans="1:8" x14ac:dyDescent="0.25">
      <c r="A35" s="537">
        <v>6</v>
      </c>
      <c r="B35" s="647" t="s">
        <v>445</v>
      </c>
      <c r="C35" s="42"/>
      <c r="D35" s="269" t="s">
        <v>44</v>
      </c>
      <c r="E35" s="427"/>
      <c r="F35" s="323"/>
      <c r="G35" s="1114"/>
      <c r="H35" s="806"/>
    </row>
    <row r="36" spans="1:8" x14ac:dyDescent="0.25">
      <c r="A36" s="537">
        <v>7</v>
      </c>
      <c r="B36" s="647" t="s">
        <v>3</v>
      </c>
      <c r="C36" s="42"/>
      <c r="D36" s="269" t="s">
        <v>43</v>
      </c>
      <c r="E36" s="427" t="s">
        <v>283</v>
      </c>
      <c r="F36" s="323"/>
      <c r="G36" s="1126"/>
      <c r="H36" s="806"/>
    </row>
    <row r="37" spans="1:8" x14ac:dyDescent="0.25">
      <c r="A37" s="537">
        <v>8</v>
      </c>
      <c r="B37" s="647" t="s">
        <v>4</v>
      </c>
      <c r="C37" s="42"/>
      <c r="D37" s="269" t="s">
        <v>43</v>
      </c>
      <c r="E37" s="427" t="s">
        <v>283</v>
      </c>
      <c r="F37" s="323"/>
      <c r="G37" s="1114"/>
      <c r="H37" s="806"/>
    </row>
    <row r="38" spans="1:8" s="7" customFormat="1" x14ac:dyDescent="0.25">
      <c r="A38" s="537">
        <v>9</v>
      </c>
      <c r="B38" s="647" t="s">
        <v>5</v>
      </c>
      <c r="C38" s="1209" t="s">
        <v>109</v>
      </c>
      <c r="D38" s="269" t="s">
        <v>130</v>
      </c>
      <c r="E38" s="427"/>
      <c r="F38" s="323"/>
      <c r="G38" s="1115"/>
      <c r="H38" s="198"/>
    </row>
    <row r="39" spans="1:8" s="7" customFormat="1" x14ac:dyDescent="0.25">
      <c r="A39" s="537">
        <v>10</v>
      </c>
      <c r="B39" s="647" t="s">
        <v>6</v>
      </c>
      <c r="C39" s="1181" t="s">
        <v>93</v>
      </c>
      <c r="D39" s="269" t="s">
        <v>130</v>
      </c>
      <c r="E39" s="427" t="s">
        <v>283</v>
      </c>
      <c r="F39" s="323"/>
      <c r="G39" s="1125">
        <v>4.0999999999999996</v>
      </c>
      <c r="H39" s="205"/>
    </row>
    <row r="40" spans="1:8" s="7" customFormat="1" x14ac:dyDescent="0.25">
      <c r="A40" s="537">
        <v>11</v>
      </c>
      <c r="B40" s="647" t="s">
        <v>7</v>
      </c>
      <c r="C40" s="1209" t="str">
        <f>G12</f>
        <v>DL6FFRRLF74S01HE2M14</v>
      </c>
      <c r="D40" s="269" t="s">
        <v>130</v>
      </c>
      <c r="E40" s="427"/>
      <c r="F40" s="323"/>
      <c r="G40" s="1125">
        <v>4.0999999999999996</v>
      </c>
      <c r="H40" s="205"/>
    </row>
    <row r="41" spans="1:8" s="7" customFormat="1" x14ac:dyDescent="0.25">
      <c r="A41" s="537">
        <v>12</v>
      </c>
      <c r="B41" s="647" t="s">
        <v>46</v>
      </c>
      <c r="C41" s="1209" t="s">
        <v>108</v>
      </c>
      <c r="D41" s="269" t="s">
        <v>130</v>
      </c>
      <c r="E41" s="427"/>
      <c r="F41" s="323"/>
      <c r="G41" s="1125">
        <v>4.2</v>
      </c>
      <c r="H41" s="205"/>
    </row>
    <row r="42" spans="1:8" x14ac:dyDescent="0.25">
      <c r="A42" s="537">
        <v>13</v>
      </c>
      <c r="B42" s="647" t="s">
        <v>8</v>
      </c>
      <c r="C42" s="868"/>
      <c r="D42" s="269" t="s">
        <v>43</v>
      </c>
      <c r="E42" s="427" t="s">
        <v>283</v>
      </c>
      <c r="F42" s="323"/>
      <c r="G42" s="1115">
        <v>4.3</v>
      </c>
      <c r="H42" s="198"/>
    </row>
    <row r="43" spans="1:8" x14ac:dyDescent="0.25">
      <c r="A43" s="537">
        <v>14</v>
      </c>
      <c r="B43" s="647" t="s">
        <v>9</v>
      </c>
      <c r="C43" s="42"/>
      <c r="D43" s="269" t="s">
        <v>43</v>
      </c>
      <c r="E43" s="427"/>
      <c r="F43" s="323"/>
      <c r="G43" s="1118"/>
      <c r="H43" s="809"/>
    </row>
    <row r="44" spans="1:8" x14ac:dyDescent="0.25">
      <c r="A44" s="537">
        <v>15</v>
      </c>
      <c r="B44" s="647" t="s">
        <v>10</v>
      </c>
      <c r="C44" s="42"/>
      <c r="D44" s="269" t="s">
        <v>43</v>
      </c>
      <c r="E44" s="427"/>
      <c r="F44" s="323"/>
      <c r="G44" s="1125"/>
      <c r="H44" s="205"/>
    </row>
    <row r="45" spans="1:8" x14ac:dyDescent="0.25">
      <c r="A45" s="537">
        <v>16</v>
      </c>
      <c r="B45" s="647" t="s">
        <v>41</v>
      </c>
      <c r="C45" s="42"/>
      <c r="D45" s="269" t="s">
        <v>44</v>
      </c>
      <c r="E45" s="427"/>
      <c r="F45" s="323"/>
      <c r="G45" s="1116"/>
      <c r="H45" s="205"/>
    </row>
    <row r="46" spans="1:8" s="7" customFormat="1" x14ac:dyDescent="0.25">
      <c r="A46" s="537">
        <v>17</v>
      </c>
      <c r="B46" s="647" t="s">
        <v>11</v>
      </c>
      <c r="C46" s="1209" t="str">
        <f>C32</f>
        <v>MP6I5ZYZBEU3UXPYFY54</v>
      </c>
      <c r="D46" s="269" t="s">
        <v>43</v>
      </c>
      <c r="E46" s="427" t="s">
        <v>283</v>
      </c>
      <c r="F46" s="323"/>
      <c r="G46" s="1115">
        <v>4.5</v>
      </c>
      <c r="H46" s="198"/>
    </row>
    <row r="47" spans="1:8" x14ac:dyDescent="0.25">
      <c r="A47" s="537">
        <v>18</v>
      </c>
      <c r="B47" s="647" t="s">
        <v>154</v>
      </c>
      <c r="C47" s="72"/>
      <c r="D47" s="269" t="s">
        <v>43</v>
      </c>
      <c r="E47" s="427"/>
      <c r="F47" s="323"/>
      <c r="G47" s="1115"/>
      <c r="H47" s="198"/>
    </row>
    <row r="48" spans="1:8" s="7" customFormat="1" x14ac:dyDescent="0.25">
      <c r="A48" s="678" t="s">
        <v>134</v>
      </c>
      <c r="B48" s="1224"/>
      <c r="C48" s="66"/>
      <c r="D48" s="1423"/>
      <c r="E48" s="182"/>
      <c r="F48" s="1210"/>
      <c r="G48" s="198"/>
      <c r="H48" s="198"/>
    </row>
    <row r="49" spans="1:10" s="7" customFormat="1" x14ac:dyDescent="0.25">
      <c r="A49" s="537">
        <v>1</v>
      </c>
      <c r="B49" s="647" t="s">
        <v>49</v>
      </c>
      <c r="C49" s="1209" t="s">
        <v>120</v>
      </c>
      <c r="D49" s="1143" t="s">
        <v>130</v>
      </c>
      <c r="E49" s="427" t="s">
        <v>283</v>
      </c>
      <c r="F49" s="323"/>
      <c r="G49" s="1115">
        <v>3.1</v>
      </c>
      <c r="H49" s="198"/>
    </row>
    <row r="50" spans="1:10" x14ac:dyDescent="0.25">
      <c r="A50" s="537">
        <v>2</v>
      </c>
      <c r="B50" s="647" t="s">
        <v>15</v>
      </c>
      <c r="C50" s="42"/>
      <c r="D50" s="1143" t="s">
        <v>44</v>
      </c>
      <c r="E50" s="182"/>
      <c r="F50" s="323"/>
      <c r="G50" s="1115"/>
      <c r="H50" s="198"/>
    </row>
    <row r="51" spans="1:10" s="7" customFormat="1" x14ac:dyDescent="0.25">
      <c r="A51" s="537">
        <v>3</v>
      </c>
      <c r="B51" s="647" t="s">
        <v>79</v>
      </c>
      <c r="C51" s="884" t="s">
        <v>645</v>
      </c>
      <c r="D51" s="1143" t="s">
        <v>130</v>
      </c>
      <c r="E51" s="182"/>
      <c r="F51" s="323"/>
      <c r="G51" s="1128">
        <v>9.1999999999999993</v>
      </c>
      <c r="H51" s="199"/>
      <c r="J51" s="267"/>
    </row>
    <row r="52" spans="1:10" s="7" customFormat="1" x14ac:dyDescent="0.25">
      <c r="A52" s="537">
        <v>4</v>
      </c>
      <c r="B52" s="647" t="s">
        <v>34</v>
      </c>
      <c r="C52" s="1209" t="s">
        <v>110</v>
      </c>
      <c r="D52" s="1143" t="s">
        <v>130</v>
      </c>
      <c r="E52" s="182"/>
      <c r="F52" s="323"/>
      <c r="G52" s="1115">
        <v>4.5</v>
      </c>
      <c r="H52" s="198"/>
    </row>
    <row r="53" spans="1:10" s="7" customFormat="1" x14ac:dyDescent="0.25">
      <c r="A53" s="537">
        <v>5</v>
      </c>
      <c r="B53" s="647" t="s">
        <v>16</v>
      </c>
      <c r="C53" s="1209" t="b">
        <v>0</v>
      </c>
      <c r="D53" s="1143" t="s">
        <v>130</v>
      </c>
      <c r="E53" s="182"/>
      <c r="F53" s="323"/>
      <c r="G53" s="1115"/>
      <c r="H53" s="198"/>
    </row>
    <row r="54" spans="1:10" x14ac:dyDescent="0.25">
      <c r="A54" s="537">
        <v>6</v>
      </c>
      <c r="B54" s="647" t="s">
        <v>50</v>
      </c>
      <c r="C54" s="42"/>
      <c r="D54" s="1143" t="s">
        <v>44</v>
      </c>
      <c r="E54" s="182"/>
      <c r="F54" s="323"/>
      <c r="G54" s="1115"/>
      <c r="H54" s="198"/>
    </row>
    <row r="55" spans="1:10" x14ac:dyDescent="0.25">
      <c r="A55" s="537">
        <v>7</v>
      </c>
      <c r="B55" s="647" t="s">
        <v>13</v>
      </c>
      <c r="C55" s="42"/>
      <c r="D55" s="1143" t="s">
        <v>44</v>
      </c>
      <c r="E55" s="182"/>
      <c r="F55" s="323"/>
      <c r="G55" s="1115"/>
      <c r="H55" s="198"/>
    </row>
    <row r="56" spans="1:10" s="7" customFormat="1" x14ac:dyDescent="0.25">
      <c r="A56" s="537">
        <v>8</v>
      </c>
      <c r="B56" s="647" t="s">
        <v>14</v>
      </c>
      <c r="C56" s="1188" t="s">
        <v>170</v>
      </c>
      <c r="D56" s="1143" t="s">
        <v>130</v>
      </c>
      <c r="E56" s="427" t="s">
        <v>283</v>
      </c>
      <c r="F56" s="323"/>
      <c r="G56" s="1121" t="s">
        <v>954</v>
      </c>
      <c r="H56" s="200"/>
    </row>
    <row r="57" spans="1:10" s="7" customFormat="1" x14ac:dyDescent="0.25">
      <c r="A57" s="537">
        <v>9</v>
      </c>
      <c r="B57" s="647" t="s">
        <v>51</v>
      </c>
      <c r="C57" s="1209" t="s">
        <v>104</v>
      </c>
      <c r="D57" s="1143" t="s">
        <v>130</v>
      </c>
      <c r="E57" s="267"/>
      <c r="F57" s="323"/>
      <c r="G57" s="1115">
        <v>8.4</v>
      </c>
      <c r="H57" s="198"/>
    </row>
    <row r="58" spans="1:10" x14ac:dyDescent="0.25">
      <c r="A58" s="537">
        <v>10</v>
      </c>
      <c r="B58" s="647" t="s">
        <v>35</v>
      </c>
      <c r="C58" s="42"/>
      <c r="D58" s="1143" t="s">
        <v>44</v>
      </c>
      <c r="E58" s="172"/>
      <c r="F58" s="323"/>
      <c r="G58" s="1115"/>
      <c r="H58" s="198"/>
    </row>
    <row r="59" spans="1:10" s="7" customFormat="1" x14ac:dyDescent="0.25">
      <c r="A59" s="537">
        <v>11</v>
      </c>
      <c r="B59" s="647" t="s">
        <v>52</v>
      </c>
      <c r="C59" s="1209">
        <v>2011</v>
      </c>
      <c r="D59" s="1143" t="s">
        <v>44</v>
      </c>
      <c r="E59" s="175"/>
      <c r="F59" s="323"/>
      <c r="G59" s="1115"/>
      <c r="H59" s="198"/>
    </row>
    <row r="60" spans="1:10" s="7" customFormat="1" x14ac:dyDescent="0.25">
      <c r="A60" s="537">
        <v>12</v>
      </c>
      <c r="B60" s="647" t="s">
        <v>53</v>
      </c>
      <c r="C60" s="1184" t="s">
        <v>644</v>
      </c>
      <c r="D60" s="1143" t="s">
        <v>130</v>
      </c>
      <c r="E60" s="172"/>
      <c r="F60" s="323"/>
      <c r="G60" s="53"/>
      <c r="H60" s="201"/>
    </row>
    <row r="61" spans="1:10" s="7" customFormat="1" x14ac:dyDescent="0.25">
      <c r="A61" s="537">
        <v>13</v>
      </c>
      <c r="B61" s="647" t="s">
        <v>54</v>
      </c>
      <c r="C61" s="884" t="s">
        <v>646</v>
      </c>
      <c r="D61" s="1143" t="s">
        <v>130</v>
      </c>
      <c r="E61" s="172"/>
      <c r="F61" s="323"/>
      <c r="G61" s="1123"/>
      <c r="H61" s="202"/>
    </row>
    <row r="62" spans="1:10" x14ac:dyDescent="0.25">
      <c r="A62" s="537">
        <v>14</v>
      </c>
      <c r="B62" s="647" t="s">
        <v>37</v>
      </c>
      <c r="C62" s="150"/>
      <c r="D62" s="1143" t="s">
        <v>44</v>
      </c>
      <c r="E62" s="427" t="s">
        <v>283</v>
      </c>
      <c r="F62" s="323"/>
      <c r="G62" s="1123"/>
      <c r="H62" s="202"/>
    </row>
    <row r="63" spans="1:10" s="7" customFormat="1" x14ac:dyDescent="0.25">
      <c r="A63" s="537">
        <v>15</v>
      </c>
      <c r="B63" s="647" t="s">
        <v>55</v>
      </c>
      <c r="C63" s="1435" t="s">
        <v>1018</v>
      </c>
      <c r="D63" s="1143" t="s">
        <v>769</v>
      </c>
      <c r="E63" s="178"/>
      <c r="F63" s="323"/>
      <c r="G63" s="1115"/>
      <c r="H63" s="198"/>
    </row>
    <row r="64" spans="1:10" s="7" customFormat="1" x14ac:dyDescent="0.25">
      <c r="A64" s="537">
        <v>16</v>
      </c>
      <c r="B64" s="647" t="s">
        <v>56</v>
      </c>
      <c r="C64" s="96" t="s">
        <v>329</v>
      </c>
      <c r="D64" s="1143" t="s">
        <v>44</v>
      </c>
      <c r="E64" s="427" t="s">
        <v>283</v>
      </c>
      <c r="F64" s="323"/>
      <c r="G64" s="1115">
        <v>5.3</v>
      </c>
      <c r="H64" s="198"/>
    </row>
    <row r="65" spans="1:10" s="7" customFormat="1" x14ac:dyDescent="0.25">
      <c r="A65" s="537">
        <v>17</v>
      </c>
      <c r="B65" s="647" t="s">
        <v>57</v>
      </c>
      <c r="C65" s="884" t="s">
        <v>646</v>
      </c>
      <c r="D65" s="1143" t="s">
        <v>43</v>
      </c>
      <c r="E65" s="427" t="s">
        <v>283</v>
      </c>
      <c r="F65" s="323"/>
      <c r="G65" s="1122">
        <v>5.4</v>
      </c>
      <c r="H65" s="203"/>
      <c r="J65" s="267"/>
    </row>
    <row r="66" spans="1:10" s="7" customFormat="1" x14ac:dyDescent="0.25">
      <c r="A66" s="537">
        <v>18</v>
      </c>
      <c r="B66" s="647" t="s">
        <v>129</v>
      </c>
      <c r="C66" s="1209" t="s">
        <v>105</v>
      </c>
      <c r="D66" s="1143" t="s">
        <v>130</v>
      </c>
      <c r="E66" s="427" t="s">
        <v>283</v>
      </c>
      <c r="F66" s="323"/>
      <c r="G66" s="1115">
        <v>6.3</v>
      </c>
      <c r="H66" s="198"/>
    </row>
    <row r="67" spans="1:10" s="7" customFormat="1" x14ac:dyDescent="0.25">
      <c r="A67" s="537">
        <v>19</v>
      </c>
      <c r="B67" s="647" t="s">
        <v>17</v>
      </c>
      <c r="C67" s="1209" t="b">
        <v>0</v>
      </c>
      <c r="D67" s="1143" t="s">
        <v>130</v>
      </c>
      <c r="E67" s="172"/>
      <c r="F67" s="323"/>
      <c r="G67" s="1115"/>
      <c r="H67" s="198"/>
    </row>
    <row r="68" spans="1:10" s="7" customFormat="1" x14ac:dyDescent="0.25">
      <c r="A68" s="537">
        <v>20</v>
      </c>
      <c r="B68" s="647" t="s">
        <v>18</v>
      </c>
      <c r="C68" s="1209" t="s">
        <v>111</v>
      </c>
      <c r="D68" s="679" t="s">
        <v>130</v>
      </c>
      <c r="E68" s="427" t="s">
        <v>283</v>
      </c>
      <c r="F68" s="323"/>
      <c r="G68" s="1115">
        <v>6.15</v>
      </c>
      <c r="H68" s="198"/>
    </row>
    <row r="69" spans="1:10" s="7" customFormat="1" x14ac:dyDescent="0.25">
      <c r="A69" s="537">
        <v>21</v>
      </c>
      <c r="B69" s="647" t="s">
        <v>58</v>
      </c>
      <c r="C69" s="106" t="b">
        <v>1</v>
      </c>
      <c r="D69" s="1143" t="s">
        <v>130</v>
      </c>
      <c r="E69" s="172"/>
      <c r="F69" s="323"/>
      <c r="G69" s="1115"/>
      <c r="H69" s="198"/>
    </row>
    <row r="70" spans="1:10" s="7" customFormat="1" x14ac:dyDescent="0.25">
      <c r="A70" s="537">
        <v>22</v>
      </c>
      <c r="B70" s="647" t="s">
        <v>651</v>
      </c>
      <c r="C70" s="1209" t="s">
        <v>197</v>
      </c>
      <c r="D70" s="1143" t="s">
        <v>130</v>
      </c>
      <c r="E70" s="427" t="s">
        <v>283</v>
      </c>
      <c r="F70" s="323"/>
      <c r="G70" s="1115"/>
      <c r="H70" s="198"/>
    </row>
    <row r="71" spans="1:10" x14ac:dyDescent="0.25">
      <c r="A71" s="537">
        <v>23</v>
      </c>
      <c r="B71" s="647" t="s">
        <v>59</v>
      </c>
      <c r="C71" s="889"/>
      <c r="D71" s="1143" t="s">
        <v>44</v>
      </c>
      <c r="E71" s="267"/>
      <c r="F71" s="323"/>
      <c r="G71" s="1126">
        <v>5.0999999999999996</v>
      </c>
      <c r="H71" s="204"/>
    </row>
    <row r="72" spans="1:10" s="7" customFormat="1" x14ac:dyDescent="0.25">
      <c r="A72" s="537">
        <v>24</v>
      </c>
      <c r="B72" s="647" t="s">
        <v>60</v>
      </c>
      <c r="C72" s="1209" t="s">
        <v>112</v>
      </c>
      <c r="D72" s="1143" t="s">
        <v>44</v>
      </c>
      <c r="E72" s="172"/>
      <c r="F72" s="323"/>
      <c r="G72" s="1115"/>
      <c r="H72" s="198"/>
    </row>
    <row r="73" spans="1:10" s="7" customFormat="1" x14ac:dyDescent="0.25">
      <c r="A73" s="537">
        <v>25</v>
      </c>
      <c r="B73" s="647" t="s">
        <v>61</v>
      </c>
      <c r="C73" s="1260" t="s">
        <v>973</v>
      </c>
      <c r="D73" s="1143" t="s">
        <v>44</v>
      </c>
      <c r="E73" s="427" t="s">
        <v>283</v>
      </c>
      <c r="F73" s="323"/>
      <c r="G73" s="1115" t="s">
        <v>976</v>
      </c>
      <c r="H73" s="198"/>
    </row>
    <row r="74" spans="1:10" s="7" customFormat="1" x14ac:dyDescent="0.25">
      <c r="A74" s="537">
        <v>26</v>
      </c>
      <c r="B74" s="647" t="s">
        <v>62</v>
      </c>
      <c r="C74" s="106" t="s">
        <v>158</v>
      </c>
      <c r="D74" s="1143" t="s">
        <v>44</v>
      </c>
      <c r="E74" s="172"/>
      <c r="F74" s="323"/>
      <c r="G74" s="1115">
        <v>5.2</v>
      </c>
      <c r="H74" s="198"/>
    </row>
    <row r="75" spans="1:10" s="7" customFormat="1" x14ac:dyDescent="0.25">
      <c r="A75" s="537">
        <v>27</v>
      </c>
      <c r="B75" s="647" t="s">
        <v>63</v>
      </c>
      <c r="C75" s="106">
        <v>1</v>
      </c>
      <c r="D75" s="1143" t="s">
        <v>44</v>
      </c>
      <c r="E75" s="172"/>
      <c r="F75" s="323"/>
      <c r="G75" s="1115">
        <v>5.2</v>
      </c>
      <c r="H75" s="198"/>
    </row>
    <row r="76" spans="1:10" s="7" customFormat="1" x14ac:dyDescent="0.25">
      <c r="A76" s="537">
        <v>28</v>
      </c>
      <c r="B76" s="647" t="s">
        <v>64</v>
      </c>
      <c r="C76" s="106" t="s">
        <v>791</v>
      </c>
      <c r="D76" s="1143" t="s">
        <v>44</v>
      </c>
      <c r="E76" s="267" t="s">
        <v>283</v>
      </c>
      <c r="F76" s="323"/>
      <c r="G76" s="1115">
        <v>5.2</v>
      </c>
      <c r="H76" s="198"/>
    </row>
    <row r="77" spans="1:10" s="7" customFormat="1" x14ac:dyDescent="0.25">
      <c r="A77" s="537">
        <v>29</v>
      </c>
      <c r="B77" s="647" t="s">
        <v>65</v>
      </c>
      <c r="C77" s="106">
        <v>1</v>
      </c>
      <c r="D77" s="1143" t="s">
        <v>44</v>
      </c>
      <c r="E77" s="172"/>
      <c r="F77" s="323"/>
      <c r="G77" s="1115">
        <v>5.2</v>
      </c>
      <c r="H77" s="198"/>
    </row>
    <row r="78" spans="1:10" s="7" customFormat="1" x14ac:dyDescent="0.25">
      <c r="A78" s="537">
        <v>30</v>
      </c>
      <c r="B78" s="647" t="s">
        <v>66</v>
      </c>
      <c r="C78" s="106" t="s">
        <v>158</v>
      </c>
      <c r="D78" s="1143" t="s">
        <v>44</v>
      </c>
      <c r="E78" s="172"/>
      <c r="F78" s="323"/>
      <c r="G78" s="1115">
        <v>5.2</v>
      </c>
      <c r="H78" s="198"/>
    </row>
    <row r="79" spans="1:10" s="7" customFormat="1" x14ac:dyDescent="0.25">
      <c r="A79" s="537">
        <v>31</v>
      </c>
      <c r="B79" s="647" t="s">
        <v>67</v>
      </c>
      <c r="C79" s="106">
        <v>1</v>
      </c>
      <c r="D79" s="1143" t="s">
        <v>44</v>
      </c>
      <c r="E79" s="172"/>
      <c r="F79" s="323"/>
      <c r="G79" s="1115">
        <v>5.2</v>
      </c>
      <c r="H79" s="198"/>
    </row>
    <row r="80" spans="1:10" s="7" customFormat="1" x14ac:dyDescent="0.25">
      <c r="A80" s="537">
        <v>32</v>
      </c>
      <c r="B80" s="647" t="s">
        <v>68</v>
      </c>
      <c r="C80" s="96" t="s">
        <v>145</v>
      </c>
      <c r="D80" s="1143" t="s">
        <v>44</v>
      </c>
      <c r="E80" s="172"/>
      <c r="F80" s="323"/>
      <c r="G80" s="1115">
        <v>5.6</v>
      </c>
      <c r="H80" s="198"/>
    </row>
    <row r="81" spans="1:8" s="7" customFormat="1" x14ac:dyDescent="0.25">
      <c r="A81" s="537">
        <v>35</v>
      </c>
      <c r="B81" s="647" t="s">
        <v>72</v>
      </c>
      <c r="C81" s="171"/>
      <c r="D81" s="1143" t="s">
        <v>43</v>
      </c>
      <c r="E81" s="427" t="s">
        <v>283</v>
      </c>
      <c r="F81" s="323"/>
      <c r="G81" s="1115">
        <v>9.6999999999999993</v>
      </c>
      <c r="H81" s="198"/>
    </row>
    <row r="82" spans="1:8" s="7" customFormat="1" x14ac:dyDescent="0.25">
      <c r="A82" s="537">
        <v>36</v>
      </c>
      <c r="B82" s="647" t="s">
        <v>73</v>
      </c>
      <c r="C82" s="171"/>
      <c r="D82" s="1143" t="s">
        <v>44</v>
      </c>
      <c r="E82" s="427" t="s">
        <v>283</v>
      </c>
      <c r="F82" s="323"/>
      <c r="G82" s="1115">
        <v>9.6999999999999993</v>
      </c>
      <c r="H82" s="198"/>
    </row>
    <row r="83" spans="1:8" s="7" customFormat="1" x14ac:dyDescent="0.25">
      <c r="A83" s="537">
        <v>37</v>
      </c>
      <c r="B83" s="647" t="s">
        <v>69</v>
      </c>
      <c r="C83" s="1214">
        <f>C22</f>
        <v>10162756.897260273</v>
      </c>
      <c r="D83" s="1143" t="s">
        <v>130</v>
      </c>
      <c r="E83" s="172"/>
      <c r="F83" s="323"/>
      <c r="G83" s="1116"/>
      <c r="H83" s="205"/>
    </row>
    <row r="84" spans="1:8" x14ac:dyDescent="0.25">
      <c r="A84" s="537">
        <v>38</v>
      </c>
      <c r="B84" s="647" t="s">
        <v>70</v>
      </c>
      <c r="C84" s="128"/>
      <c r="D84" s="1143" t="s">
        <v>44</v>
      </c>
      <c r="E84" s="427" t="s">
        <v>283</v>
      </c>
      <c r="F84" s="323"/>
      <c r="G84" s="1116"/>
      <c r="H84" s="205"/>
    </row>
    <row r="85" spans="1:8" s="7" customFormat="1" x14ac:dyDescent="0.25">
      <c r="A85" s="537">
        <v>39</v>
      </c>
      <c r="B85" s="647" t="s">
        <v>71</v>
      </c>
      <c r="C85" s="1209" t="str">
        <f>C23</f>
        <v>EUR</v>
      </c>
      <c r="D85" s="1143" t="s">
        <v>130</v>
      </c>
      <c r="E85" s="172"/>
      <c r="F85" s="323"/>
      <c r="G85" s="1115"/>
      <c r="H85" s="198"/>
    </row>
    <row r="86" spans="1:8" s="7" customFormat="1" x14ac:dyDescent="0.25">
      <c r="A86" s="537">
        <v>73</v>
      </c>
      <c r="B86" s="647" t="s">
        <v>81</v>
      </c>
      <c r="C86" s="1209" t="b">
        <v>0</v>
      </c>
      <c r="D86" s="679" t="s">
        <v>130</v>
      </c>
      <c r="E86" s="178"/>
      <c r="F86" s="323"/>
      <c r="G86" s="1115">
        <v>6.1</v>
      </c>
      <c r="H86" s="198"/>
    </row>
    <row r="87" spans="1:8" s="7" customFormat="1" x14ac:dyDescent="0.25">
      <c r="A87" s="537">
        <v>74</v>
      </c>
      <c r="B87" s="647" t="s">
        <v>78</v>
      </c>
      <c r="C87" s="1435" t="s">
        <v>1018</v>
      </c>
      <c r="D87" s="1144" t="s">
        <v>769</v>
      </c>
      <c r="E87" s="132"/>
      <c r="F87" s="323"/>
      <c r="G87" s="1115"/>
      <c r="H87" s="202"/>
    </row>
    <row r="88" spans="1:8" s="7" customFormat="1" x14ac:dyDescent="0.25">
      <c r="A88" s="537">
        <v>75</v>
      </c>
      <c r="B88" s="647" t="s">
        <v>19</v>
      </c>
      <c r="C88" s="1209" t="s">
        <v>113</v>
      </c>
      <c r="D88" s="679" t="s">
        <v>44</v>
      </c>
      <c r="E88" s="267"/>
      <c r="F88" s="323"/>
      <c r="G88" s="1123"/>
      <c r="H88" s="198"/>
    </row>
    <row r="89" spans="1:8" x14ac:dyDescent="0.25">
      <c r="A89" s="537">
        <v>76</v>
      </c>
      <c r="B89" s="1226" t="s">
        <v>30</v>
      </c>
      <c r="C89" s="42"/>
      <c r="D89" s="679" t="s">
        <v>44</v>
      </c>
      <c r="E89" s="172"/>
      <c r="F89" s="323"/>
      <c r="G89" s="1115"/>
      <c r="H89" s="198"/>
    </row>
    <row r="90" spans="1:8" x14ac:dyDescent="0.25">
      <c r="A90" s="537">
        <v>77</v>
      </c>
      <c r="B90" s="1226" t="s">
        <v>31</v>
      </c>
      <c r="C90" s="42"/>
      <c r="D90" s="679" t="s">
        <v>44</v>
      </c>
      <c r="E90" s="172"/>
      <c r="F90" s="323"/>
      <c r="G90" s="1115"/>
      <c r="H90" s="198"/>
    </row>
    <row r="91" spans="1:8" s="7" customFormat="1" x14ac:dyDescent="0.25">
      <c r="A91" s="537">
        <v>78</v>
      </c>
      <c r="B91" s="1226" t="s">
        <v>77</v>
      </c>
      <c r="C91" s="1209" t="str">
        <f>G18</f>
        <v>DE0001102317</v>
      </c>
      <c r="D91" s="679" t="s">
        <v>44</v>
      </c>
      <c r="E91" s="172"/>
      <c r="F91" s="323"/>
      <c r="G91" s="1115"/>
      <c r="H91" s="198"/>
    </row>
    <row r="92" spans="1:8" s="7" customFormat="1" x14ac:dyDescent="0.25">
      <c r="A92" s="537">
        <v>79</v>
      </c>
      <c r="B92" s="1226" t="s">
        <v>76</v>
      </c>
      <c r="C92" s="1209" t="s">
        <v>118</v>
      </c>
      <c r="D92" s="679" t="s">
        <v>44</v>
      </c>
      <c r="E92" s="172"/>
      <c r="F92" s="323"/>
      <c r="G92" s="1115">
        <v>6.12</v>
      </c>
      <c r="H92" s="198"/>
    </row>
    <row r="93" spans="1:8" s="7" customFormat="1" x14ac:dyDescent="0.25">
      <c r="A93" s="537">
        <v>83</v>
      </c>
      <c r="B93" s="1226" t="s">
        <v>20</v>
      </c>
      <c r="C93" s="1214">
        <f>C20</f>
        <v>10000000</v>
      </c>
      <c r="D93" s="679" t="s">
        <v>44</v>
      </c>
      <c r="E93" s="172"/>
      <c r="F93" s="323"/>
      <c r="G93" s="1115"/>
      <c r="H93" s="205"/>
    </row>
    <row r="94" spans="1:8" s="7" customFormat="1" x14ac:dyDescent="0.25">
      <c r="A94" s="537">
        <v>85</v>
      </c>
      <c r="B94" s="647" t="s">
        <v>21</v>
      </c>
      <c r="C94" s="1209" t="s">
        <v>99</v>
      </c>
      <c r="D94" s="679" t="s">
        <v>43</v>
      </c>
      <c r="E94" s="172"/>
      <c r="F94" s="323"/>
      <c r="G94" s="1125">
        <v>6.5</v>
      </c>
      <c r="H94" s="198"/>
    </row>
    <row r="95" spans="1:8" s="7" customFormat="1" x14ac:dyDescent="0.25">
      <c r="A95" s="537">
        <v>86</v>
      </c>
      <c r="B95" s="647" t="s">
        <v>22</v>
      </c>
      <c r="C95" s="42"/>
      <c r="D95" s="679" t="s">
        <v>43</v>
      </c>
      <c r="E95" s="427" t="s">
        <v>283</v>
      </c>
      <c r="F95" s="323"/>
      <c r="G95" s="1115">
        <v>6.6</v>
      </c>
      <c r="H95" s="198"/>
    </row>
    <row r="96" spans="1:8" s="7" customFormat="1" x14ac:dyDescent="0.25">
      <c r="A96" s="537">
        <v>87</v>
      </c>
      <c r="B96" s="647" t="s">
        <v>23</v>
      </c>
      <c r="C96" s="1227">
        <f>(C21/C20)*100</f>
        <v>102.13826027397259</v>
      </c>
      <c r="D96" s="679" t="s">
        <v>44</v>
      </c>
      <c r="E96" s="427" t="s">
        <v>283</v>
      </c>
      <c r="F96" s="323"/>
      <c r="G96" s="1127">
        <v>6.7</v>
      </c>
      <c r="H96" s="206"/>
    </row>
    <row r="97" spans="1:15" s="7" customFormat="1" x14ac:dyDescent="0.25">
      <c r="A97" s="537">
        <v>88</v>
      </c>
      <c r="B97" s="647" t="s">
        <v>24</v>
      </c>
      <c r="C97" s="109">
        <f>C21</f>
        <v>10213826.02739726</v>
      </c>
      <c r="D97" s="679" t="s">
        <v>44</v>
      </c>
      <c r="E97" s="427" t="s">
        <v>283</v>
      </c>
      <c r="F97" s="323"/>
      <c r="G97" s="1117"/>
      <c r="H97" s="205"/>
    </row>
    <row r="98" spans="1:15" s="7" customFormat="1" x14ac:dyDescent="0.25">
      <c r="A98" s="537">
        <v>89</v>
      </c>
      <c r="B98" s="647" t="s">
        <v>25</v>
      </c>
      <c r="C98" s="1257">
        <v>0.5</v>
      </c>
      <c r="D98" s="679" t="s">
        <v>44</v>
      </c>
      <c r="E98" s="182"/>
      <c r="F98" s="323"/>
      <c r="G98" s="1126">
        <v>6.8</v>
      </c>
      <c r="H98" s="207"/>
    </row>
    <row r="99" spans="1:15" s="7" customFormat="1" x14ac:dyDescent="0.25">
      <c r="A99" s="537">
        <v>90</v>
      </c>
      <c r="B99" s="647" t="s">
        <v>26</v>
      </c>
      <c r="C99" s="1209" t="s">
        <v>114</v>
      </c>
      <c r="D99" s="679" t="s">
        <v>44</v>
      </c>
      <c r="E99" s="182"/>
      <c r="F99" s="323"/>
      <c r="G99" s="1115">
        <v>6.13</v>
      </c>
      <c r="H99" s="198"/>
    </row>
    <row r="100" spans="1:15" s="7" customFormat="1" x14ac:dyDescent="0.25">
      <c r="A100" s="537">
        <v>91</v>
      </c>
      <c r="B100" s="647" t="s">
        <v>27</v>
      </c>
      <c r="C100" s="1230" t="s">
        <v>121</v>
      </c>
      <c r="D100" s="679" t="s">
        <v>44</v>
      </c>
      <c r="E100" s="427" t="s">
        <v>283</v>
      </c>
      <c r="F100" s="323"/>
      <c r="G100" s="1124"/>
      <c r="H100" s="208"/>
    </row>
    <row r="101" spans="1:15" s="7" customFormat="1" x14ac:dyDescent="0.25">
      <c r="A101" s="537">
        <v>92</v>
      </c>
      <c r="B101" s="647" t="s">
        <v>28</v>
      </c>
      <c r="C101" s="1209" t="s">
        <v>115</v>
      </c>
      <c r="D101" s="679" t="s">
        <v>44</v>
      </c>
      <c r="E101" s="182"/>
      <c r="F101" s="323"/>
      <c r="G101" s="1115">
        <v>6.11</v>
      </c>
      <c r="H101" s="198"/>
    </row>
    <row r="102" spans="1:15" s="7" customFormat="1" x14ac:dyDescent="0.25">
      <c r="A102" s="537">
        <v>93</v>
      </c>
      <c r="B102" s="647" t="s">
        <v>75</v>
      </c>
      <c r="C102" s="1231" t="s">
        <v>119</v>
      </c>
      <c r="D102" s="679" t="s">
        <v>44</v>
      </c>
      <c r="E102" s="182"/>
      <c r="F102" s="323"/>
      <c r="G102" s="1373">
        <v>6.1</v>
      </c>
      <c r="H102" s="198"/>
    </row>
    <row r="103" spans="1:15" s="7" customFormat="1" x14ac:dyDescent="0.25">
      <c r="A103" s="537">
        <v>94</v>
      </c>
      <c r="B103" s="647" t="s">
        <v>74</v>
      </c>
      <c r="C103" s="1209" t="s">
        <v>116</v>
      </c>
      <c r="D103" s="679" t="s">
        <v>44</v>
      </c>
      <c r="E103" s="182"/>
      <c r="F103" s="323"/>
      <c r="G103" s="1115">
        <v>6.14</v>
      </c>
      <c r="H103" s="198"/>
    </row>
    <row r="104" spans="1:15" s="7" customFormat="1" x14ac:dyDescent="0.25">
      <c r="A104" s="537">
        <v>95</v>
      </c>
      <c r="B104" s="1226" t="s">
        <v>38</v>
      </c>
      <c r="C104" s="1209" t="b">
        <v>1</v>
      </c>
      <c r="D104" s="679" t="s">
        <v>44</v>
      </c>
      <c r="E104" s="427" t="s">
        <v>283</v>
      </c>
      <c r="F104" s="323"/>
      <c r="G104" s="1115">
        <v>6.15</v>
      </c>
      <c r="H104" s="198"/>
    </row>
    <row r="105" spans="1:15" x14ac:dyDescent="0.25">
      <c r="A105" s="269">
        <v>96</v>
      </c>
      <c r="B105" s="659" t="s">
        <v>36</v>
      </c>
      <c r="C105" s="42"/>
      <c r="D105" s="679" t="s">
        <v>44</v>
      </c>
      <c r="F105" s="886"/>
      <c r="G105" s="1115"/>
      <c r="H105" s="198"/>
    </row>
    <row r="106" spans="1:15" x14ac:dyDescent="0.25">
      <c r="A106" s="269">
        <v>97</v>
      </c>
      <c r="B106" s="659" t="s">
        <v>32</v>
      </c>
      <c r="C106" s="42"/>
      <c r="D106" s="679" t="s">
        <v>44</v>
      </c>
      <c r="F106" s="886"/>
      <c r="G106" s="1115"/>
      <c r="H106" s="198"/>
    </row>
    <row r="107" spans="1:15" s="7" customFormat="1" x14ac:dyDescent="0.25">
      <c r="A107" s="269">
        <v>98</v>
      </c>
      <c r="B107" s="659" t="s">
        <v>39</v>
      </c>
      <c r="C107" s="1209" t="s">
        <v>47</v>
      </c>
      <c r="D107" s="1143" t="s">
        <v>130</v>
      </c>
      <c r="E107" s="175"/>
      <c r="F107" s="886"/>
      <c r="G107" s="1115"/>
      <c r="H107" s="198"/>
    </row>
    <row r="108" spans="1:15" s="7" customFormat="1" x14ac:dyDescent="0.25">
      <c r="A108" s="269">
        <v>99</v>
      </c>
      <c r="B108" s="659" t="s">
        <v>29</v>
      </c>
      <c r="C108" s="1209" t="s">
        <v>117</v>
      </c>
      <c r="D108" s="1143" t="s">
        <v>130</v>
      </c>
      <c r="E108" s="178"/>
      <c r="F108" s="886"/>
      <c r="G108" s="1115"/>
      <c r="H108" s="198"/>
      <c r="J108" s="172"/>
    </row>
    <row r="109" spans="1:15" s="7" customFormat="1" x14ac:dyDescent="0.25">
      <c r="A109" s="175" t="s">
        <v>122</v>
      </c>
      <c r="C109" s="66">
        <v>54</v>
      </c>
      <c r="D109" s="56"/>
      <c r="E109" s="175"/>
      <c r="F109" s="175"/>
      <c r="G109" s="66"/>
      <c r="H109" s="66"/>
    </row>
    <row r="110" spans="1:15" s="7" customFormat="1" x14ac:dyDescent="0.25">
      <c r="C110" s="195"/>
      <c r="D110" s="57"/>
      <c r="E110" s="175"/>
    </row>
    <row r="111" spans="1:15" s="7" customFormat="1" x14ac:dyDescent="0.25">
      <c r="A111" s="778">
        <v>1.1000000000000001</v>
      </c>
      <c r="B111" s="1607" t="s">
        <v>159</v>
      </c>
      <c r="C111" s="1607"/>
      <c r="D111" s="1607"/>
      <c r="E111" s="1607"/>
      <c r="F111" s="1190"/>
      <c r="G111" s="1692"/>
      <c r="H111" s="1692"/>
      <c r="I111" s="1692"/>
      <c r="K111" s="1615"/>
      <c r="L111" s="1615"/>
      <c r="M111" s="1615"/>
      <c r="N111" s="1615"/>
      <c r="O111" s="1615"/>
    </row>
    <row r="112" spans="1:15" s="7" customFormat="1" x14ac:dyDescent="0.25">
      <c r="A112" s="778">
        <v>1.2</v>
      </c>
      <c r="B112" s="1589" t="s">
        <v>313</v>
      </c>
      <c r="C112" s="1589"/>
      <c r="D112" s="1589"/>
      <c r="E112" s="1589"/>
      <c r="F112" s="1693"/>
      <c r="G112" s="1653"/>
      <c r="H112" s="1653"/>
      <c r="I112" s="1653"/>
      <c r="K112" s="1616"/>
      <c r="L112" s="1616"/>
      <c r="M112" s="1616"/>
      <c r="N112" s="1616"/>
      <c r="O112" s="1616"/>
    </row>
    <row r="113" spans="1:15" s="7" customFormat="1" x14ac:dyDescent="0.25">
      <c r="A113" s="778">
        <v>1.7</v>
      </c>
      <c r="B113" s="1589" t="s">
        <v>400</v>
      </c>
      <c r="C113" s="1589"/>
      <c r="D113" s="1589"/>
      <c r="E113" s="1589"/>
      <c r="F113" s="1693"/>
      <c r="G113" s="1653"/>
      <c r="H113" s="1653"/>
      <c r="I113" s="1653"/>
      <c r="K113" s="1616"/>
      <c r="L113" s="1616"/>
      <c r="M113" s="1616"/>
      <c r="N113" s="1616"/>
      <c r="O113" s="1616"/>
    </row>
    <row r="114" spans="1:15" s="7" customFormat="1" x14ac:dyDescent="0.25">
      <c r="A114" s="778">
        <v>1.8</v>
      </c>
      <c r="B114" s="1589" t="s">
        <v>401</v>
      </c>
      <c r="C114" s="1589"/>
      <c r="D114" s="1589"/>
      <c r="E114" s="1589"/>
      <c r="F114" s="182"/>
      <c r="K114" s="1616"/>
      <c r="L114" s="1616"/>
      <c r="M114" s="1616"/>
      <c r="N114" s="1616"/>
      <c r="O114" s="1616"/>
    </row>
    <row r="115" spans="1:15" s="7" customFormat="1" x14ac:dyDescent="0.25">
      <c r="A115" s="783">
        <v>1.1000000000000001</v>
      </c>
      <c r="B115" s="1694" t="s">
        <v>402</v>
      </c>
      <c r="C115" s="1694"/>
      <c r="D115" s="1694"/>
      <c r="E115" s="1694"/>
      <c r="F115" s="182"/>
      <c r="K115" s="1616"/>
      <c r="L115" s="1616"/>
      <c r="M115" s="1616"/>
      <c r="N115" s="1616"/>
      <c r="O115" s="1616"/>
    </row>
    <row r="116" spans="1:15" s="7" customFormat="1" x14ac:dyDescent="0.25">
      <c r="A116" s="1258">
        <v>1.1299999999999999</v>
      </c>
      <c r="B116" s="1586" t="s">
        <v>786</v>
      </c>
      <c r="C116" s="1587"/>
      <c r="D116" s="1587"/>
      <c r="E116" s="1588"/>
      <c r="F116" s="794"/>
      <c r="K116" s="1616"/>
      <c r="L116" s="1616"/>
      <c r="M116" s="1616"/>
      <c r="N116" s="1616"/>
      <c r="O116" s="1616"/>
    </row>
    <row r="117" spans="1:15" s="7" customFormat="1" x14ac:dyDescent="0.25">
      <c r="A117" s="1599">
        <v>1.17</v>
      </c>
      <c r="B117" s="1695" t="s">
        <v>665</v>
      </c>
      <c r="C117" s="1695"/>
      <c r="D117" s="1695"/>
      <c r="E117" s="1695"/>
      <c r="F117" s="610"/>
      <c r="G117" s="610"/>
      <c r="K117" s="1616"/>
      <c r="L117" s="1616"/>
      <c r="M117" s="1616"/>
      <c r="N117" s="1616"/>
      <c r="O117" s="1616"/>
    </row>
    <row r="118" spans="1:15" s="7" customFormat="1" x14ac:dyDescent="0.25">
      <c r="A118" s="1599"/>
      <c r="B118" s="1584"/>
      <c r="C118" s="1584"/>
      <c r="D118" s="1584"/>
      <c r="E118" s="1584"/>
      <c r="F118" s="1166"/>
      <c r="G118" s="1166"/>
      <c r="K118" s="1166"/>
      <c r="L118" s="1166"/>
      <c r="M118" s="1166"/>
      <c r="N118" s="1166"/>
      <c r="O118" s="1166"/>
    </row>
    <row r="119" spans="1:15" s="7" customFormat="1" x14ac:dyDescent="0.25">
      <c r="A119" s="778">
        <v>2.1</v>
      </c>
      <c r="B119" s="1589" t="s">
        <v>404</v>
      </c>
      <c r="C119" s="1589"/>
      <c r="D119" s="1589"/>
      <c r="E119" s="1589"/>
      <c r="F119" s="182"/>
      <c r="K119" s="1616"/>
      <c r="L119" s="1616"/>
      <c r="M119" s="1616"/>
      <c r="N119" s="1616"/>
      <c r="O119" s="1616"/>
    </row>
    <row r="120" spans="1:15" s="7" customFormat="1" ht="15.75" customHeight="1" x14ac:dyDescent="0.25">
      <c r="A120" s="1599">
        <v>2.8</v>
      </c>
      <c r="B120" s="1584" t="s">
        <v>957</v>
      </c>
      <c r="C120" s="1584"/>
      <c r="D120" s="1584"/>
      <c r="E120" s="1584"/>
      <c r="F120" s="786"/>
      <c r="G120" s="610"/>
      <c r="K120" s="1616"/>
      <c r="L120" s="1616"/>
      <c r="M120" s="1616"/>
      <c r="N120" s="1616"/>
      <c r="O120" s="1616"/>
    </row>
    <row r="121" spans="1:15" s="7" customFormat="1" x14ac:dyDescent="0.25">
      <c r="A121" s="1599"/>
      <c r="B121" s="1584"/>
      <c r="C121" s="1584"/>
      <c r="D121" s="1584"/>
      <c r="E121" s="1584"/>
      <c r="F121" s="786"/>
      <c r="G121" s="610"/>
      <c r="K121" s="1166"/>
      <c r="L121" s="1166"/>
      <c r="M121" s="1166"/>
      <c r="N121" s="1166"/>
      <c r="O121" s="1166"/>
    </row>
    <row r="122" spans="1:15" s="7" customFormat="1" x14ac:dyDescent="0.25">
      <c r="A122" s="778">
        <v>2.14</v>
      </c>
      <c r="B122" s="1589" t="s">
        <v>869</v>
      </c>
      <c r="C122" s="1589"/>
      <c r="D122" s="1589"/>
      <c r="E122" s="1589"/>
      <c r="F122" s="182"/>
      <c r="K122" s="1622"/>
      <c r="L122" s="1622"/>
      <c r="M122" s="1622"/>
      <c r="N122" s="1622"/>
      <c r="O122" s="1622"/>
    </row>
    <row r="123" spans="1:15" ht="15.75" customHeight="1" x14ac:dyDescent="0.25">
      <c r="A123" s="1171">
        <v>2.16</v>
      </c>
      <c r="B123" s="1584" t="s">
        <v>323</v>
      </c>
      <c r="C123" s="1584"/>
      <c r="D123" s="1584"/>
      <c r="E123" s="1584"/>
      <c r="F123" s="794"/>
      <c r="K123" s="1622"/>
      <c r="L123" s="1622"/>
      <c r="M123" s="1622"/>
      <c r="N123" s="1622"/>
      <c r="O123" s="1622"/>
    </row>
    <row r="124" spans="1:15" ht="15.75" customHeight="1" x14ac:dyDescent="0.25">
      <c r="A124" s="1484">
        <v>2.17</v>
      </c>
      <c r="B124" s="1584" t="s">
        <v>1035</v>
      </c>
      <c r="C124" s="1584"/>
      <c r="D124" s="1584"/>
      <c r="E124" s="1584"/>
      <c r="F124" s="794"/>
      <c r="K124" s="1616"/>
      <c r="L124" s="1616"/>
      <c r="M124" s="1616"/>
      <c r="N124" s="1616"/>
      <c r="O124" s="1616"/>
    </row>
    <row r="125" spans="1:15" s="7" customFormat="1" x14ac:dyDescent="0.25">
      <c r="A125" s="778">
        <v>2.1800000000000002</v>
      </c>
      <c r="B125" s="1589" t="s">
        <v>961</v>
      </c>
      <c r="C125" s="1589"/>
      <c r="D125" s="1589"/>
      <c r="E125" s="1589"/>
      <c r="F125" s="182"/>
      <c r="K125" s="1622"/>
      <c r="L125" s="1622"/>
      <c r="M125" s="1622"/>
      <c r="N125" s="1622"/>
      <c r="O125" s="1622"/>
    </row>
    <row r="126" spans="1:15" s="7" customFormat="1" x14ac:dyDescent="0.25">
      <c r="A126" s="785">
        <v>2.2000000000000002</v>
      </c>
      <c r="B126" s="1592" t="s">
        <v>265</v>
      </c>
      <c r="C126" s="1592"/>
      <c r="D126" s="1592"/>
      <c r="E126" s="1592"/>
      <c r="F126" s="182"/>
      <c r="K126" s="1622"/>
      <c r="L126" s="1622"/>
      <c r="M126" s="1622"/>
      <c r="N126" s="1622"/>
      <c r="O126" s="1622"/>
    </row>
    <row r="127" spans="1:15" s="7" customFormat="1" x14ac:dyDescent="0.25">
      <c r="A127" s="1414">
        <v>2.2200000000000002</v>
      </c>
      <c r="B127" s="1702" t="s">
        <v>1054</v>
      </c>
      <c r="C127" s="1702"/>
      <c r="D127" s="1702"/>
      <c r="E127" s="1702"/>
      <c r="F127" s="610"/>
      <c r="G127" s="610"/>
      <c r="K127" s="1616"/>
      <c r="L127" s="1616"/>
      <c r="M127" s="1616"/>
      <c r="N127" s="1616"/>
      <c r="O127" s="1616"/>
    </row>
    <row r="128" spans="1:15" s="7" customFormat="1" x14ac:dyDescent="0.25">
      <c r="A128" s="778">
        <v>2.25</v>
      </c>
      <c r="B128" s="1586" t="s">
        <v>977</v>
      </c>
      <c r="C128" s="1587"/>
      <c r="D128" s="1587"/>
      <c r="E128" s="1588"/>
      <c r="F128" s="893"/>
      <c r="G128" s="610"/>
      <c r="K128" s="1416"/>
      <c r="L128" s="1416"/>
      <c r="M128" s="1416"/>
      <c r="N128" s="1416"/>
      <c r="O128" s="1416"/>
    </row>
    <row r="129" spans="1:15" s="7" customFormat="1" ht="15.75" customHeight="1" x14ac:dyDescent="0.25">
      <c r="A129" s="1688">
        <v>2.2799999999999998</v>
      </c>
      <c r="B129" s="1569" t="s">
        <v>870</v>
      </c>
      <c r="C129" s="1569"/>
      <c r="D129" s="1569"/>
      <c r="E129" s="1569"/>
      <c r="F129" s="610"/>
      <c r="G129" s="610"/>
      <c r="K129" s="1166"/>
      <c r="L129" s="1166"/>
      <c r="M129" s="1166"/>
      <c r="N129" s="1166"/>
      <c r="O129" s="1166"/>
    </row>
    <row r="130" spans="1:15" s="7" customFormat="1" x14ac:dyDescent="0.25">
      <c r="A130" s="1688"/>
      <c r="B130" s="1569"/>
      <c r="C130" s="1569"/>
      <c r="D130" s="1569"/>
      <c r="E130" s="1569"/>
      <c r="F130" s="610"/>
      <c r="G130" s="610"/>
      <c r="K130" s="1166"/>
      <c r="L130" s="1166"/>
      <c r="M130" s="1166"/>
      <c r="N130" s="1166"/>
      <c r="O130" s="1166"/>
    </row>
    <row r="131" spans="1:15" s="7" customFormat="1" x14ac:dyDescent="0.25">
      <c r="A131" s="1688"/>
      <c r="B131" s="1569"/>
      <c r="C131" s="1569"/>
      <c r="D131" s="1569"/>
      <c r="E131" s="1569"/>
      <c r="F131" s="610"/>
      <c r="G131" s="610"/>
      <c r="K131" s="1166"/>
      <c r="L131" s="1166"/>
      <c r="M131" s="1166"/>
      <c r="N131" s="1166"/>
      <c r="O131" s="1166"/>
    </row>
    <row r="132" spans="1:15" s="7" customFormat="1" ht="15.75" customHeight="1" x14ac:dyDescent="0.25">
      <c r="A132" s="1703">
        <v>2.35</v>
      </c>
      <c r="B132" s="1656" t="s">
        <v>974</v>
      </c>
      <c r="C132" s="1657"/>
      <c r="D132" s="1657"/>
      <c r="E132" s="1658"/>
      <c r="F132" s="462"/>
      <c r="G132" s="610"/>
      <c r="K132" s="1166"/>
      <c r="L132" s="1166"/>
      <c r="M132" s="1166"/>
      <c r="N132" s="1166"/>
      <c r="O132" s="1166"/>
    </row>
    <row r="133" spans="1:15" s="7" customFormat="1" x14ac:dyDescent="0.25">
      <c r="A133" s="1704"/>
      <c r="B133" s="1699"/>
      <c r="C133" s="1700"/>
      <c r="D133" s="1700"/>
      <c r="E133" s="1701"/>
      <c r="F133" s="462"/>
      <c r="G133" s="610"/>
      <c r="K133" s="1166"/>
      <c r="L133" s="1166"/>
      <c r="M133" s="1166"/>
      <c r="N133" s="1166"/>
      <c r="O133" s="1166"/>
    </row>
    <row r="134" spans="1:15" s="7" customFormat="1" ht="15.75" customHeight="1" x14ac:dyDescent="0.25">
      <c r="A134" s="1414">
        <v>2.36</v>
      </c>
      <c r="B134" s="1705" t="s">
        <v>975</v>
      </c>
      <c r="C134" s="1706"/>
      <c r="D134" s="1706"/>
      <c r="E134" s="1707"/>
      <c r="F134" s="462"/>
      <c r="G134" s="610"/>
      <c r="K134" s="1166"/>
      <c r="L134" s="1166"/>
      <c r="M134" s="1166"/>
      <c r="N134" s="1166"/>
      <c r="O134" s="1166"/>
    </row>
    <row r="135" spans="1:15" s="7" customFormat="1" ht="15.75" customHeight="1" x14ac:dyDescent="0.25">
      <c r="A135" s="1261">
        <v>2.38</v>
      </c>
      <c r="B135" s="1696" t="s">
        <v>816</v>
      </c>
      <c r="C135" s="1697"/>
      <c r="D135" s="1697"/>
      <c r="E135" s="1698"/>
      <c r="F135" s="182"/>
      <c r="K135" s="1616"/>
      <c r="L135" s="1616"/>
      <c r="M135" s="1616"/>
      <c r="N135" s="1616"/>
      <c r="O135" s="1616"/>
    </row>
    <row r="136" spans="1:15" s="7" customFormat="1" ht="15.75" customHeight="1" x14ac:dyDescent="0.25">
      <c r="A136" s="778">
        <v>2.86</v>
      </c>
      <c r="B136" s="1589" t="s">
        <v>951</v>
      </c>
      <c r="C136" s="1589"/>
      <c r="D136" s="1589"/>
      <c r="E136" s="1589"/>
      <c r="F136" s="182"/>
      <c r="K136" s="1416"/>
      <c r="L136" s="1416"/>
      <c r="M136" s="1416"/>
      <c r="N136" s="1416"/>
      <c r="O136" s="1416"/>
    </row>
    <row r="137" spans="1:15" s="7" customFormat="1" x14ac:dyDescent="0.25">
      <c r="A137" s="778">
        <v>2.87</v>
      </c>
      <c r="B137" s="1589" t="s">
        <v>955</v>
      </c>
      <c r="C137" s="1589"/>
      <c r="D137" s="1589"/>
      <c r="E137" s="1589"/>
      <c r="F137" s="610"/>
      <c r="G137" s="610"/>
    </row>
    <row r="138" spans="1:15" s="7" customFormat="1" x14ac:dyDescent="0.25">
      <c r="A138" s="778">
        <v>2.88</v>
      </c>
      <c r="B138" s="1589" t="s">
        <v>962</v>
      </c>
      <c r="C138" s="1589"/>
      <c r="D138" s="1589"/>
      <c r="E138" s="1589"/>
      <c r="F138" s="610"/>
      <c r="G138" s="610"/>
    </row>
    <row r="139" spans="1:15" s="7" customFormat="1" x14ac:dyDescent="0.25">
      <c r="A139" s="1438">
        <v>2.91</v>
      </c>
      <c r="B139" s="1694" t="s">
        <v>1036</v>
      </c>
      <c r="C139" s="1694"/>
      <c r="D139" s="1694"/>
      <c r="E139" s="1694"/>
      <c r="F139" s="610"/>
    </row>
    <row r="140" spans="1:15" s="7" customFormat="1" ht="15.75" customHeight="1" x14ac:dyDescent="0.25">
      <c r="A140" s="1599">
        <v>2.95</v>
      </c>
      <c r="B140" s="1584" t="s">
        <v>959</v>
      </c>
      <c r="C140" s="1584"/>
      <c r="D140" s="1584"/>
      <c r="E140" s="1584"/>
      <c r="F140" s="786"/>
      <c r="G140" s="677"/>
    </row>
    <row r="141" spans="1:15" s="7" customFormat="1" ht="15.75" customHeight="1" x14ac:dyDescent="0.25">
      <c r="A141" s="1599"/>
      <c r="B141" s="1584"/>
      <c r="C141" s="1584"/>
      <c r="D141" s="1584"/>
      <c r="E141" s="1584"/>
      <c r="F141" s="786"/>
    </row>
    <row r="142" spans="1:15" s="7" customFormat="1" ht="15" customHeight="1" x14ac:dyDescent="0.25">
      <c r="A142" s="1599"/>
      <c r="B142" s="1584"/>
      <c r="C142" s="1584"/>
      <c r="D142" s="1584"/>
      <c r="E142" s="1584"/>
      <c r="F142" s="786"/>
    </row>
    <row r="143" spans="1:15" s="7" customFormat="1" x14ac:dyDescent="0.25">
      <c r="D143" s="294"/>
      <c r="E143" s="175"/>
    </row>
    <row r="144" spans="1:15" s="7" customFormat="1" x14ac:dyDescent="0.25">
      <c r="D144" s="294"/>
      <c r="E144" s="175"/>
    </row>
    <row r="145" spans="4:5" s="7" customFormat="1" x14ac:dyDescent="0.25">
      <c r="D145" s="294"/>
      <c r="E145" s="175"/>
    </row>
    <row r="146" spans="4:5" s="7" customFormat="1" x14ac:dyDescent="0.25">
      <c r="D146" s="294"/>
      <c r="E146" s="175"/>
    </row>
    <row r="147" spans="4:5" s="7" customFormat="1" x14ac:dyDescent="0.25">
      <c r="D147" s="294"/>
      <c r="E147" s="175"/>
    </row>
    <row r="148" spans="4:5" s="7" customFormat="1" x14ac:dyDescent="0.25">
      <c r="D148" s="294"/>
      <c r="E148" s="175"/>
    </row>
    <row r="149" spans="4:5" s="7" customFormat="1" x14ac:dyDescent="0.25">
      <c r="D149" s="294"/>
      <c r="E149" s="175"/>
    </row>
    <row r="150" spans="4:5" s="7" customFormat="1" x14ac:dyDescent="0.25">
      <c r="D150" s="294"/>
      <c r="E150" s="175"/>
    </row>
    <row r="151" spans="4:5" s="7" customFormat="1" x14ac:dyDescent="0.25">
      <c r="D151" s="294"/>
      <c r="E151" s="175"/>
    </row>
    <row r="152" spans="4:5" s="7" customFormat="1" x14ac:dyDescent="0.25">
      <c r="D152" s="294"/>
      <c r="E152" s="175"/>
    </row>
    <row r="153" spans="4:5" s="7" customFormat="1" x14ac:dyDescent="0.25">
      <c r="D153" s="294"/>
      <c r="E153" s="175"/>
    </row>
    <row r="154" spans="4:5" s="7" customFormat="1" x14ac:dyDescent="0.25">
      <c r="D154" s="294"/>
      <c r="E154" s="175"/>
    </row>
    <row r="155" spans="4:5" s="7" customFormat="1" x14ac:dyDescent="0.25">
      <c r="D155" s="294"/>
      <c r="E155" s="175"/>
    </row>
    <row r="156" spans="4:5" s="7" customFormat="1" x14ac:dyDescent="0.25">
      <c r="D156" s="294"/>
      <c r="E156" s="175"/>
    </row>
    <row r="157" spans="4:5" s="7" customFormat="1" x14ac:dyDescent="0.25">
      <c r="D157" s="294"/>
      <c r="E157" s="175"/>
    </row>
    <row r="158" spans="4:5" s="7" customFormat="1" x14ac:dyDescent="0.25">
      <c r="D158" s="294"/>
      <c r="E158" s="175"/>
    </row>
    <row r="159" spans="4:5" s="7" customFormat="1" x14ac:dyDescent="0.25">
      <c r="D159" s="294"/>
      <c r="E159" s="175"/>
    </row>
    <row r="160" spans="4:5" s="7" customFormat="1" x14ac:dyDescent="0.25">
      <c r="D160" s="294"/>
      <c r="E160" s="175"/>
    </row>
    <row r="161" spans="4:5" s="7" customFormat="1" x14ac:dyDescent="0.25">
      <c r="D161" s="294"/>
      <c r="E161" s="175"/>
    </row>
    <row r="162" spans="4:5" s="7" customFormat="1" x14ac:dyDescent="0.25">
      <c r="D162" s="294"/>
      <c r="E162" s="175"/>
    </row>
    <row r="163" spans="4:5" s="7" customFormat="1" x14ac:dyDescent="0.25">
      <c r="D163" s="294"/>
      <c r="E163" s="175"/>
    </row>
    <row r="164" spans="4:5" s="7" customFormat="1" x14ac:dyDescent="0.25">
      <c r="D164" s="294"/>
      <c r="E164" s="175"/>
    </row>
    <row r="165" spans="4:5" s="7" customFormat="1" x14ac:dyDescent="0.25">
      <c r="D165" s="294"/>
      <c r="E165" s="175"/>
    </row>
    <row r="166" spans="4:5" s="7" customFormat="1" x14ac:dyDescent="0.25">
      <c r="D166" s="294"/>
      <c r="E166" s="175"/>
    </row>
    <row r="167" spans="4:5" s="7" customFormat="1" x14ac:dyDescent="0.25">
      <c r="D167" s="294"/>
      <c r="E167" s="175"/>
    </row>
    <row r="168" spans="4:5" s="7" customFormat="1" x14ac:dyDescent="0.25">
      <c r="D168" s="294"/>
      <c r="E168" s="175"/>
    </row>
    <row r="169" spans="4:5" s="7" customFormat="1" x14ac:dyDescent="0.25">
      <c r="D169" s="294"/>
      <c r="E169" s="175"/>
    </row>
    <row r="170" spans="4:5" s="7" customFormat="1" x14ac:dyDescent="0.25">
      <c r="D170" s="294"/>
      <c r="E170" s="175"/>
    </row>
    <row r="171" spans="4:5" s="7" customFormat="1" x14ac:dyDescent="0.25">
      <c r="D171" s="294"/>
      <c r="E171" s="175"/>
    </row>
    <row r="172" spans="4:5" s="7" customFormat="1" x14ac:dyDescent="0.25">
      <c r="D172" s="294"/>
      <c r="E172" s="175"/>
    </row>
    <row r="173" spans="4:5" s="7" customFormat="1" x14ac:dyDescent="0.25">
      <c r="D173" s="294"/>
      <c r="E173" s="175"/>
    </row>
    <row r="174" spans="4:5" s="7" customFormat="1" x14ac:dyDescent="0.25">
      <c r="D174" s="294"/>
      <c r="E174" s="175"/>
    </row>
    <row r="175" spans="4:5" s="7" customFormat="1" x14ac:dyDescent="0.25">
      <c r="D175" s="294"/>
      <c r="E175" s="175"/>
    </row>
    <row r="176" spans="4:5" s="7" customFormat="1" x14ac:dyDescent="0.25">
      <c r="D176" s="294"/>
      <c r="E176" s="175"/>
    </row>
    <row r="177" spans="4:5" s="7" customFormat="1" x14ac:dyDescent="0.25">
      <c r="D177" s="294"/>
      <c r="E177" s="175"/>
    </row>
    <row r="178" spans="4:5" s="7" customFormat="1" x14ac:dyDescent="0.25">
      <c r="D178" s="294"/>
      <c r="E178" s="175"/>
    </row>
    <row r="179" spans="4:5" s="7" customFormat="1" x14ac:dyDescent="0.25">
      <c r="D179" s="294"/>
      <c r="E179" s="175"/>
    </row>
    <row r="180" spans="4:5" s="7" customFormat="1" x14ac:dyDescent="0.25">
      <c r="D180" s="294"/>
      <c r="E180" s="175"/>
    </row>
    <row r="181" spans="4:5" s="7" customFormat="1" x14ac:dyDescent="0.25">
      <c r="D181" s="294"/>
      <c r="E181" s="175"/>
    </row>
    <row r="182" spans="4:5" s="7" customFormat="1" x14ac:dyDescent="0.25">
      <c r="D182" s="294"/>
      <c r="E182" s="175"/>
    </row>
    <row r="183" spans="4:5" s="7" customFormat="1" x14ac:dyDescent="0.25">
      <c r="D183" s="294"/>
      <c r="E183" s="175"/>
    </row>
    <row r="184" spans="4:5" s="7" customFormat="1" x14ac:dyDescent="0.25">
      <c r="D184" s="294"/>
      <c r="E184" s="175"/>
    </row>
    <row r="185" spans="4:5" s="7" customFormat="1" x14ac:dyDescent="0.25">
      <c r="D185" s="294"/>
      <c r="E185" s="175"/>
    </row>
    <row r="186" spans="4:5" s="7" customFormat="1" x14ac:dyDescent="0.25">
      <c r="D186" s="294"/>
      <c r="E186" s="175"/>
    </row>
    <row r="187" spans="4:5" s="7" customFormat="1" x14ac:dyDescent="0.25">
      <c r="D187" s="294"/>
      <c r="E187" s="175"/>
    </row>
    <row r="188" spans="4:5" s="7" customFormat="1" x14ac:dyDescent="0.25">
      <c r="D188" s="294"/>
      <c r="E188" s="175"/>
    </row>
    <row r="189" spans="4:5" s="7" customFormat="1" x14ac:dyDescent="0.25">
      <c r="D189" s="294"/>
      <c r="E189" s="175"/>
    </row>
    <row r="190" spans="4:5" s="7" customFormat="1" x14ac:dyDescent="0.25">
      <c r="D190" s="294"/>
      <c r="E190" s="175"/>
    </row>
    <row r="191" spans="4:5" s="7" customFormat="1" x14ac:dyDescent="0.25">
      <c r="D191" s="294"/>
      <c r="E191" s="175"/>
    </row>
    <row r="192" spans="4:5" s="7" customFormat="1" x14ac:dyDescent="0.25">
      <c r="D192" s="294"/>
      <c r="E192" s="175"/>
    </row>
    <row r="193" spans="4:5" s="7" customFormat="1" x14ac:dyDescent="0.25">
      <c r="D193" s="294"/>
      <c r="E193" s="175"/>
    </row>
    <row r="194" spans="4:5" s="7" customFormat="1" x14ac:dyDescent="0.25">
      <c r="D194" s="294"/>
      <c r="E194" s="175"/>
    </row>
    <row r="195" spans="4:5" s="7" customFormat="1" x14ac:dyDescent="0.25">
      <c r="D195" s="294"/>
      <c r="E195" s="175"/>
    </row>
    <row r="196" spans="4:5" s="7" customFormat="1" x14ac:dyDescent="0.25">
      <c r="D196" s="294"/>
      <c r="E196" s="175"/>
    </row>
    <row r="197" spans="4:5" s="7" customFormat="1" x14ac:dyDescent="0.25">
      <c r="D197" s="294"/>
      <c r="E197" s="175"/>
    </row>
    <row r="198" spans="4:5" s="7" customFormat="1" x14ac:dyDescent="0.25">
      <c r="D198" s="294"/>
      <c r="E198" s="175"/>
    </row>
    <row r="199" spans="4:5" s="7" customFormat="1" x14ac:dyDescent="0.25">
      <c r="D199" s="294"/>
      <c r="E199" s="175"/>
    </row>
    <row r="200" spans="4:5" s="7" customFormat="1" x14ac:dyDescent="0.25">
      <c r="D200" s="294"/>
      <c r="E200" s="175"/>
    </row>
    <row r="201" spans="4:5" s="7" customFormat="1" x14ac:dyDescent="0.25">
      <c r="D201" s="294"/>
      <c r="E201" s="175"/>
    </row>
    <row r="202" spans="4:5" s="7" customFormat="1" x14ac:dyDescent="0.25">
      <c r="D202" s="294"/>
      <c r="E202" s="175"/>
    </row>
    <row r="203" spans="4:5" s="7" customFormat="1" x14ac:dyDescent="0.25">
      <c r="D203" s="294"/>
      <c r="E203" s="175"/>
    </row>
    <row r="204" spans="4:5" s="7" customFormat="1" x14ac:dyDescent="0.25">
      <c r="D204" s="294"/>
      <c r="E204" s="175"/>
    </row>
    <row r="205" spans="4:5" s="7" customFormat="1" x14ac:dyDescent="0.25">
      <c r="D205" s="294"/>
      <c r="E205" s="175"/>
    </row>
    <row r="206" spans="4:5" s="7" customFormat="1" x14ac:dyDescent="0.25">
      <c r="D206" s="294"/>
      <c r="E206" s="175"/>
    </row>
    <row r="207" spans="4:5" s="7" customFormat="1" x14ac:dyDescent="0.25">
      <c r="D207" s="294"/>
      <c r="E207" s="175"/>
    </row>
    <row r="208" spans="4:5" s="7" customFormat="1" x14ac:dyDescent="0.25">
      <c r="D208" s="294"/>
      <c r="E208" s="175"/>
    </row>
    <row r="209" spans="4:5" s="7" customFormat="1" x14ac:dyDescent="0.25">
      <c r="D209" s="294"/>
      <c r="E209" s="175"/>
    </row>
    <row r="210" spans="4:5" s="7" customFormat="1" x14ac:dyDescent="0.25">
      <c r="D210" s="294"/>
      <c r="E210" s="175"/>
    </row>
    <row r="211" spans="4:5" s="7" customFormat="1" x14ac:dyDescent="0.25">
      <c r="D211" s="294"/>
      <c r="E211" s="175"/>
    </row>
    <row r="212" spans="4:5" s="7" customFormat="1" x14ac:dyDescent="0.25">
      <c r="D212" s="294"/>
      <c r="E212" s="175"/>
    </row>
    <row r="213" spans="4:5" s="7" customFormat="1" x14ac:dyDescent="0.25">
      <c r="D213" s="294"/>
      <c r="E213" s="175"/>
    </row>
    <row r="214" spans="4:5" s="7" customFormat="1" x14ac:dyDescent="0.25">
      <c r="D214" s="294"/>
      <c r="E214" s="175"/>
    </row>
    <row r="215" spans="4:5" s="7" customFormat="1" x14ac:dyDescent="0.25">
      <c r="D215" s="294"/>
      <c r="E215" s="175"/>
    </row>
    <row r="216" spans="4:5" s="7" customFormat="1" x14ac:dyDescent="0.25">
      <c r="D216" s="294"/>
      <c r="E216" s="175"/>
    </row>
    <row r="217" spans="4:5" s="7" customFormat="1" x14ac:dyDescent="0.25">
      <c r="D217" s="294"/>
      <c r="E217" s="175"/>
    </row>
    <row r="218" spans="4:5" s="7" customFormat="1" x14ac:dyDescent="0.25">
      <c r="D218" s="294"/>
      <c r="E218" s="175"/>
    </row>
    <row r="219" spans="4:5" s="7" customFormat="1" x14ac:dyDescent="0.25">
      <c r="D219" s="294"/>
      <c r="E219" s="175"/>
    </row>
    <row r="220" spans="4:5" s="7" customFormat="1" x14ac:dyDescent="0.25">
      <c r="D220" s="294"/>
      <c r="E220" s="175"/>
    </row>
    <row r="221" spans="4:5" s="7" customFormat="1" x14ac:dyDescent="0.25">
      <c r="D221" s="294"/>
      <c r="E221" s="175"/>
    </row>
    <row r="222" spans="4:5" s="7" customFormat="1" x14ac:dyDescent="0.25">
      <c r="D222" s="294"/>
      <c r="E222" s="175"/>
    </row>
    <row r="223" spans="4:5" s="7" customFormat="1" x14ac:dyDescent="0.25">
      <c r="D223" s="294"/>
      <c r="E223" s="175"/>
    </row>
    <row r="224" spans="4:5" s="7" customFormat="1" x14ac:dyDescent="0.25">
      <c r="D224" s="294"/>
      <c r="E224" s="175"/>
    </row>
    <row r="225" spans="4:5" s="7" customFormat="1" x14ac:dyDescent="0.25">
      <c r="D225" s="294"/>
      <c r="E225" s="175"/>
    </row>
    <row r="226" spans="4:5" s="7" customFormat="1" x14ac:dyDescent="0.25">
      <c r="D226" s="294"/>
      <c r="E226" s="175"/>
    </row>
    <row r="227" spans="4:5" s="7" customFormat="1" x14ac:dyDescent="0.25">
      <c r="D227" s="294"/>
      <c r="E227" s="175"/>
    </row>
    <row r="228" spans="4:5" s="7" customFormat="1" x14ac:dyDescent="0.25">
      <c r="D228" s="294"/>
      <c r="E228" s="175"/>
    </row>
    <row r="229" spans="4:5" s="7" customFormat="1" x14ac:dyDescent="0.25">
      <c r="D229" s="294"/>
      <c r="E229" s="175"/>
    </row>
    <row r="230" spans="4:5" s="7" customFormat="1" x14ac:dyDescent="0.25">
      <c r="D230" s="294"/>
      <c r="E230" s="175"/>
    </row>
    <row r="231" spans="4:5" s="7" customFormat="1" x14ac:dyDescent="0.25">
      <c r="D231" s="294"/>
      <c r="E231" s="175"/>
    </row>
    <row r="232" spans="4:5" s="7" customFormat="1" x14ac:dyDescent="0.25">
      <c r="D232" s="294"/>
      <c r="E232" s="175"/>
    </row>
    <row r="233" spans="4:5" s="7" customFormat="1" x14ac:dyDescent="0.25">
      <c r="D233" s="294"/>
      <c r="E233" s="175"/>
    </row>
    <row r="234" spans="4:5" s="7" customFormat="1" x14ac:dyDescent="0.25">
      <c r="D234" s="294"/>
      <c r="E234" s="175"/>
    </row>
    <row r="235" spans="4:5" s="7" customFormat="1" x14ac:dyDescent="0.25">
      <c r="D235" s="294"/>
      <c r="E235" s="175"/>
    </row>
    <row r="236" spans="4:5" s="7" customFormat="1" x14ac:dyDescent="0.25">
      <c r="D236" s="294"/>
      <c r="E236" s="175"/>
    </row>
    <row r="237" spans="4:5" s="7" customFormat="1" x14ac:dyDescent="0.25">
      <c r="D237" s="294"/>
      <c r="E237" s="175"/>
    </row>
    <row r="238" spans="4:5" s="7" customFormat="1" x14ac:dyDescent="0.25">
      <c r="D238" s="294"/>
      <c r="E238" s="175"/>
    </row>
    <row r="239" spans="4:5" s="7" customFormat="1" x14ac:dyDescent="0.25">
      <c r="D239" s="294"/>
      <c r="E239" s="175"/>
    </row>
    <row r="240" spans="4:5" s="7" customFormat="1" x14ac:dyDescent="0.25">
      <c r="D240" s="294"/>
      <c r="E240" s="175"/>
    </row>
    <row r="241" spans="4:5" s="7" customFormat="1" x14ac:dyDescent="0.25">
      <c r="D241" s="294"/>
      <c r="E241" s="175"/>
    </row>
    <row r="242" spans="4:5" s="7" customFormat="1" x14ac:dyDescent="0.25">
      <c r="D242" s="294"/>
      <c r="E242" s="175"/>
    </row>
    <row r="243" spans="4:5" s="7" customFormat="1" x14ac:dyDescent="0.25">
      <c r="D243" s="294"/>
      <c r="E243" s="175"/>
    </row>
    <row r="244" spans="4:5" s="7" customFormat="1" x14ac:dyDescent="0.25">
      <c r="D244" s="294"/>
      <c r="E244" s="175"/>
    </row>
    <row r="245" spans="4:5" s="7" customFormat="1" x14ac:dyDescent="0.25">
      <c r="D245" s="294"/>
      <c r="E245" s="175"/>
    </row>
    <row r="246" spans="4:5" s="7" customFormat="1" x14ac:dyDescent="0.25">
      <c r="D246" s="294"/>
      <c r="E246" s="175"/>
    </row>
    <row r="247" spans="4:5" s="7" customFormat="1" x14ac:dyDescent="0.25">
      <c r="D247" s="294"/>
      <c r="E247" s="175"/>
    </row>
    <row r="248" spans="4:5" s="7" customFormat="1" x14ac:dyDescent="0.25">
      <c r="D248" s="294"/>
      <c r="E248" s="175"/>
    </row>
    <row r="249" spans="4:5" s="7" customFormat="1" x14ac:dyDescent="0.25">
      <c r="D249" s="294"/>
      <c r="E249" s="175"/>
    </row>
    <row r="250" spans="4:5" s="7" customFormat="1" x14ac:dyDescent="0.25">
      <c r="D250" s="294"/>
      <c r="E250" s="175"/>
    </row>
    <row r="251" spans="4:5" s="7" customFormat="1" x14ac:dyDescent="0.25">
      <c r="D251" s="294"/>
      <c r="E251" s="175"/>
    </row>
    <row r="252" spans="4:5" s="7" customFormat="1" x14ac:dyDescent="0.25">
      <c r="D252" s="294"/>
      <c r="E252" s="175"/>
    </row>
    <row r="253" spans="4:5" s="7" customFormat="1" x14ac:dyDescent="0.25">
      <c r="D253" s="294"/>
      <c r="E253" s="175"/>
    </row>
    <row r="254" spans="4:5" s="7" customFormat="1" x14ac:dyDescent="0.25">
      <c r="D254" s="294"/>
      <c r="E254" s="175"/>
    </row>
    <row r="255" spans="4:5" s="7" customFormat="1" x14ac:dyDescent="0.25">
      <c r="D255" s="294"/>
      <c r="E255" s="175"/>
    </row>
    <row r="256" spans="4:5" s="7" customFormat="1" x14ac:dyDescent="0.25">
      <c r="D256" s="294"/>
      <c r="E256" s="175"/>
    </row>
    <row r="257" spans="4:5" s="7" customFormat="1" x14ac:dyDescent="0.25">
      <c r="D257" s="294"/>
      <c r="E257" s="175"/>
    </row>
    <row r="258" spans="4:5" s="7" customFormat="1" x14ac:dyDescent="0.25">
      <c r="D258" s="294"/>
      <c r="E258" s="175"/>
    </row>
    <row r="259" spans="4:5" s="7" customFormat="1" x14ac:dyDescent="0.25">
      <c r="D259" s="294"/>
      <c r="E259" s="175"/>
    </row>
    <row r="260" spans="4:5" s="7" customFormat="1" x14ac:dyDescent="0.25">
      <c r="D260" s="294"/>
      <c r="E260" s="175"/>
    </row>
    <row r="261" spans="4:5" s="7" customFormat="1" x14ac:dyDescent="0.25">
      <c r="D261" s="294"/>
      <c r="E261" s="175"/>
    </row>
    <row r="262" spans="4:5" s="7" customFormat="1" x14ac:dyDescent="0.25">
      <c r="D262" s="294"/>
      <c r="E262" s="175"/>
    </row>
    <row r="263" spans="4:5" s="7" customFormat="1" x14ac:dyDescent="0.25">
      <c r="D263" s="294"/>
      <c r="E263" s="175"/>
    </row>
    <row r="264" spans="4:5" s="7" customFormat="1" x14ac:dyDescent="0.25">
      <c r="D264" s="294"/>
      <c r="E264" s="175"/>
    </row>
    <row r="265" spans="4:5" s="7" customFormat="1" x14ac:dyDescent="0.25">
      <c r="D265" s="294"/>
      <c r="E265" s="175"/>
    </row>
    <row r="266" spans="4:5" s="7" customFormat="1" x14ac:dyDescent="0.25">
      <c r="D266" s="294"/>
      <c r="E266" s="175"/>
    </row>
    <row r="267" spans="4:5" s="7" customFormat="1" x14ac:dyDescent="0.25">
      <c r="D267" s="294"/>
      <c r="E267" s="175"/>
    </row>
    <row r="268" spans="4:5" s="7" customFormat="1" x14ac:dyDescent="0.25">
      <c r="D268" s="294"/>
      <c r="E268" s="175"/>
    </row>
    <row r="269" spans="4:5" s="7" customFormat="1" x14ac:dyDescent="0.25">
      <c r="D269" s="294"/>
      <c r="E269" s="175"/>
    </row>
    <row r="270" spans="4:5" s="7" customFormat="1" x14ac:dyDescent="0.25">
      <c r="D270" s="294"/>
      <c r="E270" s="175"/>
    </row>
    <row r="271" spans="4:5" s="7" customFormat="1" x14ac:dyDescent="0.25">
      <c r="D271" s="294"/>
      <c r="E271" s="175"/>
    </row>
    <row r="272" spans="4:5" s="7" customFormat="1" x14ac:dyDescent="0.25">
      <c r="D272" s="294"/>
      <c r="E272" s="175"/>
    </row>
    <row r="273" spans="4:5" s="7" customFormat="1" x14ac:dyDescent="0.25">
      <c r="D273" s="294"/>
      <c r="E273" s="175"/>
    </row>
    <row r="274" spans="4:5" s="7" customFormat="1" x14ac:dyDescent="0.25">
      <c r="D274" s="294"/>
      <c r="E274" s="175"/>
    </row>
    <row r="275" spans="4:5" s="7" customFormat="1" x14ac:dyDescent="0.25">
      <c r="D275" s="294"/>
      <c r="E275" s="175"/>
    </row>
    <row r="276" spans="4:5" s="7" customFormat="1" x14ac:dyDescent="0.25">
      <c r="D276" s="294"/>
      <c r="E276" s="175"/>
    </row>
    <row r="277" spans="4:5" s="7" customFormat="1" x14ac:dyDescent="0.25">
      <c r="D277" s="294"/>
      <c r="E277" s="175"/>
    </row>
    <row r="278" spans="4:5" s="7" customFormat="1" x14ac:dyDescent="0.25">
      <c r="D278" s="294"/>
      <c r="E278" s="175"/>
    </row>
    <row r="279" spans="4:5" s="7" customFormat="1" x14ac:dyDescent="0.25">
      <c r="D279" s="294"/>
      <c r="E279" s="175"/>
    </row>
    <row r="280" spans="4:5" s="7" customFormat="1" x14ac:dyDescent="0.25">
      <c r="D280" s="294"/>
      <c r="E280" s="175"/>
    </row>
    <row r="281" spans="4:5" s="7" customFormat="1" x14ac:dyDescent="0.25">
      <c r="D281" s="294"/>
      <c r="E281" s="175"/>
    </row>
    <row r="282" spans="4:5" s="7" customFormat="1" x14ac:dyDescent="0.25">
      <c r="D282" s="294"/>
      <c r="E282" s="175"/>
    </row>
    <row r="283" spans="4:5" s="7" customFormat="1" x14ac:dyDescent="0.25">
      <c r="D283" s="294"/>
      <c r="E283" s="175"/>
    </row>
    <row r="284" spans="4:5" s="7" customFormat="1" x14ac:dyDescent="0.25">
      <c r="D284" s="294"/>
      <c r="E284" s="175"/>
    </row>
    <row r="285" spans="4:5" s="7" customFormat="1" x14ac:dyDescent="0.25">
      <c r="D285" s="294"/>
      <c r="E285" s="175"/>
    </row>
    <row r="286" spans="4:5" s="7" customFormat="1" x14ac:dyDescent="0.25">
      <c r="D286" s="294"/>
      <c r="E286" s="175"/>
    </row>
    <row r="287" spans="4:5" s="7" customFormat="1" x14ac:dyDescent="0.25">
      <c r="D287" s="294"/>
      <c r="E287" s="175"/>
    </row>
    <row r="288" spans="4:5" s="7" customFormat="1" x14ac:dyDescent="0.25">
      <c r="D288" s="294"/>
      <c r="E288" s="175"/>
    </row>
    <row r="289" spans="4:5" s="7" customFormat="1" x14ac:dyDescent="0.25">
      <c r="D289" s="294"/>
      <c r="E289" s="175"/>
    </row>
    <row r="290" spans="4:5" s="7" customFormat="1" x14ac:dyDescent="0.25">
      <c r="D290" s="294"/>
      <c r="E290" s="175"/>
    </row>
    <row r="291" spans="4:5" s="7" customFormat="1" x14ac:dyDescent="0.25">
      <c r="D291" s="294"/>
      <c r="E291" s="175"/>
    </row>
    <row r="292" spans="4:5" s="7" customFormat="1" x14ac:dyDescent="0.25">
      <c r="D292" s="294"/>
      <c r="E292" s="175"/>
    </row>
    <row r="293" spans="4:5" s="7" customFormat="1" x14ac:dyDescent="0.25">
      <c r="D293" s="294"/>
      <c r="E293" s="175"/>
    </row>
    <row r="294" spans="4:5" s="7" customFormat="1" x14ac:dyDescent="0.25">
      <c r="D294" s="294"/>
      <c r="E294" s="175"/>
    </row>
    <row r="295" spans="4:5" s="7" customFormat="1" x14ac:dyDescent="0.25">
      <c r="D295" s="294"/>
      <c r="E295" s="175"/>
    </row>
    <row r="296" spans="4:5" s="7" customFormat="1" x14ac:dyDescent="0.25">
      <c r="D296" s="294"/>
      <c r="E296" s="175"/>
    </row>
    <row r="297" spans="4:5" s="7" customFormat="1" x14ac:dyDescent="0.25">
      <c r="D297" s="294"/>
      <c r="E297" s="175"/>
    </row>
    <row r="298" spans="4:5" s="7" customFormat="1" x14ac:dyDescent="0.25">
      <c r="D298" s="294"/>
      <c r="E298" s="175"/>
    </row>
    <row r="299" spans="4:5" s="7" customFormat="1" x14ac:dyDescent="0.25">
      <c r="D299" s="294"/>
      <c r="E299" s="175"/>
    </row>
    <row r="300" spans="4:5" s="7" customFormat="1" x14ac:dyDescent="0.25">
      <c r="D300" s="294"/>
      <c r="E300" s="175"/>
    </row>
    <row r="301" spans="4:5" s="7" customFormat="1" x14ac:dyDescent="0.25">
      <c r="D301" s="294"/>
      <c r="E301" s="175"/>
    </row>
    <row r="302" spans="4:5" s="7" customFormat="1" x14ac:dyDescent="0.25">
      <c r="D302" s="294"/>
      <c r="E302" s="175"/>
    </row>
    <row r="303" spans="4:5" s="7" customFormat="1" x14ac:dyDescent="0.25">
      <c r="D303" s="294"/>
      <c r="E303" s="175"/>
    </row>
    <row r="304" spans="4:5" s="7" customFormat="1" x14ac:dyDescent="0.25">
      <c r="D304" s="294"/>
      <c r="E304" s="175"/>
    </row>
    <row r="305" spans="4:5" s="7" customFormat="1" x14ac:dyDescent="0.25">
      <c r="D305" s="294"/>
      <c r="E305" s="175"/>
    </row>
    <row r="306" spans="4:5" s="7" customFormat="1" x14ac:dyDescent="0.25">
      <c r="D306" s="294"/>
      <c r="E306" s="175"/>
    </row>
    <row r="307" spans="4:5" s="7" customFormat="1" x14ac:dyDescent="0.25">
      <c r="D307" s="294"/>
      <c r="E307" s="175"/>
    </row>
    <row r="308" spans="4:5" s="7" customFormat="1" x14ac:dyDescent="0.25">
      <c r="D308" s="294"/>
      <c r="E308" s="175"/>
    </row>
    <row r="309" spans="4:5" s="7" customFormat="1" x14ac:dyDescent="0.25">
      <c r="D309" s="294"/>
      <c r="E309" s="175"/>
    </row>
    <row r="310" spans="4:5" s="7" customFormat="1" x14ac:dyDescent="0.25">
      <c r="D310" s="294"/>
      <c r="E310" s="175"/>
    </row>
    <row r="311" spans="4:5" s="7" customFormat="1" x14ac:dyDescent="0.25">
      <c r="D311" s="294"/>
      <c r="E311" s="175"/>
    </row>
    <row r="312" spans="4:5" s="7" customFormat="1" x14ac:dyDescent="0.25">
      <c r="D312" s="294"/>
      <c r="E312" s="175"/>
    </row>
    <row r="313" spans="4:5" s="7" customFormat="1" x14ac:dyDescent="0.25">
      <c r="D313" s="294"/>
      <c r="E313" s="175"/>
    </row>
    <row r="314" spans="4:5" s="7" customFormat="1" x14ac:dyDescent="0.25">
      <c r="D314" s="294"/>
      <c r="E314" s="175"/>
    </row>
    <row r="315" spans="4:5" s="7" customFormat="1" x14ac:dyDescent="0.25">
      <c r="D315" s="294"/>
      <c r="E315" s="175"/>
    </row>
    <row r="316" spans="4:5" s="7" customFormat="1" x14ac:dyDescent="0.25">
      <c r="D316" s="294"/>
      <c r="E316" s="175"/>
    </row>
    <row r="317" spans="4:5" s="7" customFormat="1" x14ac:dyDescent="0.25">
      <c r="D317" s="294"/>
      <c r="E317" s="175"/>
    </row>
    <row r="318" spans="4:5" s="7" customFormat="1" x14ac:dyDescent="0.25">
      <c r="D318" s="294"/>
      <c r="E318" s="175"/>
    </row>
    <row r="319" spans="4:5" s="7" customFormat="1" x14ac:dyDescent="0.25">
      <c r="D319" s="294"/>
      <c r="E319" s="175"/>
    </row>
    <row r="320" spans="4:5" s="7" customFormat="1" x14ac:dyDescent="0.25">
      <c r="D320" s="294"/>
      <c r="E320" s="175"/>
    </row>
    <row r="321" spans="4:5" s="7" customFormat="1" x14ac:dyDescent="0.25">
      <c r="D321" s="294"/>
      <c r="E321" s="175"/>
    </row>
    <row r="322" spans="4:5" s="7" customFormat="1" x14ac:dyDescent="0.25">
      <c r="D322" s="294"/>
      <c r="E322" s="175"/>
    </row>
    <row r="323" spans="4:5" s="7" customFormat="1" x14ac:dyDescent="0.25">
      <c r="D323" s="294"/>
      <c r="E323" s="175"/>
    </row>
    <row r="324" spans="4:5" s="7" customFormat="1" x14ac:dyDescent="0.25">
      <c r="D324" s="294"/>
      <c r="E324" s="175"/>
    </row>
    <row r="325" spans="4:5" s="7" customFormat="1" x14ac:dyDescent="0.25">
      <c r="D325" s="294"/>
      <c r="E325" s="175"/>
    </row>
    <row r="326" spans="4:5" s="7" customFormat="1" x14ac:dyDescent="0.25">
      <c r="D326" s="294"/>
      <c r="E326" s="175"/>
    </row>
    <row r="327" spans="4:5" s="7" customFormat="1" x14ac:dyDescent="0.25">
      <c r="D327" s="294"/>
      <c r="E327" s="175"/>
    </row>
    <row r="328" spans="4:5" s="7" customFormat="1" x14ac:dyDescent="0.25">
      <c r="D328" s="294"/>
      <c r="E328" s="175"/>
    </row>
    <row r="329" spans="4:5" s="7" customFormat="1" x14ac:dyDescent="0.25">
      <c r="D329" s="294"/>
      <c r="E329" s="175"/>
    </row>
    <row r="330" spans="4:5" s="7" customFormat="1" x14ac:dyDescent="0.25">
      <c r="D330" s="294"/>
      <c r="E330" s="175"/>
    </row>
    <row r="331" spans="4:5" s="7" customFormat="1" x14ac:dyDescent="0.25">
      <c r="D331" s="294"/>
      <c r="E331" s="175"/>
    </row>
    <row r="332" spans="4:5" s="7" customFormat="1" x14ac:dyDescent="0.25">
      <c r="D332" s="294"/>
      <c r="E332" s="175"/>
    </row>
    <row r="333" spans="4:5" s="7" customFormat="1" x14ac:dyDescent="0.25">
      <c r="D333" s="294"/>
      <c r="E333" s="175"/>
    </row>
    <row r="334" spans="4:5" s="7" customFormat="1" x14ac:dyDescent="0.25">
      <c r="D334" s="294"/>
      <c r="E334" s="175"/>
    </row>
    <row r="335" spans="4:5" s="7" customFormat="1" x14ac:dyDescent="0.25">
      <c r="D335" s="294"/>
      <c r="E335" s="175"/>
    </row>
    <row r="336" spans="4:5" s="7" customFormat="1" x14ac:dyDescent="0.25">
      <c r="D336" s="294"/>
      <c r="E336" s="175"/>
    </row>
    <row r="337" spans="4:5" s="7" customFormat="1" x14ac:dyDescent="0.25">
      <c r="D337" s="294"/>
      <c r="E337" s="175"/>
    </row>
    <row r="338" spans="4:5" s="7" customFormat="1" x14ac:dyDescent="0.25">
      <c r="D338" s="294"/>
      <c r="E338" s="175"/>
    </row>
    <row r="339" spans="4:5" s="7" customFormat="1" x14ac:dyDescent="0.25">
      <c r="D339" s="294"/>
      <c r="E339" s="175"/>
    </row>
    <row r="340" spans="4:5" s="7" customFormat="1" x14ac:dyDescent="0.25">
      <c r="D340" s="294"/>
      <c r="E340" s="175"/>
    </row>
    <row r="341" spans="4:5" s="7" customFormat="1" x14ac:dyDescent="0.25">
      <c r="D341" s="294"/>
      <c r="E341" s="175"/>
    </row>
    <row r="342" spans="4:5" s="7" customFormat="1" x14ac:dyDescent="0.25">
      <c r="D342" s="294"/>
      <c r="E342" s="175"/>
    </row>
    <row r="343" spans="4:5" s="7" customFormat="1" x14ac:dyDescent="0.25">
      <c r="D343" s="294"/>
      <c r="E343" s="175"/>
    </row>
    <row r="344" spans="4:5" s="7" customFormat="1" x14ac:dyDescent="0.25">
      <c r="D344" s="294"/>
      <c r="E344" s="175"/>
    </row>
    <row r="345" spans="4:5" s="7" customFormat="1" x14ac:dyDescent="0.25">
      <c r="D345" s="294"/>
      <c r="E345" s="175"/>
    </row>
    <row r="346" spans="4:5" s="7" customFormat="1" x14ac:dyDescent="0.25">
      <c r="D346" s="294"/>
      <c r="E346" s="175"/>
    </row>
    <row r="347" spans="4:5" s="7" customFormat="1" x14ac:dyDescent="0.25">
      <c r="D347" s="294"/>
      <c r="E347" s="175"/>
    </row>
    <row r="348" spans="4:5" s="7" customFormat="1" x14ac:dyDescent="0.25">
      <c r="D348" s="294"/>
      <c r="E348" s="175"/>
    </row>
    <row r="349" spans="4:5" s="7" customFormat="1" x14ac:dyDescent="0.25">
      <c r="D349" s="294"/>
      <c r="E349" s="175"/>
    </row>
    <row r="350" spans="4:5" s="7" customFormat="1" x14ac:dyDescent="0.25">
      <c r="D350" s="294"/>
      <c r="E350" s="175"/>
    </row>
    <row r="351" spans="4:5" s="7" customFormat="1" x14ac:dyDescent="0.25">
      <c r="D351" s="294"/>
      <c r="E351" s="175"/>
    </row>
    <row r="352" spans="4:5" s="7" customFormat="1" x14ac:dyDescent="0.25">
      <c r="D352" s="294"/>
      <c r="E352" s="175"/>
    </row>
    <row r="353" spans="4:5" s="7" customFormat="1" x14ac:dyDescent="0.25">
      <c r="D353" s="294"/>
      <c r="E353" s="175"/>
    </row>
    <row r="354" spans="4:5" s="7" customFormat="1" x14ac:dyDescent="0.25">
      <c r="D354" s="294"/>
      <c r="E354" s="175"/>
    </row>
    <row r="355" spans="4:5" s="7" customFormat="1" x14ac:dyDescent="0.25">
      <c r="D355" s="294"/>
      <c r="E355" s="175"/>
    </row>
    <row r="356" spans="4:5" s="7" customFormat="1" x14ac:dyDescent="0.25">
      <c r="D356" s="294"/>
      <c r="E356" s="175"/>
    </row>
    <row r="357" spans="4:5" s="7" customFormat="1" x14ac:dyDescent="0.25">
      <c r="D357" s="294"/>
      <c r="E357" s="175"/>
    </row>
    <row r="358" spans="4:5" s="7" customFormat="1" x14ac:dyDescent="0.25">
      <c r="D358" s="294"/>
      <c r="E358" s="175"/>
    </row>
  </sheetData>
  <mergeCells count="66">
    <mergeCell ref="A140:A142"/>
    <mergeCell ref="A120:A121"/>
    <mergeCell ref="B120:E121"/>
    <mergeCell ref="A117:A118"/>
    <mergeCell ref="A129:A131"/>
    <mergeCell ref="B129:E131"/>
    <mergeCell ref="B139:E139"/>
    <mergeCell ref="A132:A133"/>
    <mergeCell ref="B134:E134"/>
    <mergeCell ref="B140:E142"/>
    <mergeCell ref="B128:E128"/>
    <mergeCell ref="G11:H11"/>
    <mergeCell ref="G12:H12"/>
    <mergeCell ref="G18:H18"/>
    <mergeCell ref="G19:H19"/>
    <mergeCell ref="G21:H21"/>
    <mergeCell ref="E11:F11"/>
    <mergeCell ref="E12:F12"/>
    <mergeCell ref="A18:A19"/>
    <mergeCell ref="B18:B19"/>
    <mergeCell ref="C18:C19"/>
    <mergeCell ref="E18:F18"/>
    <mergeCell ref="E19:F19"/>
    <mergeCell ref="K127:O127"/>
    <mergeCell ref="B122:E122"/>
    <mergeCell ref="K122:O122"/>
    <mergeCell ref="K123:O123"/>
    <mergeCell ref="B124:E124"/>
    <mergeCell ref="K124:O124"/>
    <mergeCell ref="B125:E125"/>
    <mergeCell ref="K125:O125"/>
    <mergeCell ref="B126:E126"/>
    <mergeCell ref="K126:O126"/>
    <mergeCell ref="B127:E127"/>
    <mergeCell ref="B123:E123"/>
    <mergeCell ref="K135:O135"/>
    <mergeCell ref="B137:E137"/>
    <mergeCell ref="B138:E138"/>
    <mergeCell ref="B135:E135"/>
    <mergeCell ref="B132:E133"/>
    <mergeCell ref="B136:E136"/>
    <mergeCell ref="K120:O120"/>
    <mergeCell ref="B114:E114"/>
    <mergeCell ref="K114:O114"/>
    <mergeCell ref="B115:E115"/>
    <mergeCell ref="K115:O115"/>
    <mergeCell ref="B116:E116"/>
    <mergeCell ref="K116:O116"/>
    <mergeCell ref="B117:E118"/>
    <mergeCell ref="K117:O117"/>
    <mergeCell ref="B119:E119"/>
    <mergeCell ref="K119:O119"/>
    <mergeCell ref="K112:O112"/>
    <mergeCell ref="B113:E113"/>
    <mergeCell ref="K113:O113"/>
    <mergeCell ref="E21:F21"/>
    <mergeCell ref="E22:F22"/>
    <mergeCell ref="E26:F26"/>
    <mergeCell ref="A29:D29"/>
    <mergeCell ref="G22:H22"/>
    <mergeCell ref="B111:E111"/>
    <mergeCell ref="G111:I111"/>
    <mergeCell ref="K111:O111"/>
    <mergeCell ref="B112:E112"/>
    <mergeCell ref="F112:F113"/>
    <mergeCell ref="G112:I113"/>
  </mergeCells>
  <pageMargins left="0.23622047244094491" right="0.23622047244094491" top="0.19685039370078741" bottom="0.15748031496062992" header="0.11811023622047245" footer="0.11811023622047245"/>
  <pageSetup paperSize="8" scale="5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00B0F0"/>
    <pageSetUpPr fitToPage="1"/>
  </sheetPr>
  <dimension ref="A1:AC180"/>
  <sheetViews>
    <sheetView zoomScale="70" zoomScaleNormal="70" workbookViewId="0">
      <selection activeCell="A9" sqref="A9"/>
    </sheetView>
  </sheetViews>
  <sheetFormatPr defaultRowHeight="15" x14ac:dyDescent="0.25"/>
  <cols>
    <col min="1" max="1" width="9.28515625" style="7" bestFit="1" customWidth="1"/>
    <col min="2" max="2" width="54.85546875" style="7" customWidth="1"/>
    <col min="3" max="3" width="56.140625" bestFit="1" customWidth="1"/>
    <col min="4" max="4" width="3.140625" style="7" bestFit="1" customWidth="1"/>
    <col min="5" max="5" width="9" style="7" customWidth="1"/>
    <col min="6" max="6" width="2" style="212" customWidth="1"/>
    <col min="7" max="7" width="7.7109375" style="7" customWidth="1"/>
    <col min="8" max="8" width="56.140625" bestFit="1" customWidth="1"/>
    <col min="9" max="9" width="51.85546875" customWidth="1"/>
    <col min="10" max="10" width="51.28515625" customWidth="1"/>
    <col min="11" max="11" width="3.140625" style="7" bestFit="1" customWidth="1"/>
    <col min="12" max="12" width="10" style="212" bestFit="1" customWidth="1"/>
    <col min="13" max="13" width="20.7109375" style="7" customWidth="1"/>
    <col min="14" max="29" width="9.140625" style="7"/>
  </cols>
  <sheetData>
    <row r="1" spans="1:13" s="7" customFormat="1" x14ac:dyDescent="0.25">
      <c r="D1" s="294"/>
    </row>
    <row r="2" spans="1:13" s="7" customFormat="1" x14ac:dyDescent="0.25">
      <c r="D2" s="294"/>
    </row>
    <row r="3" spans="1:13" s="7" customFormat="1" x14ac:dyDescent="0.25">
      <c r="D3" s="294"/>
    </row>
    <row r="4" spans="1:13" s="7" customFormat="1" ht="18" x14ac:dyDescent="0.25">
      <c r="B4" s="1220" t="s">
        <v>893</v>
      </c>
    </row>
    <row r="5" spans="1:13" s="7" customFormat="1" x14ac:dyDescent="0.25">
      <c r="D5" s="294"/>
    </row>
    <row r="6" spans="1:13" s="7" customFormat="1" x14ac:dyDescent="0.25">
      <c r="D6" s="294"/>
    </row>
    <row r="7" spans="1:13" s="7" customFormat="1" ht="11.25" customHeight="1" x14ac:dyDescent="0.25">
      <c r="D7" s="294"/>
    </row>
    <row r="8" spans="1:13" s="7" customFormat="1" x14ac:dyDescent="0.25">
      <c r="D8" s="294"/>
    </row>
    <row r="9" spans="1:13" s="7" customFormat="1" ht="15.75" x14ac:dyDescent="0.25">
      <c r="A9" s="1221" t="s">
        <v>131</v>
      </c>
      <c r="B9" s="175"/>
      <c r="C9" s="175"/>
      <c r="D9" s="56"/>
      <c r="E9" s="1221"/>
      <c r="F9" s="910"/>
      <c r="G9" s="175"/>
      <c r="H9" s="175"/>
      <c r="I9" s="175"/>
      <c r="J9" s="175"/>
      <c r="K9" s="175"/>
      <c r="L9" s="186"/>
      <c r="M9" s="133"/>
    </row>
    <row r="10" spans="1:13" s="7" customFormat="1" ht="15.75" x14ac:dyDescent="0.25">
      <c r="A10" s="1115">
        <v>1</v>
      </c>
      <c r="B10" s="873" t="s">
        <v>127</v>
      </c>
      <c r="C10" s="244" t="s">
        <v>128</v>
      </c>
      <c r="D10" s="56"/>
      <c r="E10" s="175"/>
      <c r="F10" s="186"/>
      <c r="G10" s="1221"/>
      <c r="H10" s="175"/>
      <c r="I10" s="175"/>
      <c r="J10" s="175"/>
      <c r="K10" s="175"/>
      <c r="L10" s="186"/>
      <c r="M10" s="133"/>
    </row>
    <row r="11" spans="1:13" s="7" customFormat="1" ht="15.75" x14ac:dyDescent="0.25">
      <c r="A11" s="1115">
        <v>2</v>
      </c>
      <c r="B11" s="873" t="s">
        <v>90</v>
      </c>
      <c r="C11" s="1181" t="s">
        <v>94</v>
      </c>
      <c r="D11" s="1262"/>
      <c r="E11" s="1712" t="s">
        <v>95</v>
      </c>
      <c r="F11" s="1603"/>
      <c r="G11" s="1713"/>
      <c r="H11" s="1181" t="s">
        <v>93</v>
      </c>
      <c r="I11" s="133"/>
      <c r="J11" s="133"/>
      <c r="K11" s="133"/>
      <c r="L11" s="458"/>
      <c r="M11" s="133"/>
    </row>
    <row r="12" spans="1:13" s="7" customFormat="1" ht="15.75" x14ac:dyDescent="0.25">
      <c r="A12" s="1115">
        <v>3</v>
      </c>
      <c r="B12" s="873" t="s">
        <v>91</v>
      </c>
      <c r="C12" s="1181" t="s">
        <v>153</v>
      </c>
      <c r="D12" s="1262"/>
      <c r="E12" s="1712" t="s">
        <v>95</v>
      </c>
      <c r="F12" s="1603"/>
      <c r="G12" s="1713"/>
      <c r="H12" s="244" t="s">
        <v>152</v>
      </c>
      <c r="I12" s="133"/>
      <c r="J12" s="133"/>
      <c r="K12" s="133"/>
      <c r="L12" s="458"/>
      <c r="M12" s="133"/>
    </row>
    <row r="13" spans="1:13" s="7" customFormat="1" ht="15.75" x14ac:dyDescent="0.25">
      <c r="A13" s="1115">
        <v>4</v>
      </c>
      <c r="B13" s="873" t="s">
        <v>101</v>
      </c>
      <c r="C13" s="1187">
        <v>43938</v>
      </c>
      <c r="D13" s="1262"/>
      <c r="E13" s="883"/>
      <c r="F13" s="187"/>
      <c r="G13" s="820"/>
      <c r="H13" s="175"/>
      <c r="I13" s="133"/>
      <c r="J13" s="133"/>
      <c r="K13" s="133"/>
      <c r="L13" s="458"/>
      <c r="M13" s="133"/>
    </row>
    <row r="14" spans="1:13" s="7" customFormat="1" ht="15.75" x14ac:dyDescent="0.25">
      <c r="A14" s="1115">
        <v>5</v>
      </c>
      <c r="B14" s="873" t="s">
        <v>123</v>
      </c>
      <c r="C14" s="821">
        <v>0.45520833333333338</v>
      </c>
      <c r="D14" s="1262"/>
      <c r="E14" s="883"/>
      <c r="F14" s="187"/>
      <c r="G14" s="820"/>
      <c r="H14" s="175"/>
      <c r="I14" s="133"/>
      <c r="J14" s="133"/>
      <c r="K14" s="133"/>
      <c r="L14" s="458"/>
      <c r="M14" s="133"/>
    </row>
    <row r="15" spans="1:13" s="7" customFormat="1" ht="15.75" x14ac:dyDescent="0.25">
      <c r="A15" s="1115">
        <v>6</v>
      </c>
      <c r="B15" s="873" t="s">
        <v>124</v>
      </c>
      <c r="C15" s="1187" t="s">
        <v>125</v>
      </c>
      <c r="D15" s="1262"/>
      <c r="E15" s="883"/>
      <c r="F15" s="187"/>
      <c r="G15" s="820"/>
      <c r="H15" s="175"/>
      <c r="I15" s="133"/>
      <c r="J15" s="133"/>
      <c r="K15" s="133"/>
      <c r="L15" s="458"/>
      <c r="M15" s="133"/>
    </row>
    <row r="16" spans="1:13" s="7" customFormat="1" ht="15.75" x14ac:dyDescent="0.25">
      <c r="A16" s="1115">
        <v>7</v>
      </c>
      <c r="B16" s="873" t="s">
        <v>102</v>
      </c>
      <c r="C16" s="1187">
        <v>43941</v>
      </c>
      <c r="D16" s="1262"/>
      <c r="E16" s="883"/>
      <c r="F16" s="187"/>
      <c r="G16" s="820"/>
      <c r="H16" s="175"/>
      <c r="I16" s="133"/>
      <c r="J16" s="133"/>
      <c r="K16" s="133"/>
      <c r="L16" s="458"/>
      <c r="M16" s="133"/>
    </row>
    <row r="17" spans="1:13" s="7" customFormat="1" ht="15.75" x14ac:dyDescent="0.25">
      <c r="A17" s="1115">
        <v>8</v>
      </c>
      <c r="B17" s="873" t="s">
        <v>103</v>
      </c>
      <c r="C17" s="877" t="s">
        <v>136</v>
      </c>
      <c r="D17" s="1262"/>
      <c r="E17" s="883"/>
      <c r="F17" s="187"/>
      <c r="G17" s="820"/>
      <c r="H17" s="175"/>
      <c r="I17" s="133"/>
      <c r="J17" s="133"/>
      <c r="K17" s="133"/>
      <c r="L17" s="458"/>
      <c r="M17" s="133"/>
    </row>
    <row r="18" spans="1:13" s="7" customFormat="1" ht="15.75" x14ac:dyDescent="0.25">
      <c r="A18" s="1115">
        <v>9</v>
      </c>
      <c r="B18" s="873" t="s">
        <v>85</v>
      </c>
      <c r="C18" s="894" t="s">
        <v>399</v>
      </c>
      <c r="D18" s="1262"/>
      <c r="E18" s="1642" t="s">
        <v>95</v>
      </c>
      <c r="F18" s="1642"/>
      <c r="G18" s="1642"/>
      <c r="H18" s="1263" t="s">
        <v>399</v>
      </c>
      <c r="I18" s="133"/>
      <c r="J18" s="133"/>
      <c r="K18" s="133"/>
      <c r="L18" s="458"/>
      <c r="M18" s="133"/>
    </row>
    <row r="19" spans="1:13" s="7" customFormat="1" ht="15.75" x14ac:dyDescent="0.25">
      <c r="A19" s="1115">
        <v>10</v>
      </c>
      <c r="B19" s="873" t="s">
        <v>86</v>
      </c>
      <c r="C19" s="894" t="s">
        <v>399</v>
      </c>
      <c r="D19" s="1262"/>
      <c r="E19" s="1711"/>
      <c r="F19" s="1711"/>
      <c r="G19" s="1711"/>
      <c r="H19" s="1264"/>
      <c r="I19" s="133"/>
      <c r="J19" s="133"/>
      <c r="K19" s="133"/>
      <c r="L19" s="458"/>
      <c r="M19" s="133"/>
    </row>
    <row r="20" spans="1:13" s="7" customFormat="1" ht="15.75" x14ac:dyDescent="0.25">
      <c r="A20" s="1115">
        <v>11</v>
      </c>
      <c r="B20" s="873" t="s">
        <v>87</v>
      </c>
      <c r="C20" s="131" t="s">
        <v>561</v>
      </c>
      <c r="D20" s="1262"/>
      <c r="E20" s="1714" t="s">
        <v>100</v>
      </c>
      <c r="F20" s="1714"/>
      <c r="G20" s="1714"/>
      <c r="H20" s="1263" t="s">
        <v>399</v>
      </c>
      <c r="I20" s="133"/>
      <c r="J20" s="133"/>
      <c r="K20" s="133"/>
      <c r="L20" s="458"/>
      <c r="M20" s="133"/>
    </row>
    <row r="21" spans="1:13" s="7" customFormat="1" ht="15.75" x14ac:dyDescent="0.25">
      <c r="A21" s="1115">
        <v>12</v>
      </c>
      <c r="B21" s="873" t="s">
        <v>83</v>
      </c>
      <c r="C21" s="109">
        <v>200000000</v>
      </c>
      <c r="D21" s="1262"/>
      <c r="E21" s="1417" t="s">
        <v>147</v>
      </c>
      <c r="F21" s="1417"/>
      <c r="G21" s="1417"/>
      <c r="H21" s="1263" t="s">
        <v>399</v>
      </c>
      <c r="I21" s="133"/>
      <c r="J21" s="133"/>
      <c r="K21" s="133"/>
      <c r="L21" s="458"/>
      <c r="M21" s="133"/>
    </row>
    <row r="22" spans="1:13" s="7" customFormat="1" ht="15.75" x14ac:dyDescent="0.25">
      <c r="A22" s="1115">
        <v>13</v>
      </c>
      <c r="B22" s="873" t="s">
        <v>88</v>
      </c>
      <c r="C22" s="1181" t="s">
        <v>99</v>
      </c>
      <c r="D22" s="1262"/>
      <c r="E22" s="66"/>
      <c r="F22" s="1195"/>
      <c r="G22" s="300"/>
      <c r="H22" s="175"/>
      <c r="I22" s="133"/>
      <c r="J22" s="133"/>
      <c r="K22" s="133"/>
      <c r="L22" s="458"/>
      <c r="M22" s="133"/>
    </row>
    <row r="23" spans="1:13" s="7" customFormat="1" ht="15.75" x14ac:dyDescent="0.25">
      <c r="A23" s="1115">
        <v>14</v>
      </c>
      <c r="B23" s="873" t="s">
        <v>82</v>
      </c>
      <c r="C23" s="666">
        <v>-6.1000000000000004E-3</v>
      </c>
      <c r="D23" s="1262"/>
      <c r="E23" s="1000"/>
      <c r="F23" s="190"/>
      <c r="G23" s="824"/>
      <c r="H23" s="1195"/>
      <c r="I23" s="133"/>
      <c r="J23" s="133"/>
      <c r="K23" s="133"/>
      <c r="L23" s="458"/>
      <c r="M23" s="133"/>
    </row>
    <row r="24" spans="1:13" s="7" customFormat="1" ht="15.75" x14ac:dyDescent="0.25">
      <c r="A24" s="1115">
        <v>15</v>
      </c>
      <c r="B24" s="873" t="s">
        <v>84</v>
      </c>
      <c r="C24" s="109" t="s">
        <v>136</v>
      </c>
      <c r="D24" s="1262"/>
      <c r="E24" s="825"/>
      <c r="F24" s="189"/>
      <c r="G24" s="825"/>
      <c r="H24" s="175"/>
      <c r="I24" s="133"/>
      <c r="J24" s="133"/>
      <c r="K24" s="133"/>
      <c r="L24" s="458"/>
      <c r="M24" s="133"/>
    </row>
    <row r="25" spans="1:13" s="7" customFormat="1" ht="15.75" x14ac:dyDescent="0.25">
      <c r="A25" s="1115">
        <v>16</v>
      </c>
      <c r="B25" s="411" t="s">
        <v>211</v>
      </c>
      <c r="C25" s="109" t="s">
        <v>262</v>
      </c>
      <c r="D25" s="1262"/>
      <c r="E25" s="1712" t="s">
        <v>95</v>
      </c>
      <c r="F25" s="1603"/>
      <c r="G25" s="1713"/>
      <c r="H25" s="1181" t="s">
        <v>151</v>
      </c>
      <c r="I25" s="133"/>
      <c r="J25" s="133"/>
      <c r="K25" s="133"/>
      <c r="L25" s="458"/>
      <c r="M25" s="133"/>
    </row>
    <row r="26" spans="1:13" s="7" customFormat="1" ht="15.75" x14ac:dyDescent="0.25">
      <c r="A26" s="198"/>
      <c r="B26" s="1265"/>
      <c r="C26" s="189"/>
      <c r="D26" s="1262"/>
      <c r="E26" s="1172"/>
      <c r="F26" s="1172"/>
      <c r="G26" s="1172"/>
      <c r="H26" s="1195"/>
      <c r="I26" s="133"/>
      <c r="J26" s="133"/>
      <c r="K26" s="133"/>
      <c r="L26" s="458"/>
      <c r="M26" s="133"/>
    </row>
    <row r="27" spans="1:13" s="7" customFormat="1" ht="15.75" x14ac:dyDescent="0.25">
      <c r="A27" s="198"/>
      <c r="B27" s="910"/>
      <c r="C27" s="189"/>
      <c r="D27" s="205"/>
      <c r="F27" s="212"/>
      <c r="G27" s="1689" t="s">
        <v>678</v>
      </c>
      <c r="H27" s="1689"/>
      <c r="I27" s="1689"/>
      <c r="J27" s="1689"/>
      <c r="K27" s="1196"/>
      <c r="L27" s="458"/>
      <c r="M27" s="1617" t="s">
        <v>858</v>
      </c>
    </row>
    <row r="28" spans="1:13" s="7" customFormat="1" ht="16.5" thickBot="1" x14ac:dyDescent="0.3">
      <c r="A28" s="1266" t="s">
        <v>133</v>
      </c>
      <c r="B28" s="326"/>
      <c r="C28" s="56"/>
      <c r="D28" s="56"/>
      <c r="E28" s="66"/>
      <c r="F28" s="1195"/>
      <c r="G28" s="1577" t="s">
        <v>133</v>
      </c>
      <c r="H28" s="1577"/>
      <c r="I28" s="66"/>
      <c r="J28" s="1195"/>
      <c r="K28" s="1195"/>
      <c r="L28" s="1195"/>
      <c r="M28" s="1618"/>
    </row>
    <row r="29" spans="1:13" s="7" customFormat="1" ht="15.75" x14ac:dyDescent="0.25">
      <c r="A29" s="537">
        <v>1</v>
      </c>
      <c r="B29" s="647" t="s">
        <v>0</v>
      </c>
      <c r="C29" s="1184" t="s">
        <v>672</v>
      </c>
      <c r="D29" s="269" t="s">
        <v>130</v>
      </c>
      <c r="E29" s="881" t="s">
        <v>283</v>
      </c>
      <c r="F29" s="921"/>
      <c r="G29" s="537">
        <v>1</v>
      </c>
      <c r="H29" s="789" t="s">
        <v>671</v>
      </c>
      <c r="I29" s="1267" t="s">
        <v>671</v>
      </c>
      <c r="J29" s="789" t="s">
        <v>671</v>
      </c>
      <c r="K29" s="1428" t="s">
        <v>130</v>
      </c>
      <c r="L29" s="267" t="s">
        <v>283</v>
      </c>
      <c r="M29" s="1115"/>
    </row>
    <row r="30" spans="1:13" s="7" customFormat="1" ht="15.75" x14ac:dyDescent="0.25">
      <c r="A30" s="537">
        <v>2</v>
      </c>
      <c r="B30" s="647" t="s">
        <v>1</v>
      </c>
      <c r="C30" s="1209" t="str">
        <f>H11</f>
        <v>MP6I5ZYZBEU3UXPYFY54</v>
      </c>
      <c r="D30" s="269" t="s">
        <v>130</v>
      </c>
      <c r="E30" s="882" t="s">
        <v>283</v>
      </c>
      <c r="F30" s="922"/>
      <c r="G30" s="537">
        <v>2</v>
      </c>
      <c r="H30" s="1181" t="str">
        <f>C30</f>
        <v>MP6I5ZYZBEU3UXPYFY54</v>
      </c>
      <c r="I30" s="1181" t="s">
        <v>93</v>
      </c>
      <c r="J30" s="1181" t="s">
        <v>93</v>
      </c>
      <c r="K30" s="1429" t="s">
        <v>130</v>
      </c>
      <c r="L30" s="1195"/>
      <c r="M30" s="1125" t="s">
        <v>963</v>
      </c>
    </row>
    <row r="31" spans="1:13" s="7" customFormat="1" ht="15.75" x14ac:dyDescent="0.25">
      <c r="A31" s="537">
        <v>3</v>
      </c>
      <c r="B31" s="647" t="s">
        <v>40</v>
      </c>
      <c r="C31" s="1209" t="str">
        <f>H11</f>
        <v>MP6I5ZYZBEU3UXPYFY54</v>
      </c>
      <c r="D31" s="269" t="s">
        <v>130</v>
      </c>
      <c r="E31" s="882"/>
      <c r="F31" s="922"/>
      <c r="G31" s="537">
        <v>3</v>
      </c>
      <c r="H31" s="1181" t="str">
        <f>C31</f>
        <v>MP6I5ZYZBEU3UXPYFY54</v>
      </c>
      <c r="I31" s="1181" t="s">
        <v>93</v>
      </c>
      <c r="J31" s="1181" t="s">
        <v>93</v>
      </c>
      <c r="K31" s="1429" t="s">
        <v>130</v>
      </c>
      <c r="L31" s="1195"/>
      <c r="M31" s="1125">
        <v>4.0999999999999996</v>
      </c>
    </row>
    <row r="32" spans="1:13" s="7" customFormat="1" ht="15.75" x14ac:dyDescent="0.25">
      <c r="A32" s="537">
        <v>4</v>
      </c>
      <c r="B32" s="647" t="s">
        <v>12</v>
      </c>
      <c r="C32" s="1209" t="s">
        <v>106</v>
      </c>
      <c r="D32" s="269" t="s">
        <v>130</v>
      </c>
      <c r="E32" s="882"/>
      <c r="F32" s="922"/>
      <c r="G32" s="537">
        <v>4</v>
      </c>
      <c r="H32" s="1435" t="s">
        <v>623</v>
      </c>
      <c r="I32" s="1436" t="s">
        <v>623</v>
      </c>
      <c r="J32" s="1436" t="s">
        <v>623</v>
      </c>
      <c r="K32" s="1446" t="s">
        <v>769</v>
      </c>
      <c r="L32" s="1195"/>
      <c r="M32" s="1114"/>
    </row>
    <row r="33" spans="1:13" s="7" customFormat="1" ht="15.75" x14ac:dyDescent="0.25">
      <c r="A33" s="537">
        <v>5</v>
      </c>
      <c r="B33" s="647" t="s">
        <v>2</v>
      </c>
      <c r="C33" s="1209" t="s">
        <v>107</v>
      </c>
      <c r="D33" s="269" t="s">
        <v>130</v>
      </c>
      <c r="E33" s="882"/>
      <c r="F33" s="922"/>
      <c r="G33" s="537">
        <v>5</v>
      </c>
      <c r="H33" s="1435" t="s">
        <v>623</v>
      </c>
      <c r="I33" s="1436" t="s">
        <v>623</v>
      </c>
      <c r="J33" s="1436" t="s">
        <v>623</v>
      </c>
      <c r="K33" s="1446" t="s">
        <v>769</v>
      </c>
      <c r="L33" s="1195"/>
      <c r="M33" s="1119"/>
    </row>
    <row r="34" spans="1:13" ht="15.75" x14ac:dyDescent="0.25">
      <c r="A34" s="537">
        <v>6</v>
      </c>
      <c r="B34" s="647" t="s">
        <v>445</v>
      </c>
      <c r="C34" s="42"/>
      <c r="D34" s="269" t="s">
        <v>44</v>
      </c>
      <c r="E34" s="427"/>
      <c r="F34" s="923"/>
      <c r="G34" s="537">
        <v>6</v>
      </c>
      <c r="H34" s="1435" t="s">
        <v>623</v>
      </c>
      <c r="I34" s="1436" t="s">
        <v>623</v>
      </c>
      <c r="J34" s="1436" t="s">
        <v>623</v>
      </c>
      <c r="K34" s="1446" t="s">
        <v>769</v>
      </c>
      <c r="L34" s="1195"/>
      <c r="M34" s="1114"/>
    </row>
    <row r="35" spans="1:13" ht="15.75" x14ac:dyDescent="0.25">
      <c r="A35" s="537">
        <v>7</v>
      </c>
      <c r="B35" s="647" t="s">
        <v>446</v>
      </c>
      <c r="C35" s="42"/>
      <c r="D35" s="269" t="s">
        <v>43</v>
      </c>
      <c r="E35" s="427" t="s">
        <v>283</v>
      </c>
      <c r="F35" s="923"/>
      <c r="G35" s="537">
        <v>7</v>
      </c>
      <c r="H35" s="42"/>
      <c r="I35" s="642"/>
      <c r="J35" s="642"/>
      <c r="K35" s="1429" t="s">
        <v>43</v>
      </c>
      <c r="L35" s="1195"/>
      <c r="M35" s="1126"/>
    </row>
    <row r="36" spans="1:13" ht="15.75" x14ac:dyDescent="0.25">
      <c r="A36" s="537">
        <v>8</v>
      </c>
      <c r="B36" s="647" t="s">
        <v>447</v>
      </c>
      <c r="C36" s="42"/>
      <c r="D36" s="269" t="s">
        <v>43</v>
      </c>
      <c r="E36" s="427" t="s">
        <v>283</v>
      </c>
      <c r="F36" s="923"/>
      <c r="G36" s="537">
        <v>8</v>
      </c>
      <c r="H36" s="42"/>
      <c r="I36" s="642"/>
      <c r="J36" s="642"/>
      <c r="K36" s="1429" t="s">
        <v>43</v>
      </c>
      <c r="L36" s="1195"/>
      <c r="M36" s="1114"/>
    </row>
    <row r="37" spans="1:13" s="7" customFormat="1" ht="15.75" x14ac:dyDescent="0.25">
      <c r="A37" s="537">
        <v>9</v>
      </c>
      <c r="B37" s="647" t="s">
        <v>5</v>
      </c>
      <c r="C37" s="1209" t="s">
        <v>109</v>
      </c>
      <c r="D37" s="269" t="s">
        <v>130</v>
      </c>
      <c r="E37" s="427"/>
      <c r="F37" s="923"/>
      <c r="G37" s="537">
        <v>9</v>
      </c>
      <c r="H37" s="1435" t="s">
        <v>623</v>
      </c>
      <c r="I37" s="1436" t="s">
        <v>623</v>
      </c>
      <c r="J37" s="1436" t="s">
        <v>623</v>
      </c>
      <c r="K37" s="1446" t="s">
        <v>769</v>
      </c>
      <c r="L37" s="1195"/>
      <c r="M37" s="1115"/>
    </row>
    <row r="38" spans="1:13" s="7" customFormat="1" ht="15.75" x14ac:dyDescent="0.25">
      <c r="A38" s="537">
        <v>10</v>
      </c>
      <c r="B38" s="647" t="s">
        <v>6</v>
      </c>
      <c r="C38" s="1181" t="s">
        <v>93</v>
      </c>
      <c r="D38" s="269" t="s">
        <v>130</v>
      </c>
      <c r="E38" s="427" t="s">
        <v>283</v>
      </c>
      <c r="F38" s="923"/>
      <c r="G38" s="537">
        <v>10</v>
      </c>
      <c r="H38" s="1435" t="s">
        <v>623</v>
      </c>
      <c r="I38" s="1436" t="s">
        <v>623</v>
      </c>
      <c r="J38" s="1436" t="s">
        <v>623</v>
      </c>
      <c r="K38" s="1446" t="s">
        <v>769</v>
      </c>
      <c r="L38" s="1195"/>
      <c r="M38" s="1125">
        <v>4.0999999999999996</v>
      </c>
    </row>
    <row r="39" spans="1:13" s="7" customFormat="1" ht="15.75" x14ac:dyDescent="0.25">
      <c r="A39" s="537">
        <v>11</v>
      </c>
      <c r="B39" s="647" t="s">
        <v>7</v>
      </c>
      <c r="C39" s="1181" t="str">
        <f>H12</f>
        <v>549300WZRVQERM819Z90</v>
      </c>
      <c r="D39" s="269" t="s">
        <v>130</v>
      </c>
      <c r="E39" s="427"/>
      <c r="F39" s="923"/>
      <c r="G39" s="537">
        <v>11</v>
      </c>
      <c r="H39" s="1181" t="str">
        <f>C39</f>
        <v>549300WZRVQERM819Z90</v>
      </c>
      <c r="I39" s="1181" t="s">
        <v>152</v>
      </c>
      <c r="J39" s="1181" t="s">
        <v>152</v>
      </c>
      <c r="K39" s="1447" t="s">
        <v>130</v>
      </c>
      <c r="L39" s="1195"/>
      <c r="M39" s="1125">
        <v>4.0999999999999996</v>
      </c>
    </row>
    <row r="40" spans="1:13" s="7" customFormat="1" ht="15.75" x14ac:dyDescent="0.25">
      <c r="A40" s="537">
        <v>12</v>
      </c>
      <c r="B40" s="647" t="s">
        <v>46</v>
      </c>
      <c r="C40" s="1209" t="s">
        <v>108</v>
      </c>
      <c r="D40" s="269" t="s">
        <v>130</v>
      </c>
      <c r="E40" s="427"/>
      <c r="F40" s="923"/>
      <c r="G40" s="537">
        <v>12</v>
      </c>
      <c r="H40" s="1435" t="s">
        <v>623</v>
      </c>
      <c r="I40" s="1436" t="s">
        <v>623</v>
      </c>
      <c r="J40" s="1436" t="s">
        <v>623</v>
      </c>
      <c r="K40" s="1446" t="s">
        <v>769</v>
      </c>
      <c r="L40" s="1195"/>
      <c r="M40" s="1125">
        <v>4.2</v>
      </c>
    </row>
    <row r="41" spans="1:13" ht="15.75" x14ac:dyDescent="0.25">
      <c r="A41" s="537">
        <v>13</v>
      </c>
      <c r="B41" s="647" t="s">
        <v>8</v>
      </c>
      <c r="C41" s="987"/>
      <c r="D41" s="269" t="s">
        <v>43</v>
      </c>
      <c r="E41" s="427" t="s">
        <v>283</v>
      </c>
      <c r="F41" s="923"/>
      <c r="G41" s="537">
        <v>13</v>
      </c>
      <c r="H41" s="1435" t="s">
        <v>623</v>
      </c>
      <c r="I41" s="1436" t="s">
        <v>623</v>
      </c>
      <c r="J41" s="1436" t="s">
        <v>623</v>
      </c>
      <c r="K41" s="1429" t="s">
        <v>769</v>
      </c>
      <c r="L41" s="1195"/>
      <c r="M41" s="1115">
        <v>4.3</v>
      </c>
    </row>
    <row r="42" spans="1:13" s="7" customFormat="1" ht="15.75" x14ac:dyDescent="0.25">
      <c r="A42" s="537">
        <v>14</v>
      </c>
      <c r="B42" s="647" t="s">
        <v>9</v>
      </c>
      <c r="C42" s="895" t="s">
        <v>151</v>
      </c>
      <c r="D42" s="269" t="s">
        <v>43</v>
      </c>
      <c r="E42" s="427"/>
      <c r="F42" s="923"/>
      <c r="G42" s="537">
        <v>14</v>
      </c>
      <c r="H42" s="411" t="s">
        <v>151</v>
      </c>
      <c r="I42" s="411" t="s">
        <v>151</v>
      </c>
      <c r="J42" s="411" t="s">
        <v>151</v>
      </c>
      <c r="K42" s="1429" t="s">
        <v>43</v>
      </c>
      <c r="L42" s="234"/>
      <c r="M42" s="1118"/>
    </row>
    <row r="43" spans="1:13" ht="15.75" x14ac:dyDescent="0.25">
      <c r="A43" s="537">
        <v>15</v>
      </c>
      <c r="B43" s="647" t="s">
        <v>10</v>
      </c>
      <c r="C43" s="42"/>
      <c r="D43" s="269" t="s">
        <v>43</v>
      </c>
      <c r="E43" s="427"/>
      <c r="F43" s="923"/>
      <c r="G43" s="537">
        <v>15</v>
      </c>
      <c r="H43" s="1435" t="s">
        <v>623</v>
      </c>
      <c r="I43" s="1436" t="s">
        <v>623</v>
      </c>
      <c r="J43" s="1436" t="s">
        <v>623</v>
      </c>
      <c r="K43" s="1429" t="s">
        <v>769</v>
      </c>
      <c r="L43" s="1195"/>
      <c r="M43" s="1125"/>
    </row>
    <row r="44" spans="1:13" ht="15.75" x14ac:dyDescent="0.25">
      <c r="A44" s="537">
        <v>16</v>
      </c>
      <c r="B44" s="647" t="s">
        <v>41</v>
      </c>
      <c r="C44" s="42"/>
      <c r="D44" s="269" t="s">
        <v>44</v>
      </c>
      <c r="E44" s="427"/>
      <c r="F44" s="923"/>
      <c r="G44" s="537">
        <v>16</v>
      </c>
      <c r="H44" s="1435" t="s">
        <v>623</v>
      </c>
      <c r="I44" s="1436" t="s">
        <v>623</v>
      </c>
      <c r="J44" s="1436" t="s">
        <v>623</v>
      </c>
      <c r="K44" s="1429" t="s">
        <v>769</v>
      </c>
      <c r="L44" s="1195"/>
      <c r="M44" s="1116"/>
    </row>
    <row r="45" spans="1:13" s="7" customFormat="1" ht="15.75" x14ac:dyDescent="0.25">
      <c r="A45" s="537">
        <v>17</v>
      </c>
      <c r="B45" s="647" t="s">
        <v>11</v>
      </c>
      <c r="C45" s="245" t="str">
        <f>C31</f>
        <v>MP6I5ZYZBEU3UXPYFY54</v>
      </c>
      <c r="D45" s="269" t="s">
        <v>43</v>
      </c>
      <c r="E45" s="427" t="s">
        <v>283</v>
      </c>
      <c r="F45" s="923"/>
      <c r="G45" s="537">
        <v>17</v>
      </c>
      <c r="H45" s="1435" t="s">
        <v>623</v>
      </c>
      <c r="I45" s="1445" t="s">
        <v>623</v>
      </c>
      <c r="J45" s="1445" t="s">
        <v>623</v>
      </c>
      <c r="K45" s="1429" t="s">
        <v>769</v>
      </c>
      <c r="L45" s="186"/>
      <c r="M45" s="1115">
        <v>4.5</v>
      </c>
    </row>
    <row r="46" spans="1:13" ht="16.5" thickBot="1" x14ac:dyDescent="0.3">
      <c r="A46" s="537">
        <v>18</v>
      </c>
      <c r="B46" s="647" t="s">
        <v>154</v>
      </c>
      <c r="C46" s="72"/>
      <c r="D46" s="269" t="s">
        <v>43</v>
      </c>
      <c r="E46" s="1168"/>
      <c r="F46" s="1178"/>
      <c r="G46" s="537">
        <v>18</v>
      </c>
      <c r="H46" s="42"/>
      <c r="I46" s="1137"/>
      <c r="J46" s="1137"/>
      <c r="K46" s="1430" t="s">
        <v>43</v>
      </c>
      <c r="L46" s="1195"/>
      <c r="M46" s="1115"/>
    </row>
    <row r="47" spans="1:13" s="7" customFormat="1" ht="15.75" x14ac:dyDescent="0.25">
      <c r="A47" s="678" t="s">
        <v>134</v>
      </c>
      <c r="B47" s="1268"/>
      <c r="C47" s="66"/>
      <c r="D47" s="1423"/>
      <c r="E47" s="172"/>
      <c r="F47" s="220"/>
      <c r="G47" s="678"/>
      <c r="H47" s="668"/>
      <c r="I47" s="1195"/>
      <c r="J47" s="1195"/>
      <c r="K47" s="56"/>
      <c r="L47" s="1195"/>
      <c r="M47" s="198"/>
    </row>
    <row r="48" spans="1:13" s="7" customFormat="1" ht="15.75" x14ac:dyDescent="0.25">
      <c r="A48" s="537">
        <v>1</v>
      </c>
      <c r="B48" s="647" t="s">
        <v>49</v>
      </c>
      <c r="C48" s="1209" t="s">
        <v>120</v>
      </c>
      <c r="D48" s="1143" t="s">
        <v>130</v>
      </c>
      <c r="E48" s="657" t="s">
        <v>283</v>
      </c>
      <c r="F48" s="506"/>
      <c r="G48" s="537">
        <v>1</v>
      </c>
      <c r="H48" s="1181" t="s">
        <v>120</v>
      </c>
      <c r="I48" s="1188" t="s">
        <v>120</v>
      </c>
      <c r="J48" s="1188" t="s">
        <v>120</v>
      </c>
      <c r="K48" s="1429" t="s">
        <v>43</v>
      </c>
      <c r="L48" s="1195"/>
      <c r="M48" s="1115">
        <v>3.1</v>
      </c>
    </row>
    <row r="49" spans="1:13" ht="15.75" x14ac:dyDescent="0.25">
      <c r="A49" s="537">
        <v>2</v>
      </c>
      <c r="B49" s="647" t="s">
        <v>15</v>
      </c>
      <c r="C49" s="42"/>
      <c r="D49" s="1143" t="s">
        <v>44</v>
      </c>
      <c r="E49" s="172"/>
      <c r="F49" s="220"/>
      <c r="G49" s="537">
        <v>2</v>
      </c>
      <c r="H49" s="42"/>
      <c r="I49" s="1135"/>
      <c r="J49" s="1135"/>
      <c r="K49" s="1429" t="s">
        <v>769</v>
      </c>
      <c r="L49" s="1195"/>
      <c r="M49" s="1115"/>
    </row>
    <row r="50" spans="1:13" s="7" customFormat="1" ht="15.75" x14ac:dyDescent="0.25">
      <c r="A50" s="537">
        <v>3</v>
      </c>
      <c r="B50" s="647" t="s">
        <v>79</v>
      </c>
      <c r="C50" s="884" t="s">
        <v>571</v>
      </c>
      <c r="D50" s="1143" t="s">
        <v>130</v>
      </c>
      <c r="E50" s="178"/>
      <c r="F50" s="791"/>
      <c r="G50" s="537">
        <v>3</v>
      </c>
      <c r="H50" s="790" t="s">
        <v>645</v>
      </c>
      <c r="I50" s="1267" t="s">
        <v>645</v>
      </c>
      <c r="J50" s="790" t="s">
        <v>645</v>
      </c>
      <c r="K50" s="1429" t="s">
        <v>130</v>
      </c>
      <c r="L50" s="267" t="s">
        <v>283</v>
      </c>
      <c r="M50" s="1128">
        <v>9.1999999999999993</v>
      </c>
    </row>
    <row r="51" spans="1:13" ht="15.75" x14ac:dyDescent="0.25">
      <c r="A51" s="537">
        <v>4</v>
      </c>
      <c r="B51" s="647" t="s">
        <v>34</v>
      </c>
      <c r="C51" s="41" t="s">
        <v>110</v>
      </c>
      <c r="D51" s="1143" t="s">
        <v>130</v>
      </c>
      <c r="E51" s="172"/>
      <c r="F51" s="220"/>
      <c r="G51" s="537">
        <v>4</v>
      </c>
      <c r="H51" s="1525" t="s">
        <v>110</v>
      </c>
      <c r="I51" s="1525" t="s">
        <v>110</v>
      </c>
      <c r="J51" s="1525" t="s">
        <v>110</v>
      </c>
      <c r="K51" s="1429" t="s">
        <v>130</v>
      </c>
      <c r="L51" s="1195"/>
      <c r="M51" s="1115">
        <v>7.1</v>
      </c>
    </row>
    <row r="52" spans="1:13" s="7" customFormat="1" ht="15.75" x14ac:dyDescent="0.25">
      <c r="A52" s="537">
        <v>5</v>
      </c>
      <c r="B52" s="647" t="s">
        <v>16</v>
      </c>
      <c r="C52" s="1209" t="b">
        <v>0</v>
      </c>
      <c r="D52" s="1143" t="s">
        <v>130</v>
      </c>
      <c r="E52" s="172"/>
      <c r="F52" s="220"/>
      <c r="G52" s="537">
        <v>5</v>
      </c>
      <c r="H52" s="1435" t="s">
        <v>623</v>
      </c>
      <c r="I52" s="1441" t="s">
        <v>623</v>
      </c>
      <c r="J52" s="1441" t="s">
        <v>623</v>
      </c>
      <c r="K52" s="1429" t="s">
        <v>769</v>
      </c>
      <c r="L52" s="1195"/>
      <c r="M52" s="1115"/>
    </row>
    <row r="53" spans="1:13" ht="15.75" x14ac:dyDescent="0.25">
      <c r="A53" s="537">
        <v>6</v>
      </c>
      <c r="B53" s="647" t="s">
        <v>50</v>
      </c>
      <c r="C53" s="42"/>
      <c r="D53" s="1143" t="s">
        <v>44</v>
      </c>
      <c r="E53" s="172"/>
      <c r="F53" s="220"/>
      <c r="G53" s="537">
        <v>6</v>
      </c>
      <c r="H53" s="1435" t="s">
        <v>623</v>
      </c>
      <c r="I53" s="1441" t="s">
        <v>623</v>
      </c>
      <c r="J53" s="1441" t="s">
        <v>623</v>
      </c>
      <c r="K53" s="1429" t="s">
        <v>769</v>
      </c>
      <c r="L53" s="1195"/>
      <c r="M53" s="1115"/>
    </row>
    <row r="54" spans="1:13" ht="15.75" x14ac:dyDescent="0.25">
      <c r="A54" s="537">
        <v>7</v>
      </c>
      <c r="B54" s="647" t="s">
        <v>13</v>
      </c>
      <c r="C54" s="42"/>
      <c r="D54" s="1143" t="s">
        <v>44</v>
      </c>
      <c r="E54" s="172"/>
      <c r="F54" s="220"/>
      <c r="G54" s="537">
        <v>7</v>
      </c>
      <c r="H54" s="1435" t="s">
        <v>623</v>
      </c>
      <c r="I54" s="1441" t="s">
        <v>623</v>
      </c>
      <c r="J54" s="1441" t="s">
        <v>623</v>
      </c>
      <c r="K54" s="1429" t="s">
        <v>769</v>
      </c>
      <c r="L54" s="1195"/>
      <c r="M54" s="1115"/>
    </row>
    <row r="55" spans="1:13" s="7" customFormat="1" ht="15.75" x14ac:dyDescent="0.25">
      <c r="A55" s="537">
        <v>8</v>
      </c>
      <c r="B55" s="647" t="s">
        <v>14</v>
      </c>
      <c r="C55" s="1188" t="s">
        <v>170</v>
      </c>
      <c r="D55" s="1143" t="s">
        <v>130</v>
      </c>
      <c r="E55" s="427" t="s">
        <v>283</v>
      </c>
      <c r="F55" s="923"/>
      <c r="G55" s="537">
        <v>8</v>
      </c>
      <c r="H55" s="1435" t="s">
        <v>623</v>
      </c>
      <c r="I55" s="1441" t="s">
        <v>623</v>
      </c>
      <c r="J55" s="1441" t="s">
        <v>623</v>
      </c>
      <c r="K55" s="1431" t="s">
        <v>769</v>
      </c>
      <c r="L55" s="1195"/>
      <c r="M55" s="1121" t="s">
        <v>954</v>
      </c>
    </row>
    <row r="56" spans="1:13" s="7" customFormat="1" ht="15.75" x14ac:dyDescent="0.25">
      <c r="A56" s="537">
        <v>9</v>
      </c>
      <c r="B56" s="647" t="s">
        <v>51</v>
      </c>
      <c r="C56" s="1209" t="s">
        <v>104</v>
      </c>
      <c r="D56" s="1143" t="s">
        <v>130</v>
      </c>
      <c r="E56" s="172"/>
      <c r="F56" s="220"/>
      <c r="G56" s="537">
        <v>9</v>
      </c>
      <c r="H56" s="1209" t="s">
        <v>104</v>
      </c>
      <c r="I56" s="1209" t="s">
        <v>104</v>
      </c>
      <c r="J56" s="1209" t="s">
        <v>104</v>
      </c>
      <c r="K56" s="1429" t="s">
        <v>130</v>
      </c>
      <c r="L56" s="1195"/>
      <c r="M56" s="1115">
        <v>8.4</v>
      </c>
    </row>
    <row r="57" spans="1:13" ht="15.75" x14ac:dyDescent="0.25">
      <c r="A57" s="537">
        <v>10</v>
      </c>
      <c r="B57" s="647" t="s">
        <v>35</v>
      </c>
      <c r="C57" s="42"/>
      <c r="D57" s="1143" t="s">
        <v>44</v>
      </c>
      <c r="E57" s="172"/>
      <c r="F57" s="220"/>
      <c r="G57" s="537">
        <v>10</v>
      </c>
      <c r="H57" s="42"/>
      <c r="I57" s="42"/>
      <c r="J57" s="42"/>
      <c r="K57" s="1429" t="s">
        <v>44</v>
      </c>
      <c r="L57" s="1195"/>
      <c r="M57" s="1115"/>
    </row>
    <row r="58" spans="1:13" s="7" customFormat="1" ht="15.75" x14ac:dyDescent="0.25">
      <c r="A58" s="537">
        <v>11</v>
      </c>
      <c r="B58" s="647" t="s">
        <v>52</v>
      </c>
      <c r="C58" s="1209">
        <v>2011</v>
      </c>
      <c r="D58" s="1143" t="s">
        <v>44</v>
      </c>
      <c r="E58" s="175"/>
      <c r="F58" s="186"/>
      <c r="G58" s="537">
        <v>11</v>
      </c>
      <c r="H58" s="1209">
        <v>2011</v>
      </c>
      <c r="I58" s="1209">
        <v>2011</v>
      </c>
      <c r="J58" s="1209">
        <v>2011</v>
      </c>
      <c r="K58" s="1429" t="s">
        <v>44</v>
      </c>
      <c r="L58" s="1195"/>
      <c r="M58" s="1115"/>
    </row>
    <row r="59" spans="1:13" s="7" customFormat="1" ht="15.75" x14ac:dyDescent="0.25">
      <c r="A59" s="537">
        <v>12</v>
      </c>
      <c r="B59" s="647" t="s">
        <v>53</v>
      </c>
      <c r="C59" s="1184" t="s">
        <v>668</v>
      </c>
      <c r="D59" s="1143" t="s">
        <v>130</v>
      </c>
      <c r="E59" s="172"/>
      <c r="F59" s="220"/>
      <c r="G59" s="537">
        <v>12</v>
      </c>
      <c r="H59" s="1435" t="s">
        <v>623</v>
      </c>
      <c r="I59" s="1439" t="s">
        <v>623</v>
      </c>
      <c r="J59" s="1439" t="s">
        <v>623</v>
      </c>
      <c r="K59" s="1429" t="s">
        <v>769</v>
      </c>
      <c r="L59" s="191"/>
      <c r="M59" s="53"/>
    </row>
    <row r="60" spans="1:13" s="7" customFormat="1" ht="15.75" x14ac:dyDescent="0.25">
      <c r="A60" s="537">
        <v>13</v>
      </c>
      <c r="B60" s="647" t="s">
        <v>54</v>
      </c>
      <c r="C60" s="884" t="s">
        <v>645</v>
      </c>
      <c r="D60" s="1143" t="s">
        <v>130</v>
      </c>
      <c r="E60" s="172"/>
      <c r="F60" s="220"/>
      <c r="G60" s="537">
        <v>13</v>
      </c>
      <c r="H60" s="1435" t="s">
        <v>623</v>
      </c>
      <c r="I60" s="1440" t="s">
        <v>623</v>
      </c>
      <c r="J60" s="1440" t="s">
        <v>623</v>
      </c>
      <c r="K60" s="1429" t="s">
        <v>769</v>
      </c>
      <c r="L60" s="185"/>
      <c r="M60" s="1123"/>
    </row>
    <row r="61" spans="1:13" ht="15.75" x14ac:dyDescent="0.25">
      <c r="A61" s="537">
        <v>14</v>
      </c>
      <c r="B61" s="647" t="s">
        <v>37</v>
      </c>
      <c r="C61" s="150"/>
      <c r="D61" s="1143" t="s">
        <v>44</v>
      </c>
      <c r="E61" s="427" t="s">
        <v>283</v>
      </c>
      <c r="F61" s="923"/>
      <c r="G61" s="537">
        <v>14</v>
      </c>
      <c r="H61" s="1435" t="s">
        <v>623</v>
      </c>
      <c r="I61" s="1440" t="s">
        <v>623</v>
      </c>
      <c r="J61" s="1440" t="s">
        <v>623</v>
      </c>
      <c r="K61" s="1429" t="s">
        <v>769</v>
      </c>
      <c r="L61" s="185"/>
      <c r="M61" s="1123"/>
    </row>
    <row r="62" spans="1:13" s="7" customFormat="1" ht="15.75" x14ac:dyDescent="0.25">
      <c r="A62" s="537">
        <v>15</v>
      </c>
      <c r="B62" s="647" t="s">
        <v>55</v>
      </c>
      <c r="C62" s="1435" t="s">
        <v>1018</v>
      </c>
      <c r="D62" s="1143" t="s">
        <v>769</v>
      </c>
      <c r="E62" s="172"/>
      <c r="F62" s="220"/>
      <c r="G62" s="537">
        <v>15</v>
      </c>
      <c r="H62" s="1435" t="s">
        <v>623</v>
      </c>
      <c r="I62" s="1441" t="s">
        <v>623</v>
      </c>
      <c r="J62" s="1441" t="s">
        <v>623</v>
      </c>
      <c r="K62" s="1429" t="s">
        <v>769</v>
      </c>
      <c r="L62" s="1195"/>
      <c r="M62" s="1115"/>
    </row>
    <row r="63" spans="1:13" s="7" customFormat="1" ht="15.75" x14ac:dyDescent="0.25">
      <c r="A63" s="537">
        <v>16</v>
      </c>
      <c r="B63" s="647" t="s">
        <v>56</v>
      </c>
      <c r="C63" s="114" t="s">
        <v>330</v>
      </c>
      <c r="D63" s="1143" t="s">
        <v>44</v>
      </c>
      <c r="E63" s="427" t="s">
        <v>283</v>
      </c>
      <c r="F63" s="923"/>
      <c r="G63" s="537">
        <v>16</v>
      </c>
      <c r="H63" s="1435" t="s">
        <v>623</v>
      </c>
      <c r="I63" s="1442" t="s">
        <v>623</v>
      </c>
      <c r="J63" s="1442" t="s">
        <v>623</v>
      </c>
      <c r="K63" s="1429" t="s">
        <v>769</v>
      </c>
      <c r="L63" s="235"/>
      <c r="M63" s="1115">
        <v>5.3</v>
      </c>
    </row>
    <row r="64" spans="1:13" s="7" customFormat="1" ht="15.75" x14ac:dyDescent="0.25">
      <c r="A64" s="537">
        <v>17</v>
      </c>
      <c r="B64" s="647" t="s">
        <v>57</v>
      </c>
      <c r="C64" s="884" t="s">
        <v>193</v>
      </c>
      <c r="D64" s="1143" t="s">
        <v>43</v>
      </c>
      <c r="E64" s="267" t="s">
        <v>283</v>
      </c>
      <c r="F64" s="923"/>
      <c r="G64" s="537">
        <v>17</v>
      </c>
      <c r="H64" s="1435" t="s">
        <v>623</v>
      </c>
      <c r="I64" s="1442" t="s">
        <v>623</v>
      </c>
      <c r="J64" s="1442" t="s">
        <v>623</v>
      </c>
      <c r="K64" s="1429" t="s">
        <v>769</v>
      </c>
      <c r="L64" s="235"/>
      <c r="M64" s="1122">
        <v>5.4</v>
      </c>
    </row>
    <row r="65" spans="1:13" s="7" customFormat="1" ht="15.75" x14ac:dyDescent="0.25">
      <c r="A65" s="537">
        <v>18</v>
      </c>
      <c r="B65" s="647" t="s">
        <v>129</v>
      </c>
      <c r="C65" s="106" t="s">
        <v>137</v>
      </c>
      <c r="D65" s="1143" t="s">
        <v>130</v>
      </c>
      <c r="E65" s="267" t="s">
        <v>283</v>
      </c>
      <c r="F65" s="925"/>
      <c r="G65" s="537">
        <v>18</v>
      </c>
      <c r="H65" s="1435" t="s">
        <v>623</v>
      </c>
      <c r="I65" s="1441" t="s">
        <v>623</v>
      </c>
      <c r="J65" s="1441" t="s">
        <v>623</v>
      </c>
      <c r="K65" s="1429" t="s">
        <v>769</v>
      </c>
      <c r="L65" s="236"/>
      <c r="M65" s="1115">
        <v>6.3</v>
      </c>
    </row>
    <row r="66" spans="1:13" s="7" customFormat="1" ht="15.75" x14ac:dyDescent="0.25">
      <c r="A66" s="537">
        <v>19</v>
      </c>
      <c r="B66" s="647" t="s">
        <v>17</v>
      </c>
      <c r="C66" s="1209" t="b">
        <v>0</v>
      </c>
      <c r="D66" s="1143" t="s">
        <v>130</v>
      </c>
      <c r="E66" s="172"/>
      <c r="F66" s="220"/>
      <c r="G66" s="537">
        <v>19</v>
      </c>
      <c r="H66" s="1435" t="s">
        <v>623</v>
      </c>
      <c r="I66" s="1441" t="s">
        <v>623</v>
      </c>
      <c r="J66" s="1441" t="s">
        <v>623</v>
      </c>
      <c r="K66" s="1429" t="s">
        <v>769</v>
      </c>
      <c r="L66" s="1195"/>
      <c r="M66" s="1115"/>
    </row>
    <row r="67" spans="1:13" s="7" customFormat="1" ht="15.75" x14ac:dyDescent="0.25">
      <c r="A67" s="537">
        <v>20</v>
      </c>
      <c r="B67" s="647" t="s">
        <v>18</v>
      </c>
      <c r="C67" s="1209" t="s">
        <v>111</v>
      </c>
      <c r="D67" s="679" t="s">
        <v>130</v>
      </c>
      <c r="E67" s="427" t="s">
        <v>283</v>
      </c>
      <c r="F67" s="923"/>
      <c r="G67" s="537">
        <v>20</v>
      </c>
      <c r="H67" s="1435" t="s">
        <v>623</v>
      </c>
      <c r="I67" s="1441" t="s">
        <v>623</v>
      </c>
      <c r="J67" s="1441" t="s">
        <v>623</v>
      </c>
      <c r="K67" s="1448" t="s">
        <v>769</v>
      </c>
      <c r="L67" s="1195"/>
      <c r="M67" s="1115">
        <v>6.15</v>
      </c>
    </row>
    <row r="68" spans="1:13" s="7" customFormat="1" ht="15.75" x14ac:dyDescent="0.25">
      <c r="A68" s="537">
        <v>21</v>
      </c>
      <c r="B68" s="647" t="s">
        <v>58</v>
      </c>
      <c r="C68" s="106" t="b">
        <v>1</v>
      </c>
      <c r="D68" s="1143" t="s">
        <v>130</v>
      </c>
      <c r="E68" s="182"/>
      <c r="F68" s="924"/>
      <c r="G68" s="537">
        <v>21</v>
      </c>
      <c r="H68" s="1435" t="s">
        <v>623</v>
      </c>
      <c r="I68" s="1441" t="s">
        <v>623</v>
      </c>
      <c r="J68" s="1441" t="s">
        <v>623</v>
      </c>
      <c r="K68" s="1429" t="s">
        <v>769</v>
      </c>
      <c r="L68" s="236"/>
      <c r="M68" s="1115"/>
    </row>
    <row r="69" spans="1:13" s="7" customFormat="1" ht="15.75" x14ac:dyDescent="0.25">
      <c r="A69" s="537">
        <v>22</v>
      </c>
      <c r="B69" s="647" t="s">
        <v>651</v>
      </c>
      <c r="C69" s="1209" t="s">
        <v>197</v>
      </c>
      <c r="D69" s="1143" t="s">
        <v>130</v>
      </c>
      <c r="E69" s="427" t="s">
        <v>283</v>
      </c>
      <c r="F69" s="923"/>
      <c r="G69" s="537">
        <v>22</v>
      </c>
      <c r="H69" s="1435" t="s">
        <v>623</v>
      </c>
      <c r="I69" s="1441" t="s">
        <v>623</v>
      </c>
      <c r="J69" s="1441" t="s">
        <v>623</v>
      </c>
      <c r="K69" s="1429" t="s">
        <v>769</v>
      </c>
      <c r="L69" s="1195"/>
      <c r="M69" s="1115"/>
    </row>
    <row r="70" spans="1:13" s="7" customFormat="1" ht="15.75" x14ac:dyDescent="0.25">
      <c r="A70" s="537">
        <v>23</v>
      </c>
      <c r="B70" s="647" t="s">
        <v>59</v>
      </c>
      <c r="C70" s="899">
        <f>C23</f>
        <v>-6.1000000000000004E-3</v>
      </c>
      <c r="D70" s="1143" t="s">
        <v>44</v>
      </c>
      <c r="E70" s="427" t="s">
        <v>283</v>
      </c>
      <c r="F70" s="923"/>
      <c r="G70" s="537">
        <v>23</v>
      </c>
      <c r="H70" s="1435" t="s">
        <v>623</v>
      </c>
      <c r="I70" s="1443" t="s">
        <v>623</v>
      </c>
      <c r="J70" s="1443" t="s">
        <v>623</v>
      </c>
      <c r="K70" s="1429" t="s">
        <v>769</v>
      </c>
      <c r="L70" s="192"/>
      <c r="M70" s="1126">
        <v>5.0999999999999996</v>
      </c>
    </row>
    <row r="71" spans="1:13" s="7" customFormat="1" ht="15.75" x14ac:dyDescent="0.25">
      <c r="A71" s="537">
        <v>24</v>
      </c>
      <c r="B71" s="647" t="s">
        <v>60</v>
      </c>
      <c r="C71" s="1209" t="s">
        <v>112</v>
      </c>
      <c r="D71" s="1143" t="s">
        <v>44</v>
      </c>
      <c r="E71" s="172"/>
      <c r="F71" s="220"/>
      <c r="G71" s="537">
        <v>24</v>
      </c>
      <c r="H71" s="1435" t="s">
        <v>623</v>
      </c>
      <c r="I71" s="1441" t="s">
        <v>623</v>
      </c>
      <c r="J71" s="1441" t="s">
        <v>623</v>
      </c>
      <c r="K71" s="1429" t="s">
        <v>769</v>
      </c>
      <c r="L71" s="1195"/>
      <c r="M71" s="1115"/>
    </row>
    <row r="72" spans="1:13" ht="15.75" x14ac:dyDescent="0.25">
      <c r="A72" s="537">
        <v>25</v>
      </c>
      <c r="B72" s="647" t="s">
        <v>61</v>
      </c>
      <c r="C72" s="42"/>
      <c r="D72" s="1143" t="s">
        <v>44</v>
      </c>
      <c r="E72" s="172"/>
      <c r="F72" s="220"/>
      <c r="G72" s="537">
        <v>25</v>
      </c>
      <c r="H72" s="1435" t="s">
        <v>623</v>
      </c>
      <c r="I72" s="1441" t="s">
        <v>623</v>
      </c>
      <c r="J72" s="1441" t="s">
        <v>623</v>
      </c>
      <c r="K72" s="1429" t="s">
        <v>769</v>
      </c>
      <c r="L72" s="1195"/>
      <c r="M72" s="1115"/>
    </row>
    <row r="73" spans="1:13" ht="15.75" x14ac:dyDescent="0.25">
      <c r="A73" s="537">
        <v>26</v>
      </c>
      <c r="B73" s="647" t="s">
        <v>62</v>
      </c>
      <c r="C73" s="42"/>
      <c r="D73" s="1143" t="s">
        <v>44</v>
      </c>
      <c r="E73" s="172"/>
      <c r="F73" s="220"/>
      <c r="G73" s="537">
        <v>26</v>
      </c>
      <c r="H73" s="1435" t="s">
        <v>623</v>
      </c>
      <c r="I73" s="1441" t="s">
        <v>623</v>
      </c>
      <c r="J73" s="1441" t="s">
        <v>623</v>
      </c>
      <c r="K73" s="1429" t="s">
        <v>769</v>
      </c>
      <c r="L73" s="1195"/>
      <c r="M73" s="1115"/>
    </row>
    <row r="74" spans="1:13" ht="15.75" x14ac:dyDescent="0.25">
      <c r="A74" s="537">
        <v>27</v>
      </c>
      <c r="B74" s="647" t="s">
        <v>63</v>
      </c>
      <c r="C74" s="42"/>
      <c r="D74" s="1143" t="s">
        <v>44</v>
      </c>
      <c r="E74" s="172"/>
      <c r="F74" s="220"/>
      <c r="G74" s="537">
        <v>27</v>
      </c>
      <c r="H74" s="1435" t="s">
        <v>623</v>
      </c>
      <c r="I74" s="1441" t="s">
        <v>623</v>
      </c>
      <c r="J74" s="1441" t="s">
        <v>623</v>
      </c>
      <c r="K74" s="1429" t="s">
        <v>769</v>
      </c>
      <c r="L74" s="1195"/>
      <c r="M74" s="1115"/>
    </row>
    <row r="75" spans="1:13" ht="15.75" x14ac:dyDescent="0.25">
      <c r="A75" s="537">
        <v>28</v>
      </c>
      <c r="B75" s="647" t="s">
        <v>64</v>
      </c>
      <c r="C75" s="42"/>
      <c r="D75" s="1143" t="s">
        <v>44</v>
      </c>
      <c r="E75" s="172"/>
      <c r="F75" s="220"/>
      <c r="G75" s="537">
        <v>28</v>
      </c>
      <c r="H75" s="1435" t="s">
        <v>623</v>
      </c>
      <c r="I75" s="1441" t="s">
        <v>623</v>
      </c>
      <c r="J75" s="1441" t="s">
        <v>623</v>
      </c>
      <c r="K75" s="1429" t="s">
        <v>769</v>
      </c>
      <c r="L75" s="1195"/>
      <c r="M75" s="1115"/>
    </row>
    <row r="76" spans="1:13" ht="15.75" x14ac:dyDescent="0.25">
      <c r="A76" s="537">
        <v>29</v>
      </c>
      <c r="B76" s="647" t="s">
        <v>65</v>
      </c>
      <c r="C76" s="42"/>
      <c r="D76" s="1143" t="s">
        <v>44</v>
      </c>
      <c r="E76" s="172"/>
      <c r="F76" s="220"/>
      <c r="G76" s="537">
        <v>29</v>
      </c>
      <c r="H76" s="1435" t="s">
        <v>623</v>
      </c>
      <c r="I76" s="1441" t="s">
        <v>623</v>
      </c>
      <c r="J76" s="1441" t="s">
        <v>623</v>
      </c>
      <c r="K76" s="1429" t="s">
        <v>769</v>
      </c>
      <c r="L76" s="1195"/>
      <c r="M76" s="1115"/>
    </row>
    <row r="77" spans="1:13" ht="15.75" x14ac:dyDescent="0.25">
      <c r="A77" s="537">
        <v>30</v>
      </c>
      <c r="B77" s="647" t="s">
        <v>66</v>
      </c>
      <c r="C77" s="42"/>
      <c r="D77" s="1143" t="s">
        <v>44</v>
      </c>
      <c r="E77" s="172"/>
      <c r="F77" s="220"/>
      <c r="G77" s="537">
        <v>30</v>
      </c>
      <c r="H77" s="1435" t="s">
        <v>623</v>
      </c>
      <c r="I77" s="1441" t="s">
        <v>623</v>
      </c>
      <c r="J77" s="1441" t="s">
        <v>623</v>
      </c>
      <c r="K77" s="1429" t="s">
        <v>769</v>
      </c>
      <c r="L77" s="1195"/>
      <c r="M77" s="1115"/>
    </row>
    <row r="78" spans="1:13" ht="15.75" x14ac:dyDescent="0.25">
      <c r="A78" s="537">
        <v>31</v>
      </c>
      <c r="B78" s="647" t="s">
        <v>67</v>
      </c>
      <c r="C78" s="42"/>
      <c r="D78" s="1143" t="s">
        <v>44</v>
      </c>
      <c r="E78" s="172"/>
      <c r="F78" s="220"/>
      <c r="G78" s="537">
        <v>31</v>
      </c>
      <c r="H78" s="1435" t="s">
        <v>623</v>
      </c>
      <c r="I78" s="1441" t="s">
        <v>623</v>
      </c>
      <c r="J78" s="1441" t="s">
        <v>623</v>
      </c>
      <c r="K78" s="1429" t="s">
        <v>769</v>
      </c>
      <c r="L78" s="1195"/>
      <c r="M78" s="1115"/>
    </row>
    <row r="79" spans="1:13" ht="15.75" x14ac:dyDescent="0.25">
      <c r="A79" s="537">
        <v>32</v>
      </c>
      <c r="B79" s="647" t="s">
        <v>68</v>
      </c>
      <c r="C79" s="42"/>
      <c r="D79" s="1143" t="s">
        <v>44</v>
      </c>
      <c r="E79" s="172"/>
      <c r="F79" s="220"/>
      <c r="G79" s="537">
        <v>32</v>
      </c>
      <c r="H79" s="1435" t="s">
        <v>623</v>
      </c>
      <c r="I79" s="1441" t="s">
        <v>623</v>
      </c>
      <c r="J79" s="1441" t="s">
        <v>623</v>
      </c>
      <c r="K79" s="1429" t="s">
        <v>769</v>
      </c>
      <c r="L79" s="1195"/>
      <c r="M79" s="1115"/>
    </row>
    <row r="80" spans="1:13" ht="15.75" x14ac:dyDescent="0.25">
      <c r="A80" s="537">
        <v>35</v>
      </c>
      <c r="B80" s="647" t="s">
        <v>72</v>
      </c>
      <c r="C80" s="42"/>
      <c r="D80" s="1143" t="s">
        <v>43</v>
      </c>
      <c r="E80" s="172"/>
      <c r="F80" s="220"/>
      <c r="G80" s="537">
        <v>35</v>
      </c>
      <c r="H80" s="1435" t="s">
        <v>623</v>
      </c>
      <c r="I80" s="1441" t="s">
        <v>623</v>
      </c>
      <c r="J80" s="1441" t="s">
        <v>623</v>
      </c>
      <c r="K80" s="1429" t="s">
        <v>769</v>
      </c>
      <c r="L80" s="1195"/>
      <c r="M80" s="1115"/>
    </row>
    <row r="81" spans="1:13" ht="15.75" x14ac:dyDescent="0.25">
      <c r="A81" s="537">
        <v>36</v>
      </c>
      <c r="B81" s="647" t="s">
        <v>73</v>
      </c>
      <c r="C81" s="42"/>
      <c r="D81" s="1143" t="s">
        <v>44</v>
      </c>
      <c r="E81" s="172"/>
      <c r="F81" s="220"/>
      <c r="G81" s="537">
        <v>36</v>
      </c>
      <c r="H81" s="1435" t="s">
        <v>623</v>
      </c>
      <c r="I81" s="1441" t="s">
        <v>623</v>
      </c>
      <c r="J81" s="1441" t="s">
        <v>623</v>
      </c>
      <c r="K81" s="1429" t="s">
        <v>769</v>
      </c>
      <c r="L81" s="1195"/>
      <c r="M81" s="1115"/>
    </row>
    <row r="82" spans="1:13" s="7" customFormat="1" ht="15.75" x14ac:dyDescent="0.25">
      <c r="A82" s="537">
        <v>37</v>
      </c>
      <c r="B82" s="647" t="s">
        <v>69</v>
      </c>
      <c r="C82" s="1214">
        <f>C21</f>
        <v>200000000</v>
      </c>
      <c r="D82" s="1143" t="s">
        <v>130</v>
      </c>
      <c r="E82" s="172"/>
      <c r="F82" s="220"/>
      <c r="G82" s="537">
        <v>37</v>
      </c>
      <c r="H82" s="1435" t="s">
        <v>623</v>
      </c>
      <c r="I82" s="1444" t="s">
        <v>623</v>
      </c>
      <c r="J82" s="1444" t="s">
        <v>623</v>
      </c>
      <c r="K82" s="1429" t="s">
        <v>769</v>
      </c>
      <c r="L82" s="189"/>
      <c r="M82" s="1116"/>
    </row>
    <row r="83" spans="1:13" ht="15.75" x14ac:dyDescent="0.25">
      <c r="A83" s="537">
        <v>38</v>
      </c>
      <c r="B83" s="647" t="s">
        <v>70</v>
      </c>
      <c r="C83" s="128"/>
      <c r="D83" s="1143" t="s">
        <v>44</v>
      </c>
      <c r="E83" s="427" t="s">
        <v>283</v>
      </c>
      <c r="F83" s="923"/>
      <c r="G83" s="537">
        <v>38</v>
      </c>
      <c r="H83" s="1435" t="s">
        <v>623</v>
      </c>
      <c r="I83" s="1444" t="s">
        <v>623</v>
      </c>
      <c r="J83" s="1444" t="s">
        <v>623</v>
      </c>
      <c r="K83" s="1429" t="s">
        <v>769</v>
      </c>
      <c r="L83" s="189"/>
      <c r="M83" s="1116"/>
    </row>
    <row r="84" spans="1:13" s="7" customFormat="1" ht="15.75" x14ac:dyDescent="0.25">
      <c r="A84" s="537">
        <v>39</v>
      </c>
      <c r="B84" s="647" t="s">
        <v>71</v>
      </c>
      <c r="C84" s="1209" t="str">
        <f>C22</f>
        <v>EUR</v>
      </c>
      <c r="D84" s="1143" t="s">
        <v>130</v>
      </c>
      <c r="E84" s="172"/>
      <c r="F84" s="220"/>
      <c r="G84" s="537">
        <v>39</v>
      </c>
      <c r="H84" s="1435" t="s">
        <v>623</v>
      </c>
      <c r="I84" s="1441" t="s">
        <v>623</v>
      </c>
      <c r="J84" s="1441" t="s">
        <v>623</v>
      </c>
      <c r="K84" s="1429" t="s">
        <v>769</v>
      </c>
      <c r="L84" s="1195"/>
      <c r="M84" s="1115"/>
    </row>
    <row r="85" spans="1:13" s="7" customFormat="1" ht="15.75" x14ac:dyDescent="0.25">
      <c r="A85" s="537">
        <v>73</v>
      </c>
      <c r="B85" s="647" t="s">
        <v>81</v>
      </c>
      <c r="C85" s="1209" t="b">
        <v>0</v>
      </c>
      <c r="D85" s="679" t="s">
        <v>130</v>
      </c>
      <c r="E85" s="172"/>
      <c r="F85" s="220"/>
      <c r="G85" s="537">
        <v>73</v>
      </c>
      <c r="H85" s="1181" t="b">
        <v>0</v>
      </c>
      <c r="I85" s="1188" t="b">
        <v>0</v>
      </c>
      <c r="J85" s="1188" t="b">
        <v>0</v>
      </c>
      <c r="K85" s="1452" t="s">
        <v>130</v>
      </c>
      <c r="L85" s="1195"/>
      <c r="M85" s="1115">
        <v>6.1</v>
      </c>
    </row>
    <row r="86" spans="1:13" ht="15.75" x14ac:dyDescent="0.25">
      <c r="A86" s="537">
        <v>74</v>
      </c>
      <c r="B86" s="647" t="s">
        <v>78</v>
      </c>
      <c r="C86" s="1435" t="s">
        <v>1018</v>
      </c>
      <c r="D86" s="1144" t="s">
        <v>769</v>
      </c>
      <c r="E86" s="172"/>
      <c r="F86" s="220"/>
      <c r="G86" s="537">
        <v>74</v>
      </c>
      <c r="H86" s="81"/>
      <c r="I86" s="788"/>
      <c r="J86" s="788"/>
      <c r="K86" s="1429" t="s">
        <v>44</v>
      </c>
      <c r="L86" s="185"/>
      <c r="M86" s="1115"/>
    </row>
    <row r="87" spans="1:13" ht="15.75" x14ac:dyDescent="0.25">
      <c r="A87" s="537">
        <v>75</v>
      </c>
      <c r="B87" s="647" t="s">
        <v>19</v>
      </c>
      <c r="C87" s="42"/>
      <c r="D87" s="679" t="s">
        <v>44</v>
      </c>
      <c r="E87" s="427" t="s">
        <v>283</v>
      </c>
      <c r="F87" s="923"/>
      <c r="G87" s="537">
        <v>75</v>
      </c>
      <c r="H87" s="106" t="s">
        <v>113</v>
      </c>
      <c r="I87" s="768" t="s">
        <v>113</v>
      </c>
      <c r="J87" s="768" t="s">
        <v>113</v>
      </c>
      <c r="K87" s="1433" t="s">
        <v>44</v>
      </c>
      <c r="L87" s="1195"/>
      <c r="M87" s="1123"/>
    </row>
    <row r="88" spans="1:13" ht="15.75" x14ac:dyDescent="0.25">
      <c r="A88" s="537">
        <v>76</v>
      </c>
      <c r="B88" s="1226" t="s">
        <v>30</v>
      </c>
      <c r="C88" s="42"/>
      <c r="D88" s="679" t="s">
        <v>44</v>
      </c>
      <c r="E88" s="172"/>
      <c r="F88" s="220"/>
      <c r="G88" s="537">
        <v>76</v>
      </c>
      <c r="H88" s="71"/>
      <c r="I88" s="120"/>
      <c r="J88" s="120"/>
      <c r="K88" s="1433" t="s">
        <v>44</v>
      </c>
      <c r="L88" s="1195"/>
      <c r="M88" s="1115"/>
    </row>
    <row r="89" spans="1:13" ht="15.75" x14ac:dyDescent="0.25">
      <c r="A89" s="537">
        <v>77</v>
      </c>
      <c r="B89" s="1226" t="s">
        <v>31</v>
      </c>
      <c r="C89" s="42"/>
      <c r="D89" s="679" t="s">
        <v>44</v>
      </c>
      <c r="E89" s="172"/>
      <c r="F89" s="220"/>
      <c r="G89" s="537">
        <v>77</v>
      </c>
      <c r="H89" s="71"/>
      <c r="I89" s="120"/>
      <c r="J89" s="120"/>
      <c r="K89" s="1433" t="s">
        <v>44</v>
      </c>
      <c r="L89" s="1195"/>
      <c r="M89" s="1115"/>
    </row>
    <row r="90" spans="1:13" ht="15.75" x14ac:dyDescent="0.25">
      <c r="A90" s="537">
        <v>78</v>
      </c>
      <c r="B90" s="1226" t="s">
        <v>77</v>
      </c>
      <c r="C90" s="69"/>
      <c r="D90" s="679" t="s">
        <v>44</v>
      </c>
      <c r="E90" s="172"/>
      <c r="F90" s="220"/>
      <c r="G90" s="537">
        <v>78</v>
      </c>
      <c r="H90" s="99" t="s">
        <v>183</v>
      </c>
      <c r="I90" s="99" t="s">
        <v>184</v>
      </c>
      <c r="J90" s="99" t="s">
        <v>185</v>
      </c>
      <c r="K90" s="1432" t="s">
        <v>44</v>
      </c>
      <c r="L90" s="433"/>
      <c r="M90" s="1115"/>
    </row>
    <row r="91" spans="1:13" ht="15.75" x14ac:dyDescent="0.25">
      <c r="A91" s="537">
        <v>79</v>
      </c>
      <c r="B91" s="1226" t="s">
        <v>76</v>
      </c>
      <c r="C91" s="69"/>
      <c r="D91" s="679" t="s">
        <v>44</v>
      </c>
      <c r="E91" s="172"/>
      <c r="F91" s="220"/>
      <c r="G91" s="537">
        <v>79</v>
      </c>
      <c r="H91" s="99" t="s">
        <v>186</v>
      </c>
      <c r="I91" s="99" t="s">
        <v>187</v>
      </c>
      <c r="J91" s="99" t="s">
        <v>187</v>
      </c>
      <c r="K91" s="1432" t="s">
        <v>44</v>
      </c>
      <c r="L91" s="433"/>
      <c r="M91" s="1115">
        <v>6.12</v>
      </c>
    </row>
    <row r="92" spans="1:13" ht="15.75" x14ac:dyDescent="0.25">
      <c r="A92" s="537">
        <v>83</v>
      </c>
      <c r="B92" s="1226" t="s">
        <v>20</v>
      </c>
      <c r="C92" s="128"/>
      <c r="D92" s="679" t="s">
        <v>44</v>
      </c>
      <c r="E92" s="172"/>
      <c r="F92" s="220"/>
      <c r="G92" s="537">
        <v>83</v>
      </c>
      <c r="H92" s="100">
        <v>-50000000</v>
      </c>
      <c r="I92" s="100">
        <v>-67377000</v>
      </c>
      <c r="J92" s="100">
        <v>-100000000</v>
      </c>
      <c r="K92" s="1433" t="s">
        <v>44</v>
      </c>
      <c r="L92" s="1374" t="s">
        <v>283</v>
      </c>
      <c r="M92" s="1115"/>
    </row>
    <row r="93" spans="1:13" ht="15.75" x14ac:dyDescent="0.25">
      <c r="A93" s="537">
        <v>85</v>
      </c>
      <c r="B93" s="647" t="s">
        <v>21</v>
      </c>
      <c r="C93" s="69"/>
      <c r="D93" s="679" t="s">
        <v>43</v>
      </c>
      <c r="E93" s="172"/>
      <c r="F93" s="220"/>
      <c r="G93" s="537">
        <v>85</v>
      </c>
      <c r="H93" s="99" t="s">
        <v>161</v>
      </c>
      <c r="I93" s="99" t="s">
        <v>161</v>
      </c>
      <c r="J93" s="99" t="s">
        <v>161</v>
      </c>
      <c r="K93" s="1429" t="s">
        <v>43</v>
      </c>
      <c r="L93" s="433"/>
      <c r="M93" s="1125">
        <v>6.5</v>
      </c>
    </row>
    <row r="94" spans="1:13" ht="15.75" x14ac:dyDescent="0.25">
      <c r="A94" s="537">
        <v>86</v>
      </c>
      <c r="B94" s="647" t="s">
        <v>22</v>
      </c>
      <c r="C94" s="69"/>
      <c r="D94" s="679" t="s">
        <v>43</v>
      </c>
      <c r="E94" s="172"/>
      <c r="F94" s="220"/>
      <c r="G94" s="537">
        <v>86</v>
      </c>
      <c r="H94" s="1419"/>
      <c r="I94" s="1419"/>
      <c r="J94" s="1419"/>
      <c r="K94" s="1449" t="s">
        <v>43</v>
      </c>
      <c r="L94" s="427" t="s">
        <v>283</v>
      </c>
      <c r="M94" s="1115">
        <v>6.6</v>
      </c>
    </row>
    <row r="95" spans="1:13" ht="15.75" x14ac:dyDescent="0.25">
      <c r="A95" s="537">
        <v>87</v>
      </c>
      <c r="B95" s="647" t="s">
        <v>23</v>
      </c>
      <c r="C95" s="126"/>
      <c r="D95" s="679" t="s">
        <v>44</v>
      </c>
      <c r="E95" s="427"/>
      <c r="F95" s="923"/>
      <c r="G95" s="537">
        <v>87</v>
      </c>
      <c r="H95" s="99">
        <f>-(H96/H92)*100</f>
        <v>108.29881944444443</v>
      </c>
      <c r="I95" s="99">
        <f>-(I96/I92)*100</f>
        <v>100.20813888888888</v>
      </c>
      <c r="J95" s="99">
        <f>-(J96/J92)*100</f>
        <v>100.55569444444443</v>
      </c>
      <c r="K95" s="1450" t="s">
        <v>44</v>
      </c>
      <c r="L95" s="1374" t="s">
        <v>283</v>
      </c>
      <c r="M95" s="1127">
        <v>6.7</v>
      </c>
    </row>
    <row r="96" spans="1:13" ht="15.75" x14ac:dyDescent="0.25">
      <c r="A96" s="537">
        <v>88</v>
      </c>
      <c r="B96" s="647" t="s">
        <v>24</v>
      </c>
      <c r="C96" s="64"/>
      <c r="D96" s="679" t="s">
        <v>44</v>
      </c>
      <c r="E96" s="427"/>
      <c r="F96" s="923"/>
      <c r="G96" s="537">
        <v>88</v>
      </c>
      <c r="H96" s="100">
        <f>-H92*((107.87/100)+((2.375*65)/(100*360)))</f>
        <v>54149409.722222216</v>
      </c>
      <c r="I96" s="100">
        <f>-I92*((100.113/100)+((0.25*137)/(100*360)))</f>
        <v>67517237.739166662</v>
      </c>
      <c r="J96" s="100">
        <f>-J92*((100.08/100)+((1.25*137)/(100*360)))</f>
        <v>100555694.44444443</v>
      </c>
      <c r="K96" s="1450" t="s">
        <v>44</v>
      </c>
      <c r="L96" s="443"/>
      <c r="M96" s="1117"/>
    </row>
    <row r="97" spans="1:13" ht="15.75" x14ac:dyDescent="0.25">
      <c r="A97" s="537">
        <v>89</v>
      </c>
      <c r="B97" s="647" t="s">
        <v>25</v>
      </c>
      <c r="C97" s="127"/>
      <c r="D97" s="679" t="s">
        <v>44</v>
      </c>
      <c r="E97" s="182"/>
      <c r="F97" s="924"/>
      <c r="G97" s="537">
        <v>89</v>
      </c>
      <c r="H97" s="102">
        <v>10</v>
      </c>
      <c r="I97" s="102">
        <v>10</v>
      </c>
      <c r="J97" s="102">
        <v>10</v>
      </c>
      <c r="K97" s="1451" t="s">
        <v>44</v>
      </c>
      <c r="L97" s="459"/>
      <c r="M97" s="1126">
        <v>6.8</v>
      </c>
    </row>
    <row r="98" spans="1:13" ht="15.75" x14ac:dyDescent="0.25">
      <c r="A98" s="537">
        <v>90</v>
      </c>
      <c r="B98" s="647" t="s">
        <v>26</v>
      </c>
      <c r="C98" s="69"/>
      <c r="D98" s="679" t="s">
        <v>44</v>
      </c>
      <c r="E98" s="182"/>
      <c r="F98" s="924"/>
      <c r="G98" s="537">
        <v>90</v>
      </c>
      <c r="H98" s="99" t="s">
        <v>188</v>
      </c>
      <c r="I98" s="99" t="s">
        <v>188</v>
      </c>
      <c r="J98" s="99" t="s">
        <v>188</v>
      </c>
      <c r="K98" s="1449" t="s">
        <v>44</v>
      </c>
      <c r="L98" s="433"/>
      <c r="M98" s="1115">
        <v>6.13</v>
      </c>
    </row>
    <row r="99" spans="1:13" ht="15.75" x14ac:dyDescent="0.25">
      <c r="A99" s="537">
        <v>91</v>
      </c>
      <c r="B99" s="647" t="s">
        <v>27</v>
      </c>
      <c r="C99" s="90"/>
      <c r="D99" s="679" t="s">
        <v>44</v>
      </c>
      <c r="E99" s="427"/>
      <c r="F99" s="923"/>
      <c r="G99" s="537">
        <v>91</v>
      </c>
      <c r="H99" s="173">
        <v>44635</v>
      </c>
      <c r="I99" s="173">
        <v>43525</v>
      </c>
      <c r="J99" s="173">
        <v>44256</v>
      </c>
      <c r="K99" s="1449" t="s">
        <v>44</v>
      </c>
      <c r="L99" s="460"/>
      <c r="M99" s="1124"/>
    </row>
    <row r="100" spans="1:13" ht="15.75" x14ac:dyDescent="0.25">
      <c r="A100" s="537">
        <v>92</v>
      </c>
      <c r="B100" s="647" t="s">
        <v>28</v>
      </c>
      <c r="C100" s="69"/>
      <c r="D100" s="679" t="s">
        <v>44</v>
      </c>
      <c r="E100" s="182"/>
      <c r="F100" s="924"/>
      <c r="G100" s="537">
        <v>92</v>
      </c>
      <c r="H100" s="99" t="s">
        <v>163</v>
      </c>
      <c r="I100" s="99" t="s">
        <v>163</v>
      </c>
      <c r="J100" s="99" t="s">
        <v>163</v>
      </c>
      <c r="K100" s="1433" t="s">
        <v>44</v>
      </c>
      <c r="L100" s="427" t="s">
        <v>283</v>
      </c>
      <c r="M100" s="1115">
        <v>6.11</v>
      </c>
    </row>
    <row r="101" spans="1:13" ht="15.75" x14ac:dyDescent="0.25">
      <c r="A101" s="537">
        <v>93</v>
      </c>
      <c r="B101" s="647" t="s">
        <v>75</v>
      </c>
      <c r="C101" s="91"/>
      <c r="D101" s="679" t="s">
        <v>44</v>
      </c>
      <c r="E101" s="182"/>
      <c r="F101" s="924"/>
      <c r="G101" s="537">
        <v>93</v>
      </c>
      <c r="H101" s="99" t="s">
        <v>189</v>
      </c>
      <c r="I101" s="99" t="s">
        <v>189</v>
      </c>
      <c r="J101" s="99" t="s">
        <v>189</v>
      </c>
      <c r="K101" s="1433" t="s">
        <v>44</v>
      </c>
      <c r="L101" s="433"/>
      <c r="M101" s="1373">
        <v>6.1</v>
      </c>
    </row>
    <row r="102" spans="1:13" ht="15.75" x14ac:dyDescent="0.25">
      <c r="A102" s="537">
        <v>94</v>
      </c>
      <c r="B102" s="647" t="s">
        <v>74</v>
      </c>
      <c r="C102" s="69"/>
      <c r="D102" s="679" t="s">
        <v>44</v>
      </c>
      <c r="E102" s="182"/>
      <c r="F102" s="924"/>
      <c r="G102" s="537">
        <v>94</v>
      </c>
      <c r="H102" s="99" t="s">
        <v>165</v>
      </c>
      <c r="I102" s="99" t="s">
        <v>165</v>
      </c>
      <c r="J102" s="99" t="s">
        <v>165</v>
      </c>
      <c r="K102" s="1433" t="s">
        <v>44</v>
      </c>
      <c r="L102" s="433"/>
      <c r="M102" s="1115">
        <v>6.14</v>
      </c>
    </row>
    <row r="103" spans="1:13" s="7" customFormat="1" ht="15.75" x14ac:dyDescent="0.25">
      <c r="A103" s="537">
        <v>95</v>
      </c>
      <c r="B103" s="1226" t="s">
        <v>38</v>
      </c>
      <c r="C103" s="1209" t="b">
        <v>1</v>
      </c>
      <c r="D103" s="679" t="s">
        <v>44</v>
      </c>
      <c r="E103" s="427" t="s">
        <v>283</v>
      </c>
      <c r="F103" s="923"/>
      <c r="G103" s="537">
        <v>95</v>
      </c>
      <c r="H103" s="1209" t="b">
        <v>1</v>
      </c>
      <c r="I103" s="1181" t="b">
        <v>1</v>
      </c>
      <c r="J103" s="1181" t="b">
        <v>1</v>
      </c>
      <c r="K103" s="1433" t="s">
        <v>44</v>
      </c>
      <c r="L103" s="433"/>
      <c r="M103" s="1115">
        <v>6.15</v>
      </c>
    </row>
    <row r="104" spans="1:13" ht="15.75" x14ac:dyDescent="0.25">
      <c r="A104" s="269">
        <v>96</v>
      </c>
      <c r="B104" s="659" t="s">
        <v>36</v>
      </c>
      <c r="C104" s="98" t="s">
        <v>269</v>
      </c>
      <c r="D104" s="679" t="s">
        <v>44</v>
      </c>
      <c r="E104" s="267" t="s">
        <v>283</v>
      </c>
      <c r="F104" s="925"/>
      <c r="G104" s="269">
        <v>96</v>
      </c>
      <c r="H104" s="171"/>
      <c r="I104" s="135"/>
      <c r="J104" s="135"/>
      <c r="K104" s="1433" t="s">
        <v>44</v>
      </c>
      <c r="L104" s="595"/>
      <c r="M104" s="1115">
        <v>6.4</v>
      </c>
    </row>
    <row r="105" spans="1:13" ht="15.75" x14ac:dyDescent="0.25">
      <c r="A105" s="269">
        <v>97</v>
      </c>
      <c r="B105" s="659" t="s">
        <v>32</v>
      </c>
      <c r="C105" s="42"/>
      <c r="D105" s="679" t="s">
        <v>44</v>
      </c>
      <c r="E105" s="175"/>
      <c r="F105" s="186"/>
      <c r="G105" s="269">
        <v>97</v>
      </c>
      <c r="H105" s="1435" t="s">
        <v>623</v>
      </c>
      <c r="I105" s="1436" t="s">
        <v>623</v>
      </c>
      <c r="J105" s="1436" t="s">
        <v>623</v>
      </c>
      <c r="K105" s="1433" t="s">
        <v>769</v>
      </c>
      <c r="L105" s="596"/>
      <c r="M105" s="1115"/>
    </row>
    <row r="106" spans="1:13" s="7" customFormat="1" ht="15.75" x14ac:dyDescent="0.25">
      <c r="A106" s="269">
        <v>98</v>
      </c>
      <c r="B106" s="659" t="s">
        <v>39</v>
      </c>
      <c r="C106" s="1209" t="s">
        <v>47</v>
      </c>
      <c r="D106" s="1143" t="s">
        <v>130</v>
      </c>
      <c r="E106" s="175"/>
      <c r="F106" s="186"/>
      <c r="G106" s="269">
        <v>98</v>
      </c>
      <c r="H106" s="106" t="s">
        <v>45</v>
      </c>
      <c r="I106" s="1185" t="s">
        <v>45</v>
      </c>
      <c r="J106" s="1185" t="s">
        <v>45</v>
      </c>
      <c r="K106" s="269" t="s">
        <v>130</v>
      </c>
      <c r="L106" s="597"/>
      <c r="M106" s="1115"/>
    </row>
    <row r="107" spans="1:13" s="7" customFormat="1" ht="16.5" thickBot="1" x14ac:dyDescent="0.3">
      <c r="A107" s="269">
        <v>99</v>
      </c>
      <c r="B107" s="659" t="s">
        <v>29</v>
      </c>
      <c r="C107" s="1209" t="s">
        <v>117</v>
      </c>
      <c r="D107" s="1143" t="s">
        <v>130</v>
      </c>
      <c r="E107" s="172"/>
      <c r="F107" s="220"/>
      <c r="G107" s="269">
        <v>99</v>
      </c>
      <c r="H107" s="1435" t="s">
        <v>623</v>
      </c>
      <c r="I107" s="1436" t="s">
        <v>623</v>
      </c>
      <c r="J107" s="1436" t="s">
        <v>623</v>
      </c>
      <c r="K107" s="1434" t="s">
        <v>769</v>
      </c>
      <c r="L107" s="598"/>
      <c r="M107" s="1115"/>
    </row>
    <row r="108" spans="1:13" s="7" customFormat="1" ht="15.75" x14ac:dyDescent="0.25">
      <c r="A108" s="175" t="s">
        <v>122</v>
      </c>
      <c r="B108" s="133"/>
      <c r="C108" s="66">
        <v>36</v>
      </c>
      <c r="D108" s="56"/>
      <c r="E108" s="175"/>
      <c r="F108" s="186"/>
      <c r="G108" s="175"/>
      <c r="H108" s="66">
        <v>25</v>
      </c>
      <c r="I108" s="66">
        <v>25</v>
      </c>
      <c r="J108" s="66">
        <v>25</v>
      </c>
      <c r="K108" s="66"/>
      <c r="L108" s="1195"/>
    </row>
    <row r="109" spans="1:13" s="7" customFormat="1" ht="15.75" x14ac:dyDescent="0.25">
      <c r="A109" s="133"/>
      <c r="B109" s="133"/>
      <c r="C109" s="175"/>
      <c r="D109" s="56"/>
      <c r="E109" s="175"/>
      <c r="F109" s="186"/>
      <c r="G109" s="1686" t="s">
        <v>856</v>
      </c>
      <c r="H109" s="1686"/>
      <c r="I109" s="1686"/>
      <c r="J109" s="1686"/>
      <c r="K109" s="1684"/>
      <c r="L109" s="458"/>
    </row>
    <row r="110" spans="1:13" s="7" customFormat="1" ht="15.75" customHeight="1" x14ac:dyDescent="0.25">
      <c r="A110" s="778">
        <v>1.1000000000000001</v>
      </c>
      <c r="B110" s="1607" t="s">
        <v>159</v>
      </c>
      <c r="C110" s="1607"/>
      <c r="D110" s="1607"/>
      <c r="E110" s="1607"/>
      <c r="F110" s="1153"/>
      <c r="G110" s="1424">
        <v>1.1000000000000001</v>
      </c>
      <c r="H110" s="1533" t="s">
        <v>679</v>
      </c>
      <c r="I110" s="1534"/>
      <c r="J110" s="1535"/>
      <c r="K110" s="1411"/>
      <c r="L110" s="1163"/>
    </row>
    <row r="111" spans="1:13" s="7" customFormat="1" ht="15.75" x14ac:dyDescent="0.25">
      <c r="A111" s="778">
        <v>1.2</v>
      </c>
      <c r="B111" s="1589" t="s">
        <v>313</v>
      </c>
      <c r="C111" s="1589"/>
      <c r="D111" s="1589"/>
      <c r="E111" s="1589"/>
      <c r="F111" s="1154"/>
      <c r="G111" s="781">
        <v>2.2999999999999998</v>
      </c>
      <c r="H111" s="890" t="s">
        <v>325</v>
      </c>
      <c r="I111" s="891"/>
      <c r="J111" s="892"/>
      <c r="K111" s="1164"/>
      <c r="L111" s="1163"/>
    </row>
    <row r="112" spans="1:13" s="7" customFormat="1" ht="15.75" x14ac:dyDescent="0.25">
      <c r="A112" s="778">
        <v>1.7</v>
      </c>
      <c r="B112" s="1589" t="s">
        <v>539</v>
      </c>
      <c r="C112" s="1589"/>
      <c r="D112" s="1589"/>
      <c r="E112" s="1589"/>
      <c r="F112" s="1154"/>
      <c r="G112" s="781">
        <v>2.83</v>
      </c>
      <c r="H112" s="1570" t="s">
        <v>1058</v>
      </c>
      <c r="I112" s="1571"/>
      <c r="J112" s="1572"/>
      <c r="K112" s="1163"/>
      <c r="L112" s="458"/>
      <c r="M112" s="133"/>
    </row>
    <row r="113" spans="1:13" s="7" customFormat="1" ht="15.75" x14ac:dyDescent="0.25">
      <c r="A113" s="778">
        <v>1.8</v>
      </c>
      <c r="B113" s="1589" t="s">
        <v>540</v>
      </c>
      <c r="C113" s="1589"/>
      <c r="D113" s="1589"/>
      <c r="E113" s="1589"/>
      <c r="F113" s="927"/>
      <c r="G113" s="778">
        <v>2.86</v>
      </c>
      <c r="H113" s="1589" t="s">
        <v>951</v>
      </c>
      <c r="I113" s="1589"/>
      <c r="J113" s="1589"/>
      <c r="K113" s="1176"/>
      <c r="L113" s="458"/>
      <c r="M113" s="133"/>
    </row>
    <row r="114" spans="1:13" s="7" customFormat="1" ht="15.75" customHeight="1" x14ac:dyDescent="0.25">
      <c r="A114" s="783">
        <v>1.1000000000000001</v>
      </c>
      <c r="B114" s="1589" t="s">
        <v>402</v>
      </c>
      <c r="C114" s="1589"/>
      <c r="D114" s="1589"/>
      <c r="E114" s="1589"/>
      <c r="F114" s="1174"/>
      <c r="G114" s="1688">
        <v>2.87</v>
      </c>
      <c r="H114" s="1569" t="s">
        <v>913</v>
      </c>
      <c r="I114" s="1569"/>
      <c r="J114" s="1569"/>
      <c r="K114" s="133"/>
      <c r="L114" s="458"/>
      <c r="M114" s="133"/>
    </row>
    <row r="115" spans="1:13" s="7" customFormat="1" ht="15.75" x14ac:dyDescent="0.25">
      <c r="A115" s="778">
        <v>1.1299999999999999</v>
      </c>
      <c r="B115" s="1586" t="s">
        <v>786</v>
      </c>
      <c r="C115" s="1587"/>
      <c r="D115" s="1587"/>
      <c r="E115" s="1588"/>
      <c r="F115" s="1174"/>
      <c r="G115" s="1688"/>
      <c r="H115" s="1569"/>
      <c r="I115" s="1569"/>
      <c r="J115" s="1569"/>
      <c r="K115" s="794"/>
      <c r="L115" s="458"/>
      <c r="M115" s="133"/>
    </row>
    <row r="116" spans="1:13" s="7" customFormat="1" ht="15.75" customHeight="1" x14ac:dyDescent="0.25">
      <c r="A116" s="1599">
        <v>1.17</v>
      </c>
      <c r="B116" s="1584" t="s">
        <v>665</v>
      </c>
      <c r="C116" s="1584"/>
      <c r="D116" s="1584"/>
      <c r="E116" s="1584"/>
      <c r="F116" s="1176"/>
      <c r="G116" s="778">
        <v>2.91</v>
      </c>
      <c r="H116" s="1584" t="s">
        <v>1036</v>
      </c>
      <c r="I116" s="1584"/>
      <c r="J116" s="1584"/>
      <c r="K116" s="133"/>
      <c r="L116" s="458"/>
      <c r="M116" s="133"/>
    </row>
    <row r="117" spans="1:13" s="7" customFormat="1" ht="15.75" x14ac:dyDescent="0.25">
      <c r="A117" s="1599"/>
      <c r="B117" s="1584"/>
      <c r="C117" s="1584"/>
      <c r="D117" s="1584"/>
      <c r="E117" s="1584"/>
      <c r="F117" s="1176"/>
      <c r="G117" s="182"/>
      <c r="H117" s="133"/>
      <c r="I117" s="133"/>
      <c r="J117" s="133"/>
      <c r="K117" s="133"/>
      <c r="L117" s="458"/>
      <c r="M117" s="133"/>
    </row>
    <row r="118" spans="1:13" s="7" customFormat="1" ht="15.75" x14ac:dyDescent="0.25">
      <c r="A118" s="778">
        <v>2.1</v>
      </c>
      <c r="B118" s="1589" t="s">
        <v>404</v>
      </c>
      <c r="C118" s="1589"/>
      <c r="D118" s="1589"/>
      <c r="E118" s="1589"/>
      <c r="F118" s="1174"/>
      <c r="G118" s="1166"/>
      <c r="H118" s="133"/>
      <c r="I118" s="133"/>
      <c r="J118" s="133"/>
      <c r="K118" s="133"/>
      <c r="L118" s="458"/>
      <c r="M118" s="133"/>
    </row>
    <row r="119" spans="1:13" s="7" customFormat="1" ht="15.75" customHeight="1" x14ac:dyDescent="0.25">
      <c r="A119" s="1599">
        <v>2.8</v>
      </c>
      <c r="B119" s="1584" t="s">
        <v>957</v>
      </c>
      <c r="C119" s="1584"/>
      <c r="D119" s="1584"/>
      <c r="E119" s="1584"/>
      <c r="F119" s="1176"/>
      <c r="G119" s="182"/>
      <c r="H119" s="133"/>
      <c r="I119" s="133"/>
      <c r="J119" s="133"/>
      <c r="K119" s="133"/>
      <c r="L119" s="458"/>
      <c r="M119" s="133"/>
    </row>
    <row r="120" spans="1:13" s="7" customFormat="1" ht="15.75" x14ac:dyDescent="0.25">
      <c r="A120" s="1599"/>
      <c r="B120" s="1584"/>
      <c r="C120" s="1584"/>
      <c r="D120" s="1584"/>
      <c r="E120" s="1584"/>
      <c r="F120" s="1176"/>
      <c r="G120" s="182"/>
      <c r="H120" s="133"/>
      <c r="I120" s="133"/>
      <c r="J120" s="133"/>
      <c r="K120" s="133"/>
      <c r="L120" s="458"/>
      <c r="M120" s="133"/>
    </row>
    <row r="121" spans="1:13" s="7" customFormat="1" ht="15.75" x14ac:dyDescent="0.25">
      <c r="A121" s="778">
        <v>2.14</v>
      </c>
      <c r="B121" s="1589" t="s">
        <v>982</v>
      </c>
      <c r="C121" s="1589"/>
      <c r="D121" s="1589"/>
      <c r="E121" s="1589"/>
      <c r="F121" s="1174"/>
      <c r="G121" s="182"/>
      <c r="H121" s="133"/>
      <c r="I121" s="133"/>
      <c r="J121" s="133"/>
      <c r="K121" s="133"/>
      <c r="L121" s="458"/>
      <c r="M121" s="133"/>
    </row>
    <row r="122" spans="1:13" s="7" customFormat="1" ht="15.75" customHeight="1" x14ac:dyDescent="0.25">
      <c r="A122" s="778">
        <v>2.16</v>
      </c>
      <c r="B122" s="1592" t="s">
        <v>323</v>
      </c>
      <c r="C122" s="1592"/>
      <c r="D122" s="1592"/>
      <c r="E122" s="1592"/>
      <c r="F122" s="1178"/>
      <c r="G122" s="182"/>
      <c r="H122" s="133"/>
      <c r="I122" s="133"/>
      <c r="J122" s="133"/>
      <c r="K122" s="133"/>
      <c r="L122" s="458"/>
      <c r="M122" s="133"/>
    </row>
    <row r="123" spans="1:13" ht="15.75" x14ac:dyDescent="0.25">
      <c r="A123" s="1492">
        <v>2.17</v>
      </c>
      <c r="B123" s="1569" t="s">
        <v>1035</v>
      </c>
      <c r="C123" s="1569"/>
      <c r="D123" s="1569"/>
      <c r="E123" s="1569"/>
      <c r="F123" s="1179"/>
      <c r="G123" s="610"/>
      <c r="H123" s="610"/>
      <c r="I123" s="133"/>
      <c r="J123" s="133"/>
      <c r="K123" s="133"/>
      <c r="L123" s="458"/>
      <c r="M123" s="133"/>
    </row>
    <row r="124" spans="1:13" s="7" customFormat="1" ht="15.75" customHeight="1" x14ac:dyDescent="0.25">
      <c r="A124" s="781">
        <v>2.1800000000000002</v>
      </c>
      <c r="B124" s="1565" t="s">
        <v>324</v>
      </c>
      <c r="C124" s="1565"/>
      <c r="D124" s="1565"/>
      <c r="E124" s="1565"/>
      <c r="F124" s="1163"/>
      <c r="G124" s="182"/>
      <c r="H124" s="133"/>
      <c r="I124" s="133"/>
      <c r="J124" s="133"/>
      <c r="K124" s="133"/>
      <c r="L124" s="458"/>
      <c r="M124" s="133"/>
    </row>
    <row r="125" spans="1:13" s="7" customFormat="1" ht="15.75" x14ac:dyDescent="0.25">
      <c r="A125" s="783">
        <v>2.2000000000000002</v>
      </c>
      <c r="B125" s="1589" t="s">
        <v>265</v>
      </c>
      <c r="C125" s="1589"/>
      <c r="D125" s="1589"/>
      <c r="E125" s="1589"/>
      <c r="F125" s="1174"/>
      <c r="G125" s="182"/>
      <c r="H125" s="133"/>
      <c r="I125" s="133"/>
      <c r="J125" s="133"/>
      <c r="K125" s="133"/>
      <c r="L125" s="458"/>
      <c r="M125" s="133"/>
    </row>
    <row r="126" spans="1:13" s="7" customFormat="1" ht="15.75" x14ac:dyDescent="0.25">
      <c r="A126" s="1165">
        <v>2.2200000000000002</v>
      </c>
      <c r="B126" s="1584" t="s">
        <v>1054</v>
      </c>
      <c r="C126" s="1584"/>
      <c r="D126" s="1584"/>
      <c r="E126" s="1584"/>
      <c r="F126" s="1176"/>
      <c r="G126" s="610"/>
      <c r="H126" s="133"/>
      <c r="I126" s="133"/>
      <c r="J126" s="133"/>
      <c r="K126" s="133"/>
      <c r="L126" s="458"/>
      <c r="M126" s="133"/>
    </row>
    <row r="127" spans="1:13" s="7" customFormat="1" ht="15.75" customHeight="1" x14ac:dyDescent="0.25">
      <c r="A127" s="778">
        <v>2.23</v>
      </c>
      <c r="B127" s="1589" t="s">
        <v>871</v>
      </c>
      <c r="C127" s="1589"/>
      <c r="D127" s="1589"/>
      <c r="E127" s="1589"/>
      <c r="F127" s="1174"/>
      <c r="G127" s="677"/>
      <c r="H127" s="677"/>
      <c r="K127" s="133"/>
      <c r="L127" s="458"/>
      <c r="M127" s="133"/>
    </row>
    <row r="128" spans="1:13" s="7" customFormat="1" ht="15.75" customHeight="1" x14ac:dyDescent="0.25">
      <c r="A128" s="782">
        <v>2.38</v>
      </c>
      <c r="B128" s="1584" t="s">
        <v>677</v>
      </c>
      <c r="C128" s="1584"/>
      <c r="D128" s="1584"/>
      <c r="E128" s="1584"/>
      <c r="F128" s="1176"/>
      <c r="G128" s="677"/>
      <c r="H128" s="677"/>
      <c r="K128" s="133"/>
      <c r="L128" s="458"/>
      <c r="M128" s="133"/>
    </row>
    <row r="129" spans="1:13" s="7" customFormat="1" ht="15.75" x14ac:dyDescent="0.25">
      <c r="A129" s="782">
        <v>2.75</v>
      </c>
      <c r="B129" s="1708" t="s">
        <v>616</v>
      </c>
      <c r="C129" s="1709"/>
      <c r="D129" s="1709"/>
      <c r="E129" s="1710"/>
      <c r="F129" s="1179"/>
      <c r="G129" s="1167"/>
      <c r="H129" s="1167"/>
      <c r="K129" s="133"/>
      <c r="L129" s="458"/>
      <c r="M129" s="133"/>
    </row>
    <row r="130" spans="1:13" s="7" customFormat="1" ht="15.75" x14ac:dyDescent="0.25">
      <c r="A130" s="778">
        <v>2.86</v>
      </c>
      <c r="B130" s="1586" t="s">
        <v>951</v>
      </c>
      <c r="C130" s="1587"/>
      <c r="D130" s="1587"/>
      <c r="E130" s="1588"/>
      <c r="F130" s="1504"/>
      <c r="G130" s="1489"/>
      <c r="H130" s="1489"/>
      <c r="K130" s="133"/>
      <c r="L130" s="458"/>
      <c r="M130" s="133"/>
    </row>
    <row r="131" spans="1:13" s="7" customFormat="1" ht="15.75" customHeight="1" x14ac:dyDescent="0.25">
      <c r="A131" s="1608">
        <v>2.95</v>
      </c>
      <c r="B131" s="1584" t="s">
        <v>959</v>
      </c>
      <c r="C131" s="1584"/>
      <c r="D131" s="1584"/>
      <c r="E131" s="1584"/>
      <c r="F131" s="1176"/>
      <c r="G131" s="686"/>
      <c r="H131" s="686"/>
      <c r="K131" s="133"/>
      <c r="L131" s="458"/>
      <c r="M131" s="133"/>
    </row>
    <row r="132" spans="1:13" s="7" customFormat="1" ht="15.75" customHeight="1" x14ac:dyDescent="0.25">
      <c r="A132" s="1609"/>
      <c r="B132" s="1584"/>
      <c r="C132" s="1584"/>
      <c r="D132" s="1584"/>
      <c r="E132" s="1584"/>
      <c r="F132" s="1176"/>
      <c r="L132" s="212"/>
    </row>
    <row r="133" spans="1:13" s="7" customFormat="1" ht="15.75" customHeight="1" x14ac:dyDescent="0.25">
      <c r="A133" s="1610"/>
      <c r="B133" s="1584"/>
      <c r="C133" s="1584"/>
      <c r="D133" s="1584"/>
      <c r="E133" s="1584"/>
      <c r="F133" s="1176"/>
      <c r="L133" s="212"/>
    </row>
    <row r="134" spans="1:13" s="7" customFormat="1" ht="15.75" customHeight="1" x14ac:dyDescent="0.25">
      <c r="A134" s="781">
        <v>2.96</v>
      </c>
      <c r="B134" s="1565" t="s">
        <v>680</v>
      </c>
      <c r="C134" s="1565"/>
      <c r="D134" s="1565"/>
      <c r="E134" s="1565"/>
      <c r="F134" s="1163"/>
      <c r="L134" s="212"/>
    </row>
    <row r="135" spans="1:13" s="7" customFormat="1" x14ac:dyDescent="0.25">
      <c r="F135" s="212"/>
      <c r="L135" s="212"/>
    </row>
    <row r="136" spans="1:13" s="7" customFormat="1" ht="15" customHeight="1" x14ac:dyDescent="0.25">
      <c r="F136" s="212"/>
      <c r="L136" s="212"/>
    </row>
    <row r="137" spans="1:13" s="7" customFormat="1" ht="15" customHeight="1" x14ac:dyDescent="0.25">
      <c r="F137" s="212"/>
      <c r="L137" s="212"/>
    </row>
    <row r="138" spans="1:13" s="7" customFormat="1" x14ac:dyDescent="0.25">
      <c r="F138" s="212"/>
      <c r="L138" s="212"/>
    </row>
    <row r="139" spans="1:13" s="7" customFormat="1" x14ac:dyDescent="0.25">
      <c r="F139" s="212"/>
      <c r="L139" s="212"/>
    </row>
    <row r="140" spans="1:13" s="7" customFormat="1" x14ac:dyDescent="0.25">
      <c r="F140" s="212"/>
      <c r="L140" s="212"/>
    </row>
    <row r="141" spans="1:13" s="7" customFormat="1" x14ac:dyDescent="0.25">
      <c r="F141" s="212"/>
      <c r="L141" s="212"/>
    </row>
    <row r="142" spans="1:13" s="7" customFormat="1" x14ac:dyDescent="0.25">
      <c r="F142" s="212"/>
      <c r="L142" s="212"/>
    </row>
    <row r="143" spans="1:13" s="7" customFormat="1" x14ac:dyDescent="0.25">
      <c r="F143" s="212"/>
      <c r="L143" s="212"/>
    </row>
    <row r="144" spans="1:13" s="7" customFormat="1" x14ac:dyDescent="0.25">
      <c r="F144" s="212"/>
      <c r="L144" s="212"/>
    </row>
    <row r="145" spans="6:12" s="7" customFormat="1" x14ac:dyDescent="0.25">
      <c r="F145" s="212"/>
      <c r="L145" s="212"/>
    </row>
    <row r="146" spans="6:12" s="7" customFormat="1" x14ac:dyDescent="0.25">
      <c r="F146" s="212"/>
      <c r="L146" s="212"/>
    </row>
    <row r="147" spans="6:12" s="7" customFormat="1" x14ac:dyDescent="0.25">
      <c r="F147" s="212"/>
      <c r="L147" s="212"/>
    </row>
    <row r="148" spans="6:12" s="7" customFormat="1" x14ac:dyDescent="0.25">
      <c r="F148" s="212"/>
      <c r="L148" s="212"/>
    </row>
    <row r="149" spans="6:12" s="7" customFormat="1" x14ac:dyDescent="0.25">
      <c r="F149" s="212"/>
      <c r="L149" s="212"/>
    </row>
    <row r="150" spans="6:12" s="7" customFormat="1" x14ac:dyDescent="0.25">
      <c r="F150" s="212"/>
      <c r="L150" s="212"/>
    </row>
    <row r="151" spans="6:12" s="7" customFormat="1" x14ac:dyDescent="0.25">
      <c r="F151" s="212"/>
      <c r="L151" s="212"/>
    </row>
    <row r="152" spans="6:12" s="7" customFormat="1" x14ac:dyDescent="0.25">
      <c r="F152" s="212"/>
      <c r="L152" s="212"/>
    </row>
    <row r="153" spans="6:12" s="7" customFormat="1" x14ac:dyDescent="0.25">
      <c r="F153" s="212"/>
      <c r="L153" s="212"/>
    </row>
    <row r="154" spans="6:12" s="7" customFormat="1" x14ac:dyDescent="0.25">
      <c r="F154" s="212"/>
      <c r="L154" s="212"/>
    </row>
    <row r="155" spans="6:12" s="7" customFormat="1" x14ac:dyDescent="0.25">
      <c r="F155" s="212"/>
      <c r="L155" s="212"/>
    </row>
    <row r="156" spans="6:12" s="7" customFormat="1" x14ac:dyDescent="0.25">
      <c r="F156" s="212"/>
      <c r="L156" s="212"/>
    </row>
    <row r="157" spans="6:12" s="7" customFormat="1" x14ac:dyDescent="0.25">
      <c r="F157" s="212"/>
      <c r="L157" s="212"/>
    </row>
    <row r="158" spans="6:12" s="7" customFormat="1" x14ac:dyDescent="0.25">
      <c r="F158" s="212"/>
      <c r="L158" s="212"/>
    </row>
    <row r="159" spans="6:12" s="7" customFormat="1" x14ac:dyDescent="0.25">
      <c r="F159" s="212"/>
      <c r="L159" s="212"/>
    </row>
    <row r="160" spans="6:12" s="7" customFormat="1" x14ac:dyDescent="0.25">
      <c r="F160" s="212"/>
      <c r="L160" s="212"/>
    </row>
    <row r="161" spans="6:12" s="7" customFormat="1" x14ac:dyDescent="0.25">
      <c r="F161" s="212"/>
      <c r="L161" s="212"/>
    </row>
    <row r="162" spans="6:12" s="7" customFormat="1" x14ac:dyDescent="0.25">
      <c r="F162" s="212"/>
      <c r="L162" s="212"/>
    </row>
    <row r="163" spans="6:12" s="7" customFormat="1" x14ac:dyDescent="0.25">
      <c r="F163" s="212"/>
      <c r="L163" s="212"/>
    </row>
    <row r="164" spans="6:12" s="7" customFormat="1" x14ac:dyDescent="0.25">
      <c r="F164" s="212"/>
      <c r="L164" s="212"/>
    </row>
    <row r="165" spans="6:12" s="7" customFormat="1" x14ac:dyDescent="0.25">
      <c r="F165" s="212"/>
      <c r="L165" s="212"/>
    </row>
    <row r="166" spans="6:12" s="7" customFormat="1" x14ac:dyDescent="0.25">
      <c r="F166" s="212"/>
      <c r="L166" s="212"/>
    </row>
    <row r="167" spans="6:12" s="7" customFormat="1" x14ac:dyDescent="0.25">
      <c r="F167" s="212"/>
      <c r="L167" s="212"/>
    </row>
    <row r="168" spans="6:12" s="7" customFormat="1" x14ac:dyDescent="0.25">
      <c r="F168" s="212"/>
      <c r="L168" s="212"/>
    </row>
    <row r="169" spans="6:12" s="7" customFormat="1" x14ac:dyDescent="0.25">
      <c r="F169" s="212"/>
      <c r="L169" s="212"/>
    </row>
    <row r="170" spans="6:12" s="7" customFormat="1" x14ac:dyDescent="0.25">
      <c r="F170" s="212"/>
      <c r="L170" s="212"/>
    </row>
    <row r="171" spans="6:12" s="7" customFormat="1" x14ac:dyDescent="0.25">
      <c r="F171" s="212"/>
      <c r="L171" s="212"/>
    </row>
    <row r="172" spans="6:12" s="7" customFormat="1" x14ac:dyDescent="0.25">
      <c r="F172" s="212"/>
      <c r="L172" s="212"/>
    </row>
    <row r="173" spans="6:12" s="7" customFormat="1" x14ac:dyDescent="0.25">
      <c r="F173" s="212"/>
      <c r="L173" s="212"/>
    </row>
    <row r="174" spans="6:12" s="7" customFormat="1" x14ac:dyDescent="0.25">
      <c r="F174" s="212"/>
      <c r="L174" s="212"/>
    </row>
    <row r="175" spans="6:12" s="7" customFormat="1" x14ac:dyDescent="0.25">
      <c r="F175" s="212"/>
      <c r="L175" s="212"/>
    </row>
    <row r="176" spans="6:12" s="7" customFormat="1" x14ac:dyDescent="0.25">
      <c r="F176" s="212"/>
      <c r="L176" s="212"/>
    </row>
    <row r="177" spans="6:12" s="7" customFormat="1" x14ac:dyDescent="0.25">
      <c r="F177" s="212"/>
      <c r="H177"/>
      <c r="I177"/>
      <c r="J177"/>
      <c r="L177" s="212"/>
    </row>
    <row r="178" spans="6:12" s="7" customFormat="1" x14ac:dyDescent="0.25">
      <c r="F178" s="212"/>
      <c r="H178"/>
      <c r="I178"/>
      <c r="J178"/>
      <c r="L178" s="212"/>
    </row>
    <row r="179" spans="6:12" s="7" customFormat="1" x14ac:dyDescent="0.25">
      <c r="F179" s="212"/>
      <c r="H179"/>
      <c r="I179"/>
      <c r="J179"/>
      <c r="L179" s="212"/>
    </row>
    <row r="180" spans="6:12" s="7" customFormat="1" x14ac:dyDescent="0.25">
      <c r="F180" s="212"/>
      <c r="H180"/>
      <c r="I180"/>
      <c r="J180"/>
      <c r="L180" s="212"/>
    </row>
  </sheetData>
  <mergeCells count="39">
    <mergeCell ref="H112:J112"/>
    <mergeCell ref="B130:E130"/>
    <mergeCell ref="M27:M28"/>
    <mergeCell ref="G28:H28"/>
    <mergeCell ref="B110:E110"/>
    <mergeCell ref="B111:E111"/>
    <mergeCell ref="B123:E123"/>
    <mergeCell ref="B112:E112"/>
    <mergeCell ref="B118:E118"/>
    <mergeCell ref="B113:E113"/>
    <mergeCell ref="B114:E114"/>
    <mergeCell ref="B116:E117"/>
    <mergeCell ref="H116:J116"/>
    <mergeCell ref="B115:E115"/>
    <mergeCell ref="H114:J115"/>
    <mergeCell ref="G114:G115"/>
    <mergeCell ref="E19:G19"/>
    <mergeCell ref="E25:G25"/>
    <mergeCell ref="G109:K109"/>
    <mergeCell ref="E11:G11"/>
    <mergeCell ref="E12:G12"/>
    <mergeCell ref="E18:G18"/>
    <mergeCell ref="E20:G20"/>
    <mergeCell ref="G27:J27"/>
    <mergeCell ref="H113:J113"/>
    <mergeCell ref="A131:A133"/>
    <mergeCell ref="B134:E134"/>
    <mergeCell ref="A116:A117"/>
    <mergeCell ref="B119:E120"/>
    <mergeCell ref="A119:A120"/>
    <mergeCell ref="B126:E126"/>
    <mergeCell ref="B121:E121"/>
    <mergeCell ref="B122:E122"/>
    <mergeCell ref="B124:E124"/>
    <mergeCell ref="B125:E125"/>
    <mergeCell ref="B127:E127"/>
    <mergeCell ref="B128:E128"/>
    <mergeCell ref="B129:E129"/>
    <mergeCell ref="B131:E133"/>
  </mergeCells>
  <pageMargins left="0.23622047244094491" right="0.23622047244094491" top="0.35433070866141736" bottom="0.35433070866141736" header="0.31496062992125984" footer="0.31496062992125984"/>
  <pageSetup paperSize="8" scale="4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00B0F0"/>
    <pageSetUpPr fitToPage="1"/>
  </sheetPr>
  <dimension ref="A1:AT355"/>
  <sheetViews>
    <sheetView zoomScale="70" zoomScaleNormal="70" workbookViewId="0">
      <selection activeCell="A9" sqref="A9"/>
    </sheetView>
  </sheetViews>
  <sheetFormatPr defaultRowHeight="15" x14ac:dyDescent="0.25"/>
  <cols>
    <col min="1" max="1" width="9.28515625" style="7" bestFit="1" customWidth="1"/>
    <col min="2" max="2" width="54.85546875" style="7" customWidth="1"/>
    <col min="3" max="3" width="62.42578125" customWidth="1"/>
    <col min="4" max="4" width="3.140625" style="7" bestFit="1" customWidth="1"/>
    <col min="5" max="5" width="9.28515625" style="7" customWidth="1"/>
    <col min="6" max="6" width="10.28515625" style="7" customWidth="1"/>
    <col min="7" max="7" width="54.7109375" customWidth="1"/>
    <col min="8" max="8" width="3" style="7" customWidth="1"/>
    <col min="9" max="9" width="3.140625" style="7" bestFit="1" customWidth="1"/>
    <col min="10" max="10" width="8.42578125" style="7" customWidth="1"/>
    <col min="11" max="11" width="54.7109375" customWidth="1"/>
    <col min="12" max="12" width="5.7109375" style="7" customWidth="1"/>
    <col min="13" max="13" width="7.7109375" style="7" customWidth="1"/>
    <col min="14" max="14" width="54.7109375" customWidth="1"/>
    <col min="15" max="15" width="3.140625" style="7" bestFit="1" customWidth="1"/>
    <col min="16" max="16" width="8.85546875" style="7" bestFit="1" customWidth="1"/>
    <col min="17" max="17" width="7.7109375" style="7" customWidth="1"/>
    <col min="18" max="18" width="54.7109375" customWidth="1"/>
    <col min="19" max="19" width="5.42578125" style="7" customWidth="1"/>
    <col min="20" max="20" width="7.7109375" style="7" customWidth="1"/>
    <col min="21" max="21" width="54.7109375" customWidth="1"/>
    <col min="22" max="22" width="4" style="212" customWidth="1"/>
    <col min="23" max="23" width="20.5703125" style="7" customWidth="1"/>
    <col min="24" max="46" width="9.140625" style="7"/>
  </cols>
  <sheetData>
    <row r="1" spans="1:22" s="7" customFormat="1" x14ac:dyDescent="0.25">
      <c r="D1" s="294"/>
    </row>
    <row r="2" spans="1:22" s="7" customFormat="1" x14ac:dyDescent="0.25">
      <c r="D2" s="294"/>
    </row>
    <row r="3" spans="1:22" s="7" customFormat="1" x14ac:dyDescent="0.25">
      <c r="D3" s="294"/>
    </row>
    <row r="4" spans="1:22" s="7" customFormat="1" ht="18" x14ac:dyDescent="0.25">
      <c r="B4" s="1220" t="s">
        <v>894</v>
      </c>
    </row>
    <row r="5" spans="1:22" s="7" customFormat="1" x14ac:dyDescent="0.25">
      <c r="D5" s="294"/>
    </row>
    <row r="6" spans="1:22" s="7" customFormat="1" x14ac:dyDescent="0.25">
      <c r="D6" s="294"/>
    </row>
    <row r="7" spans="1:22" s="7" customFormat="1" ht="11.25" customHeight="1" x14ac:dyDescent="0.25">
      <c r="D7" s="294"/>
    </row>
    <row r="8" spans="1:22" s="7" customFormat="1" x14ac:dyDescent="0.25">
      <c r="D8" s="294"/>
    </row>
    <row r="9" spans="1:22" s="7" customFormat="1" ht="15.75" x14ac:dyDescent="0.25">
      <c r="A9" s="1221" t="s">
        <v>131</v>
      </c>
      <c r="B9" s="175"/>
      <c r="C9" s="175"/>
      <c r="D9" s="56"/>
      <c r="E9" s="1221"/>
      <c r="F9" s="1221"/>
      <c r="G9" s="175"/>
      <c r="H9" s="175"/>
      <c r="I9" s="175"/>
      <c r="J9" s="175"/>
      <c r="K9" s="1632" t="s">
        <v>551</v>
      </c>
      <c r="L9" s="1633"/>
      <c r="M9" s="1634"/>
      <c r="V9" s="212"/>
    </row>
    <row r="10" spans="1:22" s="7" customFormat="1" ht="15.75" x14ac:dyDescent="0.25">
      <c r="A10" s="1115">
        <v>1</v>
      </c>
      <c r="B10" s="873" t="s">
        <v>127</v>
      </c>
      <c r="C10" s="244" t="s">
        <v>128</v>
      </c>
      <c r="D10" s="56"/>
      <c r="E10" s="1221"/>
      <c r="F10" s="1221"/>
      <c r="G10" s="175"/>
      <c r="H10" s="175"/>
      <c r="I10" s="175"/>
      <c r="J10" s="175"/>
      <c r="K10" s="1635"/>
      <c r="L10" s="1636"/>
      <c r="M10" s="1637"/>
      <c r="V10" s="212"/>
    </row>
    <row r="11" spans="1:22" s="7" customFormat="1" ht="15.75" x14ac:dyDescent="0.25">
      <c r="A11" s="1115">
        <v>2</v>
      </c>
      <c r="B11" s="873" t="s">
        <v>91</v>
      </c>
      <c r="C11" s="1188" t="s">
        <v>226</v>
      </c>
      <c r="D11" s="294"/>
      <c r="E11" s="822" t="s">
        <v>95</v>
      </c>
      <c r="F11" s="1241"/>
      <c r="G11" s="1181" t="s">
        <v>228</v>
      </c>
      <c r="H11" s="1195"/>
      <c r="I11" s="1195"/>
      <c r="J11" s="581"/>
      <c r="K11" s="1635"/>
      <c r="L11" s="1636"/>
      <c r="M11" s="1637"/>
      <c r="V11" s="212"/>
    </row>
    <row r="12" spans="1:22" s="7" customFormat="1" ht="15.75" x14ac:dyDescent="0.25">
      <c r="A12" s="1115">
        <v>3</v>
      </c>
      <c r="B12" s="873" t="s">
        <v>229</v>
      </c>
      <c r="C12" s="1188" t="s">
        <v>230</v>
      </c>
      <c r="D12" s="294"/>
      <c r="E12" s="1207"/>
      <c r="F12" s="1207"/>
      <c r="G12" s="668"/>
      <c r="H12" s="1195"/>
      <c r="I12" s="1195"/>
      <c r="J12" s="581"/>
      <c r="K12" s="1635"/>
      <c r="L12" s="1636"/>
      <c r="M12" s="1637"/>
      <c r="V12" s="212"/>
    </row>
    <row r="13" spans="1:22" s="7" customFormat="1" ht="15.75" x14ac:dyDescent="0.25">
      <c r="A13" s="1115">
        <v>4</v>
      </c>
      <c r="B13" s="873" t="s">
        <v>90</v>
      </c>
      <c r="C13" s="1181" t="s">
        <v>552</v>
      </c>
      <c r="D13" s="1250"/>
      <c r="E13" s="1251" t="s">
        <v>95</v>
      </c>
      <c r="F13" s="1252"/>
      <c r="G13" s="1188" t="s">
        <v>227</v>
      </c>
      <c r="H13" s="1195"/>
      <c r="I13" s="1195"/>
      <c r="J13" s="581"/>
      <c r="K13" s="1635"/>
      <c r="L13" s="1636"/>
      <c r="M13" s="1637"/>
      <c r="V13" s="212"/>
    </row>
    <row r="14" spans="1:22" s="7" customFormat="1" ht="15.75" x14ac:dyDescent="0.25">
      <c r="A14" s="1115">
        <v>5</v>
      </c>
      <c r="B14" s="873" t="s">
        <v>562</v>
      </c>
      <c r="C14" s="1181" t="s">
        <v>553</v>
      </c>
      <c r="D14" s="1250"/>
      <c r="E14" s="1251" t="s">
        <v>95</v>
      </c>
      <c r="F14" s="1252"/>
      <c r="G14" s="1188" t="s">
        <v>543</v>
      </c>
      <c r="H14" s="1195"/>
      <c r="I14" s="1195"/>
      <c r="J14" s="581"/>
      <c r="K14" s="1635"/>
      <c r="L14" s="1636"/>
      <c r="M14" s="1637"/>
      <c r="V14" s="212"/>
    </row>
    <row r="15" spans="1:22" s="7" customFormat="1" ht="15.75" x14ac:dyDescent="0.25">
      <c r="A15" s="1115">
        <v>6</v>
      </c>
      <c r="B15" s="873" t="s">
        <v>231</v>
      </c>
      <c r="C15" s="1181" t="s">
        <v>241</v>
      </c>
      <c r="D15" s="294"/>
      <c r="E15" s="822" t="s">
        <v>95</v>
      </c>
      <c r="F15" s="1241"/>
      <c r="G15" s="1181" t="s">
        <v>236</v>
      </c>
      <c r="H15" s="1195"/>
      <c r="I15" s="1195"/>
      <c r="J15" s="581"/>
      <c r="K15" s="1635"/>
      <c r="L15" s="1636"/>
      <c r="M15" s="1637"/>
      <c r="V15" s="212"/>
    </row>
    <row r="16" spans="1:22" s="7" customFormat="1" ht="15.75" x14ac:dyDescent="0.25">
      <c r="A16" s="1115">
        <v>7</v>
      </c>
      <c r="B16" s="873" t="s">
        <v>232</v>
      </c>
      <c r="C16" s="1181" t="s">
        <v>242</v>
      </c>
      <c r="D16" s="294"/>
      <c r="E16" s="822" t="s">
        <v>95</v>
      </c>
      <c r="F16" s="1241"/>
      <c r="G16" s="1181" t="s">
        <v>237</v>
      </c>
      <c r="H16" s="1195"/>
      <c r="I16" s="1195"/>
      <c r="J16" s="581"/>
      <c r="K16" s="1635"/>
      <c r="L16" s="1636"/>
      <c r="M16" s="1637"/>
      <c r="V16" s="212"/>
    </row>
    <row r="17" spans="1:23" s="7" customFormat="1" ht="15.75" x14ac:dyDescent="0.25">
      <c r="A17" s="1115">
        <v>8</v>
      </c>
      <c r="B17" s="873" t="s">
        <v>233</v>
      </c>
      <c r="C17" s="1181" t="s">
        <v>243</v>
      </c>
      <c r="D17" s="294"/>
      <c r="E17" s="822" t="s">
        <v>95</v>
      </c>
      <c r="F17" s="1241"/>
      <c r="G17" s="1181" t="s">
        <v>238</v>
      </c>
      <c r="H17" s="1195"/>
      <c r="I17" s="1195"/>
      <c r="J17" s="581"/>
      <c r="K17" s="1635"/>
      <c r="L17" s="1636"/>
      <c r="M17" s="1637"/>
      <c r="V17" s="212"/>
    </row>
    <row r="18" spans="1:23" s="7" customFormat="1" ht="15.75" x14ac:dyDescent="0.25">
      <c r="A18" s="1115">
        <v>9</v>
      </c>
      <c r="B18" s="873" t="s">
        <v>101</v>
      </c>
      <c r="C18" s="1187">
        <v>43938</v>
      </c>
      <c r="D18" s="294"/>
      <c r="E18" s="820"/>
      <c r="F18" s="820"/>
      <c r="G18" s="175"/>
      <c r="H18" s="175"/>
      <c r="I18" s="175"/>
      <c r="J18" s="172"/>
      <c r="K18" s="1635"/>
      <c r="L18" s="1636"/>
      <c r="M18" s="1637"/>
      <c r="V18" s="212"/>
    </row>
    <row r="19" spans="1:23" s="7" customFormat="1" ht="15.75" x14ac:dyDescent="0.25">
      <c r="A19" s="1115">
        <v>10</v>
      </c>
      <c r="B19" s="873" t="s">
        <v>123</v>
      </c>
      <c r="C19" s="821">
        <v>0.45520833333333338</v>
      </c>
      <c r="D19" s="294"/>
      <c r="E19" s="820"/>
      <c r="F19" s="820"/>
      <c r="G19" s="175"/>
      <c r="H19" s="175"/>
      <c r="I19" s="175"/>
      <c r="J19" s="172"/>
      <c r="K19" s="1635"/>
      <c r="L19" s="1636"/>
      <c r="M19" s="1637"/>
      <c r="V19" s="212"/>
    </row>
    <row r="20" spans="1:23" s="7" customFormat="1" ht="15.75" x14ac:dyDescent="0.25">
      <c r="A20" s="1115">
        <v>11</v>
      </c>
      <c r="B20" s="873" t="s">
        <v>124</v>
      </c>
      <c r="C20" s="878" t="s">
        <v>125</v>
      </c>
      <c r="D20" s="294"/>
      <c r="E20" s="1643"/>
      <c r="F20" s="1643"/>
      <c r="G20" s="258"/>
      <c r="H20" s="258"/>
      <c r="I20" s="258"/>
      <c r="J20" s="172"/>
      <c r="K20" s="1638"/>
      <c r="L20" s="1639"/>
      <c r="M20" s="1640"/>
      <c r="V20" s="212"/>
    </row>
    <row r="21" spans="1:23" s="7" customFormat="1" ht="15.75" x14ac:dyDescent="0.25">
      <c r="A21" s="1115">
        <v>12</v>
      </c>
      <c r="B21" s="873" t="s">
        <v>102</v>
      </c>
      <c r="C21" s="1187">
        <v>43941</v>
      </c>
      <c r="D21" s="294"/>
      <c r="E21" s="820"/>
      <c r="F21" s="820"/>
      <c r="G21" s="175"/>
      <c r="H21" s="175"/>
      <c r="I21" s="175"/>
      <c r="J21" s="172"/>
      <c r="K21" s="172"/>
      <c r="M21" s="133"/>
      <c r="V21" s="212"/>
    </row>
    <row r="22" spans="1:23" s="7" customFormat="1" ht="15.75" x14ac:dyDescent="0.25">
      <c r="A22" s="1115">
        <v>13</v>
      </c>
      <c r="B22" s="873" t="s">
        <v>103</v>
      </c>
      <c r="C22" s="1187" t="s">
        <v>136</v>
      </c>
      <c r="D22" s="294"/>
      <c r="E22" s="820"/>
      <c r="F22" s="820"/>
      <c r="G22" s="175"/>
      <c r="H22" s="175"/>
      <c r="I22" s="175"/>
      <c r="J22" s="172"/>
      <c r="K22" s="172"/>
      <c r="M22" s="133"/>
      <c r="V22" s="212"/>
    </row>
    <row r="23" spans="1:23" s="7" customFormat="1" ht="15.75" x14ac:dyDescent="0.25">
      <c r="A23" s="1161">
        <v>9</v>
      </c>
      <c r="B23" s="1162" t="s">
        <v>85</v>
      </c>
      <c r="C23" s="665" t="s">
        <v>399</v>
      </c>
      <c r="D23" s="1269"/>
      <c r="E23" s="1642" t="s">
        <v>95</v>
      </c>
      <c r="F23" s="1642"/>
      <c r="G23" s="1270" t="s">
        <v>399</v>
      </c>
      <c r="H23" s="259"/>
      <c r="I23" s="1643"/>
      <c r="J23" s="1643"/>
      <c r="K23" s="213"/>
      <c r="L23" s="133"/>
      <c r="V23" s="212"/>
    </row>
    <row r="24" spans="1:23" s="7" customFormat="1" ht="15.75" x14ac:dyDescent="0.25">
      <c r="A24" s="1115">
        <v>15</v>
      </c>
      <c r="B24" s="873" t="s">
        <v>86</v>
      </c>
      <c r="C24" s="665" t="s">
        <v>399</v>
      </c>
      <c r="D24" s="1269"/>
      <c r="E24" s="1711"/>
      <c r="F24" s="1711"/>
      <c r="G24" s="1271"/>
      <c r="H24" s="175"/>
      <c r="I24" s="175"/>
      <c r="J24" s="172"/>
      <c r="K24" s="172"/>
      <c r="M24" s="133"/>
      <c r="V24" s="212"/>
    </row>
    <row r="25" spans="1:23" s="7" customFormat="1" ht="15.75" x14ac:dyDescent="0.25">
      <c r="A25" s="1115">
        <v>16</v>
      </c>
      <c r="B25" s="873" t="s">
        <v>87</v>
      </c>
      <c r="C25" s="109" t="s">
        <v>561</v>
      </c>
      <c r="D25" s="1269"/>
      <c r="E25" s="1714" t="s">
        <v>100</v>
      </c>
      <c r="F25" s="1714"/>
      <c r="G25" s="1270" t="s">
        <v>399</v>
      </c>
      <c r="H25" s="218"/>
      <c r="I25" s="218"/>
      <c r="J25" s="581"/>
      <c r="K25" s="581"/>
      <c r="M25" s="133"/>
      <c r="V25" s="212"/>
    </row>
    <row r="26" spans="1:23" s="7" customFormat="1" ht="15.75" x14ac:dyDescent="0.25">
      <c r="A26" s="1115">
        <v>17</v>
      </c>
      <c r="B26" s="873" t="s">
        <v>83</v>
      </c>
      <c r="C26" s="109">
        <v>30488270.691780817</v>
      </c>
      <c r="D26" s="1269"/>
      <c r="E26" s="1203" t="s">
        <v>147</v>
      </c>
      <c r="F26" s="1203"/>
      <c r="G26" s="1270" t="s">
        <v>399</v>
      </c>
      <c r="H26" s="260"/>
      <c r="I26" s="260"/>
      <c r="J26" s="999"/>
      <c r="K26" s="999"/>
      <c r="M26" s="133"/>
      <c r="V26" s="212"/>
    </row>
    <row r="27" spans="1:23" s="7" customFormat="1" ht="15.75" x14ac:dyDescent="0.25">
      <c r="A27" s="1115">
        <v>18</v>
      </c>
      <c r="B27" s="873" t="s">
        <v>88</v>
      </c>
      <c r="C27" s="1181" t="s">
        <v>99</v>
      </c>
      <c r="D27" s="294"/>
      <c r="E27" s="300"/>
      <c r="F27" s="300"/>
      <c r="G27" s="175"/>
      <c r="H27" s="175"/>
      <c r="I27" s="175"/>
      <c r="J27" s="172"/>
      <c r="K27" s="172"/>
      <c r="M27" s="133"/>
      <c r="V27" s="212"/>
    </row>
    <row r="28" spans="1:23" s="7" customFormat="1" ht="15.75" x14ac:dyDescent="0.25">
      <c r="A28" s="1115">
        <v>19</v>
      </c>
      <c r="B28" s="873" t="s">
        <v>82</v>
      </c>
      <c r="C28" s="666">
        <v>-6.1000000000000004E-3</v>
      </c>
      <c r="D28" s="294"/>
      <c r="E28" s="824"/>
      <c r="F28" s="824"/>
      <c r="G28" s="1195"/>
      <c r="H28" s="1195"/>
      <c r="I28" s="1195"/>
      <c r="J28" s="1168"/>
      <c r="K28" s="1168"/>
      <c r="M28" s="133"/>
      <c r="V28" s="212"/>
    </row>
    <row r="29" spans="1:23" s="7" customFormat="1" ht="15.75" x14ac:dyDescent="0.25">
      <c r="A29" s="1115">
        <v>20</v>
      </c>
      <c r="B29" s="873" t="s">
        <v>84</v>
      </c>
      <c r="C29" s="109" t="s">
        <v>136</v>
      </c>
      <c r="D29" s="294"/>
      <c r="E29" s="825"/>
      <c r="F29" s="825"/>
      <c r="G29" s="175"/>
      <c r="H29" s="175"/>
      <c r="I29" s="175"/>
      <c r="J29" s="172"/>
      <c r="K29" s="172"/>
      <c r="M29" s="133"/>
      <c r="V29" s="212"/>
    </row>
    <row r="30" spans="1:23" s="7" customFormat="1" ht="15.75" x14ac:dyDescent="0.25">
      <c r="A30" s="1115">
        <v>21</v>
      </c>
      <c r="B30" s="411" t="s">
        <v>211</v>
      </c>
      <c r="C30" s="109" t="s">
        <v>262</v>
      </c>
      <c r="D30" s="294"/>
      <c r="E30" s="1644" t="s">
        <v>95</v>
      </c>
      <c r="F30" s="1645"/>
      <c r="G30" s="93" t="s">
        <v>205</v>
      </c>
      <c r="H30" s="258"/>
      <c r="I30" s="258"/>
      <c r="J30" s="581"/>
      <c r="K30" s="581"/>
      <c r="M30" s="133"/>
      <c r="V30" s="212"/>
    </row>
    <row r="31" spans="1:23" s="7" customFormat="1" ht="15.75" x14ac:dyDescent="0.25">
      <c r="A31" s="198"/>
      <c r="B31" s="1265"/>
      <c r="C31" s="189"/>
      <c r="D31" s="294"/>
      <c r="E31" s="1205"/>
      <c r="F31" s="1205"/>
      <c r="G31" s="258"/>
      <c r="H31" s="258"/>
      <c r="I31" s="258"/>
      <c r="J31" s="581"/>
      <c r="K31" s="581"/>
      <c r="M31" s="133"/>
      <c r="V31" s="212"/>
    </row>
    <row r="32" spans="1:23" s="7" customFormat="1" ht="15.75" x14ac:dyDescent="0.25">
      <c r="A32" s="1689" t="s">
        <v>558</v>
      </c>
      <c r="B32" s="1689"/>
      <c r="C32" s="1689"/>
      <c r="D32" s="1689"/>
      <c r="E32" s="133"/>
      <c r="F32" s="133"/>
      <c r="G32" s="133"/>
      <c r="H32" s="133"/>
      <c r="I32" s="133"/>
      <c r="J32" s="133"/>
      <c r="K32" s="133"/>
      <c r="L32" s="1689" t="s">
        <v>685</v>
      </c>
      <c r="M32" s="1689"/>
      <c r="N32" s="1689"/>
      <c r="O32" s="1689"/>
      <c r="P32" s="1689"/>
      <c r="Q32" s="133"/>
      <c r="R32" s="133"/>
      <c r="S32" s="133"/>
      <c r="T32" s="133"/>
      <c r="U32" s="133"/>
      <c r="V32" s="458"/>
      <c r="W32" s="1617" t="s">
        <v>858</v>
      </c>
    </row>
    <row r="33" spans="1:23" s="7" customFormat="1" ht="16.5" thickBot="1" x14ac:dyDescent="0.3">
      <c r="A33" s="1577" t="s">
        <v>326</v>
      </c>
      <c r="B33" s="1577"/>
      <c r="C33" s="1577"/>
      <c r="D33" s="1577"/>
      <c r="E33" s="56"/>
      <c r="F33" s="1577" t="s">
        <v>321</v>
      </c>
      <c r="G33" s="1577"/>
      <c r="H33" s="300"/>
      <c r="I33" s="300"/>
      <c r="J33" s="1577" t="s">
        <v>327</v>
      </c>
      <c r="K33" s="1577"/>
      <c r="L33" s="1254"/>
      <c r="M33" s="1577" t="s">
        <v>328</v>
      </c>
      <c r="N33" s="1577"/>
      <c r="O33" s="1577"/>
      <c r="P33" s="56"/>
      <c r="Q33" s="1577" t="s">
        <v>321</v>
      </c>
      <c r="R33" s="1577"/>
      <c r="S33" s="300"/>
      <c r="T33" s="1577" t="s">
        <v>322</v>
      </c>
      <c r="U33" s="1577"/>
      <c r="V33" s="1172"/>
      <c r="W33" s="1618"/>
    </row>
    <row r="34" spans="1:23" s="7" customFormat="1" ht="15.75" x14ac:dyDescent="0.25">
      <c r="A34" s="537">
        <v>1</v>
      </c>
      <c r="B34" s="647" t="s">
        <v>0</v>
      </c>
      <c r="C34" s="1184" t="s">
        <v>672</v>
      </c>
      <c r="D34" s="269" t="s">
        <v>130</v>
      </c>
      <c r="E34" s="881" t="s">
        <v>283</v>
      </c>
      <c r="F34" s="537">
        <v>1</v>
      </c>
      <c r="G34" s="1183" t="s">
        <v>672</v>
      </c>
      <c r="H34" s="191"/>
      <c r="I34" s="191"/>
      <c r="J34" s="537">
        <v>1</v>
      </c>
      <c r="K34" s="1183" t="s">
        <v>672</v>
      </c>
      <c r="M34" s="537">
        <v>1</v>
      </c>
      <c r="N34" s="1184" t="s">
        <v>671</v>
      </c>
      <c r="O34" s="1428" t="s">
        <v>130</v>
      </c>
      <c r="P34" s="881" t="s">
        <v>283</v>
      </c>
      <c r="Q34" s="537">
        <v>1</v>
      </c>
      <c r="R34" s="1183" t="s">
        <v>671</v>
      </c>
      <c r="S34" s="191"/>
      <c r="T34" s="537">
        <v>1</v>
      </c>
      <c r="U34" s="1184" t="s">
        <v>671</v>
      </c>
      <c r="V34" s="318"/>
      <c r="W34" s="1115"/>
    </row>
    <row r="35" spans="1:23" s="7" customFormat="1" ht="15.75" x14ac:dyDescent="0.25">
      <c r="A35" s="537">
        <v>2</v>
      </c>
      <c r="B35" s="647" t="s">
        <v>1</v>
      </c>
      <c r="C35" s="1209" t="str">
        <f>G13</f>
        <v>549300RM34L56MA11M54</v>
      </c>
      <c r="D35" s="269" t="s">
        <v>130</v>
      </c>
      <c r="E35" s="882" t="s">
        <v>283</v>
      </c>
      <c r="F35" s="537">
        <v>2</v>
      </c>
      <c r="G35" s="1188" t="str">
        <f>C35</f>
        <v>549300RM34L56MA11M54</v>
      </c>
      <c r="H35" s="1211"/>
      <c r="I35" s="1211"/>
      <c r="J35" s="537">
        <v>2</v>
      </c>
      <c r="K35" s="1188" t="str">
        <f>C35</f>
        <v>549300RM34L56MA11M54</v>
      </c>
      <c r="M35" s="537">
        <v>2</v>
      </c>
      <c r="N35" s="1209" t="str">
        <f>C35</f>
        <v>549300RM34L56MA11M54</v>
      </c>
      <c r="O35" s="1429" t="s">
        <v>130</v>
      </c>
      <c r="Q35" s="537">
        <v>2</v>
      </c>
      <c r="R35" s="1188" t="str">
        <f>N35</f>
        <v>549300RM34L56MA11M54</v>
      </c>
      <c r="S35" s="1211"/>
      <c r="T35" s="537">
        <v>2</v>
      </c>
      <c r="U35" s="1188" t="str">
        <f>N35</f>
        <v>549300RM34L56MA11M54</v>
      </c>
      <c r="V35" s="321"/>
      <c r="W35" s="1125" t="s">
        <v>963</v>
      </c>
    </row>
    <row r="36" spans="1:23" s="7" customFormat="1" ht="15.75" x14ac:dyDescent="0.25">
      <c r="A36" s="537">
        <v>3</v>
      </c>
      <c r="B36" s="647" t="s">
        <v>40</v>
      </c>
      <c r="C36" s="1181" t="s">
        <v>236</v>
      </c>
      <c r="D36" s="269" t="s">
        <v>130</v>
      </c>
      <c r="E36" s="882"/>
      <c r="F36" s="537">
        <v>3</v>
      </c>
      <c r="G36" s="1188" t="str">
        <f>G16</f>
        <v>549300091MND56LQ2L89</v>
      </c>
      <c r="H36" s="1211"/>
      <c r="I36" s="1211"/>
      <c r="J36" s="537">
        <v>3</v>
      </c>
      <c r="K36" s="1188" t="str">
        <f>G17</f>
        <v>549300077NBE657MLP47</v>
      </c>
      <c r="M36" s="537">
        <v>3</v>
      </c>
      <c r="N36" s="1209" t="str">
        <f>C36</f>
        <v>549300KM1L458YNTN211</v>
      </c>
      <c r="O36" s="1429" t="s">
        <v>130</v>
      </c>
      <c r="Q36" s="537">
        <v>3</v>
      </c>
      <c r="R36" s="1181" t="s">
        <v>237</v>
      </c>
      <c r="S36" s="1211"/>
      <c r="T36" s="537">
        <v>3</v>
      </c>
      <c r="U36" s="1181" t="s">
        <v>238</v>
      </c>
      <c r="V36" s="321"/>
      <c r="W36" s="1125">
        <v>4.0999999999999996</v>
      </c>
    </row>
    <row r="37" spans="1:23" s="7" customFormat="1" ht="15.75" x14ac:dyDescent="0.25">
      <c r="A37" s="537">
        <v>4</v>
      </c>
      <c r="B37" s="647" t="s">
        <v>12</v>
      </c>
      <c r="C37" s="1209" t="s">
        <v>106</v>
      </c>
      <c r="D37" s="269" t="s">
        <v>130</v>
      </c>
      <c r="E37" s="882"/>
      <c r="F37" s="537">
        <v>4</v>
      </c>
      <c r="G37" s="1181" t="s">
        <v>106</v>
      </c>
      <c r="H37" s="1195"/>
      <c r="I37" s="1211"/>
      <c r="J37" s="537">
        <v>4</v>
      </c>
      <c r="K37" s="1181" t="s">
        <v>106</v>
      </c>
      <c r="M37" s="537">
        <v>4</v>
      </c>
      <c r="N37" s="1435" t="s">
        <v>623</v>
      </c>
      <c r="O37" s="1446" t="s">
        <v>769</v>
      </c>
      <c r="Q37" s="537">
        <v>4</v>
      </c>
      <c r="R37" s="1436" t="s">
        <v>623</v>
      </c>
      <c r="S37" s="1211"/>
      <c r="T37" s="537">
        <v>4</v>
      </c>
      <c r="U37" s="1435" t="s">
        <v>623</v>
      </c>
      <c r="V37" s="1194"/>
      <c r="W37" s="1114"/>
    </row>
    <row r="38" spans="1:23" s="7" customFormat="1" ht="15.75" x14ac:dyDescent="0.25">
      <c r="A38" s="537">
        <v>5</v>
      </c>
      <c r="B38" s="647" t="s">
        <v>2</v>
      </c>
      <c r="C38" s="1209" t="s">
        <v>239</v>
      </c>
      <c r="D38" s="269" t="s">
        <v>130</v>
      </c>
      <c r="E38" s="882"/>
      <c r="F38" s="537">
        <v>5</v>
      </c>
      <c r="G38" s="1181" t="s">
        <v>239</v>
      </c>
      <c r="H38" s="1195"/>
      <c r="I38" s="1211"/>
      <c r="J38" s="537">
        <v>5</v>
      </c>
      <c r="K38" s="1181" t="s">
        <v>239</v>
      </c>
      <c r="M38" s="537">
        <v>5</v>
      </c>
      <c r="N38" s="1435" t="s">
        <v>623</v>
      </c>
      <c r="O38" s="1446" t="s">
        <v>769</v>
      </c>
      <c r="Q38" s="537">
        <v>5</v>
      </c>
      <c r="R38" s="1436" t="s">
        <v>623</v>
      </c>
      <c r="S38" s="1211"/>
      <c r="T38" s="537">
        <v>5</v>
      </c>
      <c r="U38" s="1435" t="s">
        <v>623</v>
      </c>
      <c r="V38" s="1194"/>
      <c r="W38" s="1119"/>
    </row>
    <row r="39" spans="1:23" s="7" customFormat="1" ht="15.75" x14ac:dyDescent="0.25">
      <c r="A39" s="537">
        <v>6</v>
      </c>
      <c r="B39" s="647" t="s">
        <v>445</v>
      </c>
      <c r="C39" s="1209" t="s">
        <v>240</v>
      </c>
      <c r="D39" s="269" t="s">
        <v>44</v>
      </c>
      <c r="E39" s="427"/>
      <c r="F39" s="537">
        <v>6</v>
      </c>
      <c r="G39" s="1181" t="s">
        <v>240</v>
      </c>
      <c r="H39" s="1195"/>
      <c r="I39" s="1211"/>
      <c r="J39" s="537">
        <v>6</v>
      </c>
      <c r="K39" s="1181" t="s">
        <v>240</v>
      </c>
      <c r="M39" s="537">
        <v>6</v>
      </c>
      <c r="N39" s="1435" t="s">
        <v>623</v>
      </c>
      <c r="O39" s="1446" t="s">
        <v>769</v>
      </c>
      <c r="Q39" s="537">
        <v>6</v>
      </c>
      <c r="R39" s="1436" t="s">
        <v>623</v>
      </c>
      <c r="S39" s="1211"/>
      <c r="T39" s="537">
        <v>6</v>
      </c>
      <c r="U39" s="1435" t="s">
        <v>623</v>
      </c>
      <c r="V39" s="1194"/>
      <c r="W39" s="1114"/>
    </row>
    <row r="40" spans="1:23" ht="15.75" x14ac:dyDescent="0.25">
      <c r="A40" s="537">
        <v>7</v>
      </c>
      <c r="B40" s="647" t="s">
        <v>446</v>
      </c>
      <c r="C40" s="42"/>
      <c r="D40" s="269" t="s">
        <v>43</v>
      </c>
      <c r="E40" s="427" t="s">
        <v>283</v>
      </c>
      <c r="F40" s="537">
        <v>7</v>
      </c>
      <c r="G40" s="71"/>
      <c r="H40" s="1195"/>
      <c r="I40" s="1211"/>
      <c r="J40" s="537">
        <v>7</v>
      </c>
      <c r="K40" s="71"/>
      <c r="M40" s="537">
        <v>7</v>
      </c>
      <c r="N40" s="642"/>
      <c r="O40" s="1429" t="s">
        <v>43</v>
      </c>
      <c r="Q40" s="537">
        <v>7</v>
      </c>
      <c r="R40" s="642"/>
      <c r="S40" s="1211"/>
      <c r="T40" s="537">
        <v>7</v>
      </c>
      <c r="U40" s="642"/>
      <c r="V40" s="321"/>
      <c r="W40" s="1126"/>
    </row>
    <row r="41" spans="1:23" ht="15.75" x14ac:dyDescent="0.25">
      <c r="A41" s="537">
        <v>8</v>
      </c>
      <c r="B41" s="647" t="s">
        <v>447</v>
      </c>
      <c r="C41" s="42"/>
      <c r="D41" s="269" t="s">
        <v>43</v>
      </c>
      <c r="E41" s="427" t="s">
        <v>283</v>
      </c>
      <c r="F41" s="537">
        <v>8</v>
      </c>
      <c r="G41" s="71"/>
      <c r="H41" s="1195"/>
      <c r="I41" s="1211"/>
      <c r="J41" s="537">
        <v>8</v>
      </c>
      <c r="K41" s="71"/>
      <c r="M41" s="537">
        <v>8</v>
      </c>
      <c r="N41" s="642"/>
      <c r="O41" s="1429" t="s">
        <v>43</v>
      </c>
      <c r="Q41" s="537">
        <v>8</v>
      </c>
      <c r="R41" s="642"/>
      <c r="S41" s="1211"/>
      <c r="T41" s="537">
        <v>8</v>
      </c>
      <c r="U41" s="642"/>
      <c r="V41" s="321"/>
      <c r="W41" s="1114"/>
    </row>
    <row r="42" spans="1:23" s="7" customFormat="1" ht="15.75" x14ac:dyDescent="0.25">
      <c r="A42" s="537">
        <v>9</v>
      </c>
      <c r="B42" s="647" t="s">
        <v>5</v>
      </c>
      <c r="C42" s="1209" t="s">
        <v>109</v>
      </c>
      <c r="D42" s="269" t="s">
        <v>130</v>
      </c>
      <c r="E42" s="427"/>
      <c r="F42" s="537">
        <v>9</v>
      </c>
      <c r="G42" s="1181" t="s">
        <v>109</v>
      </c>
      <c r="H42" s="1195"/>
      <c r="I42" s="1211"/>
      <c r="J42" s="537">
        <v>9</v>
      </c>
      <c r="K42" s="1181" t="s">
        <v>109</v>
      </c>
      <c r="M42" s="537">
        <v>9</v>
      </c>
      <c r="N42" s="1435" t="s">
        <v>623</v>
      </c>
      <c r="O42" s="1446" t="s">
        <v>769</v>
      </c>
      <c r="Q42" s="537">
        <v>9</v>
      </c>
      <c r="R42" s="1435" t="s">
        <v>623</v>
      </c>
      <c r="S42" s="1211"/>
      <c r="T42" s="537">
        <v>9</v>
      </c>
      <c r="U42" s="1435" t="s">
        <v>623</v>
      </c>
      <c r="V42" s="1194"/>
      <c r="W42" s="1373"/>
    </row>
    <row r="43" spans="1:23" s="7" customFormat="1" ht="15.75" x14ac:dyDescent="0.25">
      <c r="A43" s="537">
        <v>10</v>
      </c>
      <c r="B43" s="647" t="s">
        <v>6</v>
      </c>
      <c r="C43" s="1181" t="str">
        <f>G14</f>
        <v>549300RM34X92OB23P19</v>
      </c>
      <c r="D43" s="269" t="s">
        <v>130</v>
      </c>
      <c r="E43" s="427" t="s">
        <v>283</v>
      </c>
      <c r="F43" s="537">
        <v>10</v>
      </c>
      <c r="G43" s="1181" t="str">
        <f>C43</f>
        <v>549300RM34X92OB23P19</v>
      </c>
      <c r="H43" s="1195"/>
      <c r="I43" s="1211"/>
      <c r="J43" s="537">
        <v>10</v>
      </c>
      <c r="K43" s="1181" t="str">
        <f>C43</f>
        <v>549300RM34X92OB23P19</v>
      </c>
      <c r="M43" s="537">
        <v>10</v>
      </c>
      <c r="N43" s="1435" t="s">
        <v>623</v>
      </c>
      <c r="O43" s="1446" t="s">
        <v>769</v>
      </c>
      <c r="Q43" s="537">
        <v>10</v>
      </c>
      <c r="R43" s="1436" t="s">
        <v>623</v>
      </c>
      <c r="S43" s="1211"/>
      <c r="T43" s="537">
        <v>10</v>
      </c>
      <c r="U43" s="1435" t="s">
        <v>623</v>
      </c>
      <c r="V43" s="319"/>
      <c r="W43" s="1125">
        <v>4.0999999999999996</v>
      </c>
    </row>
    <row r="44" spans="1:23" s="7" customFormat="1" ht="15.75" x14ac:dyDescent="0.25">
      <c r="A44" s="537">
        <v>11</v>
      </c>
      <c r="B44" s="647" t="s">
        <v>7</v>
      </c>
      <c r="C44" s="1209" t="str">
        <f>G11</f>
        <v>AL61GG34LM12CV28I911</v>
      </c>
      <c r="D44" s="269" t="s">
        <v>130</v>
      </c>
      <c r="E44" s="427"/>
      <c r="F44" s="537">
        <v>11</v>
      </c>
      <c r="G44" s="1181" t="str">
        <f>C44</f>
        <v>AL61GG34LM12CV28I911</v>
      </c>
      <c r="H44" s="1195"/>
      <c r="I44" s="1211"/>
      <c r="J44" s="537">
        <v>11</v>
      </c>
      <c r="K44" s="1181" t="str">
        <f>C44</f>
        <v>AL61GG34LM12CV28I911</v>
      </c>
      <c r="M44" s="537">
        <v>11</v>
      </c>
      <c r="N44" s="1209" t="str">
        <f>C44</f>
        <v>AL61GG34LM12CV28I911</v>
      </c>
      <c r="O44" s="1447" t="s">
        <v>130</v>
      </c>
      <c r="Q44" s="537">
        <v>11</v>
      </c>
      <c r="R44" s="1188" t="str">
        <f>N44</f>
        <v>AL61GG34LM12CV28I911</v>
      </c>
      <c r="S44" s="1211"/>
      <c r="T44" s="537">
        <v>11</v>
      </c>
      <c r="U44" s="1188" t="str">
        <f>N44</f>
        <v>AL61GG34LM12CV28I911</v>
      </c>
      <c r="V44" s="321"/>
      <c r="W44" s="1125">
        <v>4.0999999999999996</v>
      </c>
    </row>
    <row r="45" spans="1:23" s="7" customFormat="1" ht="15.75" x14ac:dyDescent="0.25">
      <c r="A45" s="537">
        <v>12</v>
      </c>
      <c r="B45" s="647" t="s">
        <v>46</v>
      </c>
      <c r="C45" s="1209" t="s">
        <v>108</v>
      </c>
      <c r="D45" s="269" t="s">
        <v>130</v>
      </c>
      <c r="E45" s="427"/>
      <c r="F45" s="537">
        <v>12</v>
      </c>
      <c r="G45" s="1181" t="str">
        <f>C45</f>
        <v>GB</v>
      </c>
      <c r="H45" s="1195"/>
      <c r="I45" s="1211"/>
      <c r="J45" s="537">
        <v>12</v>
      </c>
      <c r="K45" s="1181" t="str">
        <f>C45</f>
        <v>GB</v>
      </c>
      <c r="M45" s="537">
        <v>12</v>
      </c>
      <c r="N45" s="1435" t="s">
        <v>623</v>
      </c>
      <c r="O45" s="1446" t="s">
        <v>769</v>
      </c>
      <c r="Q45" s="537">
        <v>12</v>
      </c>
      <c r="R45" s="1436" t="s">
        <v>623</v>
      </c>
      <c r="S45" s="1211"/>
      <c r="T45" s="537">
        <v>12</v>
      </c>
      <c r="U45" s="1435" t="s">
        <v>623</v>
      </c>
      <c r="V45" s="1194"/>
      <c r="W45" s="1125">
        <v>4.2</v>
      </c>
    </row>
    <row r="46" spans="1:23" ht="15.75" x14ac:dyDescent="0.25">
      <c r="A46" s="537">
        <v>13</v>
      </c>
      <c r="B46" s="647" t="s">
        <v>8</v>
      </c>
      <c r="C46" s="42"/>
      <c r="D46" s="269" t="s">
        <v>43</v>
      </c>
      <c r="E46" s="427" t="s">
        <v>283</v>
      </c>
      <c r="F46" s="537">
        <v>13</v>
      </c>
      <c r="G46" s="987"/>
      <c r="H46" s="1195"/>
      <c r="I46" s="1211"/>
      <c r="J46" s="537">
        <v>13</v>
      </c>
      <c r="K46" s="987"/>
      <c r="M46" s="537">
        <v>13</v>
      </c>
      <c r="N46" s="1435" t="s">
        <v>623</v>
      </c>
      <c r="O46" s="1429" t="s">
        <v>769</v>
      </c>
      <c r="Q46" s="537">
        <v>13</v>
      </c>
      <c r="R46" s="1436" t="s">
        <v>623</v>
      </c>
      <c r="S46" s="1211"/>
      <c r="T46" s="537">
        <v>13</v>
      </c>
      <c r="U46" s="1435" t="s">
        <v>623</v>
      </c>
      <c r="V46" s="1194"/>
      <c r="W46" s="1115">
        <v>4.3</v>
      </c>
    </row>
    <row r="47" spans="1:23" s="7" customFormat="1" ht="15.75" x14ac:dyDescent="0.25">
      <c r="A47" s="537">
        <v>14</v>
      </c>
      <c r="B47" s="647" t="s">
        <v>9</v>
      </c>
      <c r="C47" s="93" t="s">
        <v>205</v>
      </c>
      <c r="D47" s="269" t="s">
        <v>43</v>
      </c>
      <c r="E47" s="427"/>
      <c r="F47" s="537">
        <v>14</v>
      </c>
      <c r="G47" s="93" t="s">
        <v>205</v>
      </c>
      <c r="H47" s="1195"/>
      <c r="I47" s="1211"/>
      <c r="J47" s="537">
        <v>14</v>
      </c>
      <c r="K47" s="93" t="s">
        <v>205</v>
      </c>
      <c r="M47" s="537">
        <v>14</v>
      </c>
      <c r="N47" s="93" t="s">
        <v>205</v>
      </c>
      <c r="O47" s="1429" t="s">
        <v>43</v>
      </c>
      <c r="Q47" s="537">
        <v>14</v>
      </c>
      <c r="R47" s="93" t="s">
        <v>205</v>
      </c>
      <c r="S47" s="1211"/>
      <c r="T47" s="537">
        <v>14</v>
      </c>
      <c r="U47" s="93" t="s">
        <v>205</v>
      </c>
      <c r="V47" s="321"/>
      <c r="W47" s="1118"/>
    </row>
    <row r="48" spans="1:23" ht="15.75" x14ac:dyDescent="0.25">
      <c r="A48" s="537">
        <v>15</v>
      </c>
      <c r="B48" s="647" t="s">
        <v>10</v>
      </c>
      <c r="C48" s="42"/>
      <c r="D48" s="269" t="s">
        <v>43</v>
      </c>
      <c r="E48" s="427"/>
      <c r="F48" s="537">
        <v>15</v>
      </c>
      <c r="G48" s="71"/>
      <c r="H48" s="1195"/>
      <c r="I48" s="1211"/>
      <c r="J48" s="537">
        <v>15</v>
      </c>
      <c r="K48" s="71"/>
      <c r="M48" s="537">
        <v>15</v>
      </c>
      <c r="N48" s="1435" t="s">
        <v>623</v>
      </c>
      <c r="O48" s="1429" t="s">
        <v>769</v>
      </c>
      <c r="Q48" s="537">
        <v>15</v>
      </c>
      <c r="R48" s="1436" t="s">
        <v>623</v>
      </c>
      <c r="S48" s="1211"/>
      <c r="T48" s="537">
        <v>15</v>
      </c>
      <c r="U48" s="1435" t="s">
        <v>623</v>
      </c>
      <c r="V48" s="321"/>
      <c r="W48" s="1125"/>
    </row>
    <row r="49" spans="1:23" ht="15.75" x14ac:dyDescent="0.25">
      <c r="A49" s="537">
        <v>16</v>
      </c>
      <c r="B49" s="647" t="s">
        <v>41</v>
      </c>
      <c r="C49" s="42"/>
      <c r="D49" s="269" t="s">
        <v>44</v>
      </c>
      <c r="E49" s="427"/>
      <c r="F49" s="537">
        <v>16</v>
      </c>
      <c r="G49" s="71"/>
      <c r="H49" s="1195"/>
      <c r="I49" s="1211"/>
      <c r="J49" s="537">
        <v>16</v>
      </c>
      <c r="K49" s="71"/>
      <c r="M49" s="537">
        <v>16</v>
      </c>
      <c r="N49" s="1435" t="s">
        <v>623</v>
      </c>
      <c r="O49" s="1429" t="s">
        <v>769</v>
      </c>
      <c r="Q49" s="537">
        <v>16</v>
      </c>
      <c r="R49" s="1436" t="s">
        <v>623</v>
      </c>
      <c r="S49" s="1211"/>
      <c r="T49" s="537">
        <v>16</v>
      </c>
      <c r="U49" s="1435" t="s">
        <v>623</v>
      </c>
      <c r="V49" s="321"/>
      <c r="W49" s="1116"/>
    </row>
    <row r="50" spans="1:23" s="7" customFormat="1" ht="15.75" x14ac:dyDescent="0.25">
      <c r="A50" s="537">
        <v>17</v>
      </c>
      <c r="B50" s="647" t="s">
        <v>11</v>
      </c>
      <c r="C50" s="1209" t="str">
        <f>G30</f>
        <v>549300WCGB70D06XZS54</v>
      </c>
      <c r="D50" s="269" t="s">
        <v>43</v>
      </c>
      <c r="E50" s="427" t="s">
        <v>283</v>
      </c>
      <c r="F50" s="537">
        <v>17</v>
      </c>
      <c r="G50" s="1181" t="str">
        <f>C50</f>
        <v>549300WCGB70D06XZS54</v>
      </c>
      <c r="H50" s="1195"/>
      <c r="I50" s="1211"/>
      <c r="J50" s="537">
        <v>17</v>
      </c>
      <c r="K50" s="1181" t="str">
        <f>C50</f>
        <v>549300WCGB70D06XZS54</v>
      </c>
      <c r="M50" s="537">
        <v>17</v>
      </c>
      <c r="N50" s="1435" t="s">
        <v>623</v>
      </c>
      <c r="O50" s="1429" t="s">
        <v>769</v>
      </c>
      <c r="Q50" s="537">
        <v>17</v>
      </c>
      <c r="R50" s="1436" t="s">
        <v>623</v>
      </c>
      <c r="S50" s="1211"/>
      <c r="T50" s="537">
        <v>17</v>
      </c>
      <c r="U50" s="1435" t="s">
        <v>623</v>
      </c>
      <c r="V50" s="1194"/>
      <c r="W50" s="1115">
        <v>4.5</v>
      </c>
    </row>
    <row r="51" spans="1:23" ht="16.5" thickBot="1" x14ac:dyDescent="0.3">
      <c r="A51" s="537">
        <v>18</v>
      </c>
      <c r="B51" s="647" t="s">
        <v>154</v>
      </c>
      <c r="C51" s="586" t="str">
        <f>G13</f>
        <v>549300RM34L56MA11M54</v>
      </c>
      <c r="D51" s="269" t="s">
        <v>43</v>
      </c>
      <c r="E51" s="427"/>
      <c r="F51" s="537">
        <v>18</v>
      </c>
      <c r="G51" s="242" t="str">
        <f>C51</f>
        <v>549300RM34L56MA11M54</v>
      </c>
      <c r="H51" s="1195"/>
      <c r="I51" s="1211"/>
      <c r="J51" s="537">
        <v>18</v>
      </c>
      <c r="K51" s="242" t="str">
        <f>C51</f>
        <v>549300RM34L56MA11M54</v>
      </c>
      <c r="M51" s="537">
        <v>18</v>
      </c>
      <c r="N51" s="42"/>
      <c r="O51" s="1430" t="s">
        <v>43</v>
      </c>
      <c r="Q51" s="537">
        <v>18</v>
      </c>
      <c r="R51" s="1137"/>
      <c r="S51" s="1211"/>
      <c r="T51" s="537">
        <v>18</v>
      </c>
      <c r="U51" s="42"/>
      <c r="V51" s="1194"/>
      <c r="W51" s="1115">
        <v>4.3</v>
      </c>
    </row>
    <row r="52" spans="1:23" s="7" customFormat="1" ht="15.75" x14ac:dyDescent="0.25">
      <c r="A52" s="678" t="s">
        <v>134</v>
      </c>
      <c r="B52" s="1224"/>
      <c r="C52" s="66"/>
      <c r="D52" s="1423"/>
      <c r="E52" s="182"/>
      <c r="F52" s="678"/>
      <c r="G52" s="66"/>
      <c r="H52" s="66"/>
      <c r="I52" s="66"/>
      <c r="J52" s="678"/>
      <c r="K52" s="66"/>
      <c r="M52" s="678"/>
      <c r="N52" s="66"/>
      <c r="O52" s="56"/>
      <c r="Q52" s="678"/>
      <c r="R52" s="66"/>
      <c r="S52" s="66"/>
      <c r="T52" s="678"/>
      <c r="U52" s="66"/>
      <c r="V52" s="1195"/>
      <c r="W52" s="198"/>
    </row>
    <row r="53" spans="1:23" s="7" customFormat="1" ht="15.75" x14ac:dyDescent="0.25">
      <c r="A53" s="537">
        <v>1</v>
      </c>
      <c r="B53" s="647" t="s">
        <v>49</v>
      </c>
      <c r="C53" s="1181" t="s">
        <v>120</v>
      </c>
      <c r="D53" s="1143" t="s">
        <v>130</v>
      </c>
      <c r="E53" s="427" t="s">
        <v>283</v>
      </c>
      <c r="F53" s="537">
        <v>1</v>
      </c>
      <c r="G53" s="1181" t="s">
        <v>234</v>
      </c>
      <c r="H53" s="1195"/>
      <c r="I53" s="1195"/>
      <c r="J53" s="537">
        <v>1</v>
      </c>
      <c r="K53" s="1181" t="s">
        <v>235</v>
      </c>
      <c r="M53" s="537">
        <v>1</v>
      </c>
      <c r="N53" s="1181" t="s">
        <v>120</v>
      </c>
      <c r="O53" s="1429" t="s">
        <v>43</v>
      </c>
      <c r="Q53" s="537">
        <v>1</v>
      </c>
      <c r="R53" s="1181" t="s">
        <v>234</v>
      </c>
      <c r="S53" s="1195"/>
      <c r="T53" s="537">
        <v>1</v>
      </c>
      <c r="U53" s="1181" t="s">
        <v>235</v>
      </c>
      <c r="V53" s="319"/>
      <c r="W53" s="1115">
        <v>3.1</v>
      </c>
    </row>
    <row r="54" spans="1:23" ht="15.75" x14ac:dyDescent="0.25">
      <c r="A54" s="537">
        <v>2</v>
      </c>
      <c r="B54" s="647" t="s">
        <v>15</v>
      </c>
      <c r="C54" s="71"/>
      <c r="D54" s="1143" t="s">
        <v>44</v>
      </c>
      <c r="E54" s="182"/>
      <c r="F54" s="537">
        <v>2</v>
      </c>
      <c r="G54" s="71"/>
      <c r="H54" s="1195"/>
      <c r="I54" s="1195"/>
      <c r="J54" s="537">
        <v>2</v>
      </c>
      <c r="K54" s="71"/>
      <c r="M54" s="537">
        <v>2</v>
      </c>
      <c r="N54" s="42"/>
      <c r="O54" s="1429" t="s">
        <v>769</v>
      </c>
      <c r="Q54" s="537">
        <v>2</v>
      </c>
      <c r="R54" s="1137"/>
      <c r="S54" s="1195"/>
      <c r="T54" s="537">
        <v>2</v>
      </c>
      <c r="U54" s="42"/>
      <c r="V54" s="319"/>
      <c r="W54" s="1115"/>
    </row>
    <row r="55" spans="1:23" ht="15.75" x14ac:dyDescent="0.25">
      <c r="A55" s="537">
        <v>3</v>
      </c>
      <c r="B55" s="647" t="s">
        <v>79</v>
      </c>
      <c r="C55" s="301" t="s">
        <v>571</v>
      </c>
      <c r="D55" s="1143" t="s">
        <v>130</v>
      </c>
      <c r="E55" s="182"/>
      <c r="F55" s="537">
        <v>3</v>
      </c>
      <c r="G55" s="301" t="s">
        <v>571</v>
      </c>
      <c r="H55" s="261"/>
      <c r="I55" s="261"/>
      <c r="J55" s="537">
        <v>3</v>
      </c>
      <c r="K55" s="301" t="s">
        <v>571</v>
      </c>
      <c r="M55" s="537">
        <v>3</v>
      </c>
      <c r="N55" s="301" t="s">
        <v>571</v>
      </c>
      <c r="O55" s="1429" t="s">
        <v>130</v>
      </c>
      <c r="P55" s="1223" t="s">
        <v>283</v>
      </c>
      <c r="Q55" s="537">
        <v>3</v>
      </c>
      <c r="R55" s="301" t="s">
        <v>571</v>
      </c>
      <c r="S55" s="261"/>
      <c r="T55" s="537">
        <v>3</v>
      </c>
      <c r="U55" s="301" t="s">
        <v>571</v>
      </c>
      <c r="V55" s="320"/>
      <c r="W55" s="1128">
        <v>9.1999999999999993</v>
      </c>
    </row>
    <row r="56" spans="1:23" ht="15.75" x14ac:dyDescent="0.25">
      <c r="A56" s="537">
        <v>4</v>
      </c>
      <c r="B56" s="647" t="s">
        <v>34</v>
      </c>
      <c r="C56" s="119" t="s">
        <v>110</v>
      </c>
      <c r="D56" s="1143" t="s">
        <v>130</v>
      </c>
      <c r="E56" s="182"/>
      <c r="F56" s="679">
        <v>4</v>
      </c>
      <c r="G56" s="119" t="s">
        <v>110</v>
      </c>
      <c r="H56" s="1211"/>
      <c r="I56" s="1211"/>
      <c r="J56" s="679">
        <v>4</v>
      </c>
      <c r="K56" s="119" t="s">
        <v>110</v>
      </c>
      <c r="M56" s="679">
        <v>4</v>
      </c>
      <c r="N56" s="1508" t="s">
        <v>110</v>
      </c>
      <c r="O56" s="1429" t="s">
        <v>130</v>
      </c>
      <c r="Q56" s="679">
        <v>4</v>
      </c>
      <c r="R56" s="1508" t="s">
        <v>110</v>
      </c>
      <c r="S56" s="1211"/>
      <c r="T56" s="679">
        <v>4</v>
      </c>
      <c r="U56" s="1508" t="s">
        <v>110</v>
      </c>
      <c r="V56" s="1194"/>
      <c r="W56" s="1115">
        <v>7.1</v>
      </c>
    </row>
    <row r="57" spans="1:23" ht="15.75" x14ac:dyDescent="0.25">
      <c r="A57" s="537">
        <v>5</v>
      </c>
      <c r="B57" s="647" t="s">
        <v>16</v>
      </c>
      <c r="C57" s="242" t="b">
        <v>0</v>
      </c>
      <c r="D57" s="1143" t="s">
        <v>130</v>
      </c>
      <c r="E57" s="182"/>
      <c r="F57" s="537">
        <v>5</v>
      </c>
      <c r="G57" s="242" t="b">
        <v>0</v>
      </c>
      <c r="H57" s="1195"/>
      <c r="I57" s="1195"/>
      <c r="J57" s="537">
        <v>5</v>
      </c>
      <c r="K57" s="242" t="b">
        <v>0</v>
      </c>
      <c r="M57" s="537">
        <v>5</v>
      </c>
      <c r="N57" s="1435" t="s">
        <v>623</v>
      </c>
      <c r="O57" s="1429" t="s">
        <v>769</v>
      </c>
      <c r="Q57" s="537">
        <v>5</v>
      </c>
      <c r="R57" s="1436" t="s">
        <v>623</v>
      </c>
      <c r="S57" s="1195"/>
      <c r="T57" s="537">
        <v>5</v>
      </c>
      <c r="U57" s="1435" t="s">
        <v>623</v>
      </c>
      <c r="V57" s="1194"/>
      <c r="W57" s="1115"/>
    </row>
    <row r="58" spans="1:23" ht="15.75" x14ac:dyDescent="0.25">
      <c r="A58" s="537">
        <v>6</v>
      </c>
      <c r="B58" s="647" t="s">
        <v>50</v>
      </c>
      <c r="C58" s="71"/>
      <c r="D58" s="1143" t="s">
        <v>44</v>
      </c>
      <c r="E58" s="182"/>
      <c r="F58" s="537">
        <v>6</v>
      </c>
      <c r="G58" s="71"/>
      <c r="H58" s="1195"/>
      <c r="I58" s="1195"/>
      <c r="J58" s="537">
        <v>6</v>
      </c>
      <c r="K58" s="71"/>
      <c r="M58" s="537">
        <v>6</v>
      </c>
      <c r="N58" s="1435" t="s">
        <v>623</v>
      </c>
      <c r="O58" s="1429" t="s">
        <v>769</v>
      </c>
      <c r="Q58" s="537">
        <v>6</v>
      </c>
      <c r="R58" s="1436" t="s">
        <v>623</v>
      </c>
      <c r="S58" s="1195"/>
      <c r="T58" s="537">
        <v>6</v>
      </c>
      <c r="U58" s="1435" t="s">
        <v>623</v>
      </c>
      <c r="V58" s="319"/>
      <c r="W58" s="1115"/>
    </row>
    <row r="59" spans="1:23" ht="15.75" x14ac:dyDescent="0.25">
      <c r="A59" s="537">
        <v>7</v>
      </c>
      <c r="B59" s="647" t="s">
        <v>13</v>
      </c>
      <c r="C59" s="71"/>
      <c r="D59" s="1143" t="s">
        <v>44</v>
      </c>
      <c r="E59" s="182"/>
      <c r="F59" s="537">
        <v>7</v>
      </c>
      <c r="G59" s="71"/>
      <c r="H59" s="1195"/>
      <c r="I59" s="1195"/>
      <c r="J59" s="537">
        <v>7</v>
      </c>
      <c r="K59" s="71"/>
      <c r="M59" s="537">
        <v>7</v>
      </c>
      <c r="N59" s="1435" t="s">
        <v>623</v>
      </c>
      <c r="O59" s="1429" t="s">
        <v>769</v>
      </c>
      <c r="Q59" s="537">
        <v>7</v>
      </c>
      <c r="R59" s="1436" t="s">
        <v>623</v>
      </c>
      <c r="S59" s="1195"/>
      <c r="T59" s="537">
        <v>7</v>
      </c>
      <c r="U59" s="1435" t="s">
        <v>623</v>
      </c>
      <c r="V59" s="319"/>
      <c r="W59" s="1115"/>
    </row>
    <row r="60" spans="1:23" ht="15.75" x14ac:dyDescent="0.25">
      <c r="A60" s="537">
        <v>8</v>
      </c>
      <c r="B60" s="647" t="s">
        <v>14</v>
      </c>
      <c r="C60" s="116" t="s">
        <v>170</v>
      </c>
      <c r="D60" s="1143" t="s">
        <v>130</v>
      </c>
      <c r="E60" s="427" t="s">
        <v>283</v>
      </c>
      <c r="F60" s="537">
        <v>8</v>
      </c>
      <c r="G60" s="291" t="s">
        <v>170</v>
      </c>
      <c r="H60" s="1211"/>
      <c r="I60" s="1211"/>
      <c r="J60" s="537">
        <v>8</v>
      </c>
      <c r="K60" s="291" t="s">
        <v>170</v>
      </c>
      <c r="M60" s="537">
        <v>8</v>
      </c>
      <c r="N60" s="1435" t="s">
        <v>623</v>
      </c>
      <c r="O60" s="1431" t="s">
        <v>769</v>
      </c>
      <c r="Q60" s="537">
        <v>8</v>
      </c>
      <c r="R60" s="1436" t="s">
        <v>623</v>
      </c>
      <c r="S60" s="1211"/>
      <c r="T60" s="537">
        <v>8</v>
      </c>
      <c r="U60" s="1435" t="s">
        <v>623</v>
      </c>
      <c r="V60" s="321"/>
      <c r="W60" s="1121" t="s">
        <v>954</v>
      </c>
    </row>
    <row r="61" spans="1:23" ht="15.75" x14ac:dyDescent="0.25">
      <c r="A61" s="537">
        <v>9</v>
      </c>
      <c r="B61" s="647" t="s">
        <v>51</v>
      </c>
      <c r="C61" s="119" t="s">
        <v>104</v>
      </c>
      <c r="D61" s="1143" t="s">
        <v>130</v>
      </c>
      <c r="E61" s="182"/>
      <c r="F61" s="679">
        <v>9</v>
      </c>
      <c r="G61" s="119" t="s">
        <v>104</v>
      </c>
      <c r="H61" s="1211"/>
      <c r="I61" s="1211"/>
      <c r="J61" s="679">
        <v>9</v>
      </c>
      <c r="K61" s="119" t="s">
        <v>104</v>
      </c>
      <c r="M61" s="679">
        <v>9</v>
      </c>
      <c r="N61" s="863" t="s">
        <v>104</v>
      </c>
      <c r="O61" s="1429" t="s">
        <v>130</v>
      </c>
      <c r="Q61" s="679">
        <v>9</v>
      </c>
      <c r="R61" s="863" t="s">
        <v>104</v>
      </c>
      <c r="S61" s="1211"/>
      <c r="T61" s="679">
        <v>9</v>
      </c>
      <c r="U61" s="863" t="s">
        <v>104</v>
      </c>
      <c r="V61" s="321"/>
      <c r="W61" s="1115">
        <v>8.4</v>
      </c>
    </row>
    <row r="62" spans="1:23" ht="15.75" x14ac:dyDescent="0.25">
      <c r="A62" s="537">
        <v>10</v>
      </c>
      <c r="B62" s="647" t="s">
        <v>35</v>
      </c>
      <c r="C62" s="120"/>
      <c r="D62" s="1143" t="s">
        <v>44</v>
      </c>
      <c r="E62" s="182"/>
      <c r="F62" s="679">
        <v>10</v>
      </c>
      <c r="G62" s="120"/>
      <c r="H62" s="1211"/>
      <c r="I62" s="1211"/>
      <c r="J62" s="679">
        <v>10</v>
      </c>
      <c r="K62" s="120"/>
      <c r="M62" s="679">
        <v>10</v>
      </c>
      <c r="N62" s="120"/>
      <c r="O62" s="1429" t="s">
        <v>44</v>
      </c>
      <c r="Q62" s="679">
        <v>10</v>
      </c>
      <c r="R62" s="120"/>
      <c r="S62" s="1211"/>
      <c r="T62" s="679">
        <v>10</v>
      </c>
      <c r="U62" s="120"/>
      <c r="V62" s="321"/>
      <c r="W62" s="1115"/>
    </row>
    <row r="63" spans="1:23" ht="15.75" x14ac:dyDescent="0.25">
      <c r="A63" s="537">
        <v>11</v>
      </c>
      <c r="B63" s="647" t="s">
        <v>52</v>
      </c>
      <c r="C63" s="119">
        <v>2011</v>
      </c>
      <c r="D63" s="1143" t="s">
        <v>44</v>
      </c>
      <c r="E63" s="182"/>
      <c r="F63" s="679">
        <v>11</v>
      </c>
      <c r="G63" s="119">
        <v>2011</v>
      </c>
      <c r="H63" s="1211"/>
      <c r="I63" s="1211"/>
      <c r="J63" s="679">
        <v>11</v>
      </c>
      <c r="K63" s="119">
        <v>2011</v>
      </c>
      <c r="M63" s="679">
        <v>11</v>
      </c>
      <c r="N63" s="863">
        <v>2011</v>
      </c>
      <c r="O63" s="1429" t="s">
        <v>44</v>
      </c>
      <c r="Q63" s="679">
        <v>11</v>
      </c>
      <c r="R63" s="863">
        <v>2011</v>
      </c>
      <c r="S63" s="1211"/>
      <c r="T63" s="679">
        <v>11</v>
      </c>
      <c r="U63" s="863">
        <v>2011</v>
      </c>
      <c r="V63" s="321"/>
      <c r="W63" s="1115"/>
    </row>
    <row r="64" spans="1:23" ht="15.75" x14ac:dyDescent="0.25">
      <c r="A64" s="537">
        <v>12</v>
      </c>
      <c r="B64" s="647" t="s">
        <v>53</v>
      </c>
      <c r="C64" s="860" t="s">
        <v>668</v>
      </c>
      <c r="D64" s="1143" t="s">
        <v>130</v>
      </c>
      <c r="E64" s="182"/>
      <c r="F64" s="537">
        <v>12</v>
      </c>
      <c r="G64" s="860" t="s">
        <v>668</v>
      </c>
      <c r="H64" s="191"/>
      <c r="I64" s="191"/>
      <c r="J64" s="537">
        <v>12</v>
      </c>
      <c r="K64" s="860" t="s">
        <v>668</v>
      </c>
      <c r="M64" s="537">
        <v>12</v>
      </c>
      <c r="N64" s="1435" t="s">
        <v>623</v>
      </c>
      <c r="O64" s="1429" t="s">
        <v>769</v>
      </c>
      <c r="Q64" s="537">
        <v>12</v>
      </c>
      <c r="R64" s="1436" t="s">
        <v>623</v>
      </c>
      <c r="S64" s="191"/>
      <c r="T64" s="537">
        <v>12</v>
      </c>
      <c r="U64" s="1435" t="s">
        <v>623</v>
      </c>
      <c r="V64" s="318"/>
      <c r="W64" s="53"/>
    </row>
    <row r="65" spans="1:23" ht="15.75" x14ac:dyDescent="0.25">
      <c r="A65" s="537">
        <v>13</v>
      </c>
      <c r="B65" s="647" t="s">
        <v>54</v>
      </c>
      <c r="C65" s="88" t="s">
        <v>645</v>
      </c>
      <c r="D65" s="1143" t="s">
        <v>130</v>
      </c>
      <c r="E65" s="182"/>
      <c r="F65" s="537">
        <v>13</v>
      </c>
      <c r="G65" s="88" t="s">
        <v>645</v>
      </c>
      <c r="H65" s="185"/>
      <c r="I65" s="185"/>
      <c r="J65" s="537">
        <v>13</v>
      </c>
      <c r="K65" s="88" t="s">
        <v>645</v>
      </c>
      <c r="M65" s="537">
        <v>13</v>
      </c>
      <c r="N65" s="1435" t="s">
        <v>623</v>
      </c>
      <c r="O65" s="1429" t="s">
        <v>769</v>
      </c>
      <c r="Q65" s="537">
        <v>13</v>
      </c>
      <c r="R65" s="1436" t="s">
        <v>623</v>
      </c>
      <c r="S65" s="185"/>
      <c r="T65" s="537">
        <v>13</v>
      </c>
      <c r="U65" s="1435" t="s">
        <v>623</v>
      </c>
      <c r="V65" s="436"/>
      <c r="W65" s="1123"/>
    </row>
    <row r="66" spans="1:23" ht="15.75" x14ac:dyDescent="0.25">
      <c r="A66" s="537">
        <v>14</v>
      </c>
      <c r="B66" s="647" t="s">
        <v>37</v>
      </c>
      <c r="C66" s="81"/>
      <c r="D66" s="1143" t="s">
        <v>44</v>
      </c>
      <c r="E66" s="427" t="s">
        <v>283</v>
      </c>
      <c r="F66" s="537">
        <v>14</v>
      </c>
      <c r="G66" s="81"/>
      <c r="H66" s="185"/>
      <c r="I66" s="185"/>
      <c r="J66" s="537">
        <v>14</v>
      </c>
      <c r="K66" s="81"/>
      <c r="M66" s="537">
        <v>14</v>
      </c>
      <c r="N66" s="1435" t="s">
        <v>623</v>
      </c>
      <c r="O66" s="1429" t="s">
        <v>769</v>
      </c>
      <c r="Q66" s="537">
        <v>14</v>
      </c>
      <c r="R66" s="1436" t="s">
        <v>623</v>
      </c>
      <c r="S66" s="185"/>
      <c r="T66" s="537">
        <v>14</v>
      </c>
      <c r="U66" s="1435" t="s">
        <v>623</v>
      </c>
      <c r="V66" s="436"/>
      <c r="W66" s="1123"/>
    </row>
    <row r="67" spans="1:23" s="7" customFormat="1" ht="15.75" x14ac:dyDescent="0.25">
      <c r="A67" s="537">
        <v>15</v>
      </c>
      <c r="B67" s="647" t="s">
        <v>55</v>
      </c>
      <c r="C67" s="1435" t="s">
        <v>1018</v>
      </c>
      <c r="D67" s="1143" t="s">
        <v>769</v>
      </c>
      <c r="E67" s="427"/>
      <c r="F67" s="537">
        <v>15</v>
      </c>
      <c r="G67" s="1435" t="s">
        <v>1018</v>
      </c>
      <c r="H67" s="1195"/>
      <c r="I67" s="1195"/>
      <c r="J67" s="537">
        <v>15</v>
      </c>
      <c r="K67" s="1435" t="s">
        <v>1018</v>
      </c>
      <c r="M67" s="537">
        <v>15</v>
      </c>
      <c r="N67" s="1435" t="s">
        <v>623</v>
      </c>
      <c r="O67" s="1429" t="s">
        <v>769</v>
      </c>
      <c r="Q67" s="537">
        <v>15</v>
      </c>
      <c r="R67" s="1436" t="s">
        <v>623</v>
      </c>
      <c r="S67" s="1195"/>
      <c r="T67" s="537">
        <v>15</v>
      </c>
      <c r="U67" s="1435" t="s">
        <v>623</v>
      </c>
      <c r="V67" s="319"/>
      <c r="W67" s="1115"/>
    </row>
    <row r="68" spans="1:23" s="7" customFormat="1" ht="15.75" x14ac:dyDescent="0.25">
      <c r="A68" s="537">
        <v>16</v>
      </c>
      <c r="B68" s="647" t="s">
        <v>56</v>
      </c>
      <c r="C68" s="1188">
        <v>1</v>
      </c>
      <c r="D68" s="1143" t="s">
        <v>44</v>
      </c>
      <c r="E68" s="427" t="s">
        <v>283</v>
      </c>
      <c r="F68" s="537">
        <v>16</v>
      </c>
      <c r="G68" s="1188">
        <v>1</v>
      </c>
      <c r="H68" s="1211"/>
      <c r="I68" s="1211"/>
      <c r="J68" s="537">
        <v>16</v>
      </c>
      <c r="K68" s="1188">
        <v>1</v>
      </c>
      <c r="M68" s="537">
        <v>16</v>
      </c>
      <c r="N68" s="1435" t="s">
        <v>623</v>
      </c>
      <c r="O68" s="1429" t="s">
        <v>769</v>
      </c>
      <c r="Q68" s="537">
        <v>16</v>
      </c>
      <c r="R68" s="1436" t="s">
        <v>623</v>
      </c>
      <c r="S68" s="1211"/>
      <c r="T68" s="537">
        <v>16</v>
      </c>
      <c r="U68" s="1435" t="s">
        <v>623</v>
      </c>
      <c r="V68" s="321"/>
      <c r="W68" s="1115">
        <v>5.3</v>
      </c>
    </row>
    <row r="69" spans="1:23" s="7" customFormat="1" ht="15.75" x14ac:dyDescent="0.25">
      <c r="A69" s="537">
        <v>17</v>
      </c>
      <c r="B69" s="647" t="s">
        <v>57</v>
      </c>
      <c r="C69" s="118" t="s">
        <v>645</v>
      </c>
      <c r="D69" s="1143" t="s">
        <v>43</v>
      </c>
      <c r="E69" s="427" t="s">
        <v>283</v>
      </c>
      <c r="F69" s="537">
        <v>17</v>
      </c>
      <c r="G69" s="118" t="s">
        <v>645</v>
      </c>
      <c r="H69" s="257"/>
      <c r="I69" s="257"/>
      <c r="J69" s="537">
        <v>17</v>
      </c>
      <c r="K69" s="118" t="s">
        <v>645</v>
      </c>
      <c r="M69" s="537">
        <v>17</v>
      </c>
      <c r="N69" s="1435" t="s">
        <v>623</v>
      </c>
      <c r="O69" s="1429" t="s">
        <v>769</v>
      </c>
      <c r="Q69" s="537">
        <v>17</v>
      </c>
      <c r="R69" s="1436" t="s">
        <v>623</v>
      </c>
      <c r="S69" s="257"/>
      <c r="T69" s="537">
        <v>17</v>
      </c>
      <c r="U69" s="1435" t="s">
        <v>623</v>
      </c>
      <c r="V69" s="322"/>
      <c r="W69" s="1122">
        <v>5.4</v>
      </c>
    </row>
    <row r="70" spans="1:23" s="7" customFormat="1" ht="15.75" x14ac:dyDescent="0.25">
      <c r="A70" s="537">
        <v>18</v>
      </c>
      <c r="B70" s="647" t="s">
        <v>129</v>
      </c>
      <c r="C70" s="1188" t="s">
        <v>137</v>
      </c>
      <c r="D70" s="1143" t="s">
        <v>130</v>
      </c>
      <c r="E70" s="427" t="s">
        <v>283</v>
      </c>
      <c r="F70" s="679">
        <v>18</v>
      </c>
      <c r="G70" s="1188" t="s">
        <v>137</v>
      </c>
      <c r="H70" s="1197"/>
      <c r="I70" s="1197"/>
      <c r="J70" s="679">
        <v>18</v>
      </c>
      <c r="K70" s="1188" t="s">
        <v>137</v>
      </c>
      <c r="M70" s="679">
        <v>18</v>
      </c>
      <c r="N70" s="1435" t="s">
        <v>623</v>
      </c>
      <c r="O70" s="1429" t="s">
        <v>769</v>
      </c>
      <c r="Q70" s="679">
        <v>18</v>
      </c>
      <c r="R70" s="1436" t="s">
        <v>623</v>
      </c>
      <c r="S70" s="1197"/>
      <c r="T70" s="679">
        <v>18</v>
      </c>
      <c r="U70" s="1435" t="s">
        <v>623</v>
      </c>
      <c r="V70" s="433"/>
      <c r="W70" s="1115">
        <v>6.3</v>
      </c>
    </row>
    <row r="71" spans="1:23" s="7" customFormat="1" ht="15.75" x14ac:dyDescent="0.25">
      <c r="A71" s="537">
        <v>19</v>
      </c>
      <c r="B71" s="647" t="s">
        <v>17</v>
      </c>
      <c r="C71" s="1181" t="b">
        <v>0</v>
      </c>
      <c r="D71" s="1143" t="s">
        <v>130</v>
      </c>
      <c r="E71" s="182"/>
      <c r="F71" s="537">
        <v>19</v>
      </c>
      <c r="G71" s="1181" t="b">
        <v>0</v>
      </c>
      <c r="H71" s="1195"/>
      <c r="I71" s="1195"/>
      <c r="J71" s="537">
        <v>19</v>
      </c>
      <c r="K71" s="1181" t="b">
        <v>0</v>
      </c>
      <c r="M71" s="537">
        <v>19</v>
      </c>
      <c r="N71" s="1435" t="s">
        <v>623</v>
      </c>
      <c r="O71" s="1429" t="s">
        <v>769</v>
      </c>
      <c r="Q71" s="537">
        <v>19</v>
      </c>
      <c r="R71" s="1436" t="s">
        <v>623</v>
      </c>
      <c r="S71" s="1195"/>
      <c r="T71" s="537">
        <v>19</v>
      </c>
      <c r="U71" s="1435" t="s">
        <v>623</v>
      </c>
      <c r="V71" s="319"/>
      <c r="W71" s="1115"/>
    </row>
    <row r="72" spans="1:23" s="7" customFormat="1" ht="15.75" x14ac:dyDescent="0.25">
      <c r="A72" s="537">
        <v>20</v>
      </c>
      <c r="B72" s="647" t="s">
        <v>18</v>
      </c>
      <c r="C72" s="1181" t="s">
        <v>111</v>
      </c>
      <c r="D72" s="679" t="s">
        <v>130</v>
      </c>
      <c r="E72" s="427" t="s">
        <v>283</v>
      </c>
      <c r="F72" s="537">
        <v>20</v>
      </c>
      <c r="G72" s="1181" t="s">
        <v>111</v>
      </c>
      <c r="H72" s="1195"/>
      <c r="I72" s="1195"/>
      <c r="J72" s="537">
        <v>20</v>
      </c>
      <c r="K72" s="1181" t="s">
        <v>111</v>
      </c>
      <c r="M72" s="537">
        <v>20</v>
      </c>
      <c r="N72" s="1435" t="s">
        <v>623</v>
      </c>
      <c r="O72" s="1448" t="s">
        <v>769</v>
      </c>
      <c r="Q72" s="537">
        <v>20</v>
      </c>
      <c r="R72" s="1436" t="s">
        <v>623</v>
      </c>
      <c r="S72" s="1195"/>
      <c r="T72" s="537">
        <v>20</v>
      </c>
      <c r="U72" s="1435" t="s">
        <v>623</v>
      </c>
      <c r="V72" s="319"/>
      <c r="W72" s="1115">
        <v>6.15</v>
      </c>
    </row>
    <row r="73" spans="1:23" s="7" customFormat="1" ht="15.75" x14ac:dyDescent="0.25">
      <c r="A73" s="537">
        <v>21</v>
      </c>
      <c r="B73" s="647" t="s">
        <v>58</v>
      </c>
      <c r="C73" s="1181" t="b">
        <v>0</v>
      </c>
      <c r="D73" s="1143" t="s">
        <v>130</v>
      </c>
      <c r="E73" s="182"/>
      <c r="F73" s="537">
        <v>21</v>
      </c>
      <c r="G73" s="1181" t="b">
        <v>0</v>
      </c>
      <c r="H73" s="1195"/>
      <c r="I73" s="1195"/>
      <c r="J73" s="537">
        <v>21</v>
      </c>
      <c r="K73" s="1181" t="b">
        <v>0</v>
      </c>
      <c r="M73" s="537">
        <v>21</v>
      </c>
      <c r="N73" s="1435" t="s">
        <v>623</v>
      </c>
      <c r="O73" s="1429" t="s">
        <v>769</v>
      </c>
      <c r="Q73" s="537">
        <v>21</v>
      </c>
      <c r="R73" s="1436" t="s">
        <v>623</v>
      </c>
      <c r="S73" s="1195"/>
      <c r="T73" s="537">
        <v>21</v>
      </c>
      <c r="U73" s="1435" t="s">
        <v>623</v>
      </c>
      <c r="V73" s="319"/>
      <c r="W73" s="1115"/>
    </row>
    <row r="74" spans="1:23" s="7" customFormat="1" ht="15.75" x14ac:dyDescent="0.25">
      <c r="A74" s="537">
        <v>22</v>
      </c>
      <c r="B74" s="647" t="s">
        <v>651</v>
      </c>
      <c r="C74" s="1181" t="s">
        <v>197</v>
      </c>
      <c r="D74" s="1143" t="s">
        <v>130</v>
      </c>
      <c r="E74" s="427" t="s">
        <v>283</v>
      </c>
      <c r="F74" s="537">
        <v>22</v>
      </c>
      <c r="G74" s="1181" t="s">
        <v>197</v>
      </c>
      <c r="H74" s="1195"/>
      <c r="I74" s="1195"/>
      <c r="J74" s="537">
        <v>22</v>
      </c>
      <c r="K74" s="1181" t="s">
        <v>197</v>
      </c>
      <c r="M74" s="537">
        <v>22</v>
      </c>
      <c r="N74" s="1435" t="s">
        <v>623</v>
      </c>
      <c r="O74" s="1429" t="s">
        <v>769</v>
      </c>
      <c r="Q74" s="537">
        <v>22</v>
      </c>
      <c r="R74" s="1436" t="s">
        <v>623</v>
      </c>
      <c r="S74" s="1195"/>
      <c r="T74" s="537">
        <v>22</v>
      </c>
      <c r="U74" s="1435" t="s">
        <v>623</v>
      </c>
      <c r="V74" s="319"/>
      <c r="W74" s="1115"/>
    </row>
    <row r="75" spans="1:23" s="7" customFormat="1" ht="15.75" x14ac:dyDescent="0.25">
      <c r="A75" s="537">
        <v>23</v>
      </c>
      <c r="B75" s="647" t="s">
        <v>59</v>
      </c>
      <c r="C75" s="900">
        <f>C28</f>
        <v>-6.1000000000000004E-3</v>
      </c>
      <c r="D75" s="1143" t="s">
        <v>44</v>
      </c>
      <c r="E75" s="427" t="s">
        <v>283</v>
      </c>
      <c r="F75" s="537">
        <v>23</v>
      </c>
      <c r="G75" s="900">
        <f>C75</f>
        <v>-6.1000000000000004E-3</v>
      </c>
      <c r="H75" s="192"/>
      <c r="I75" s="192"/>
      <c r="J75" s="537">
        <v>23</v>
      </c>
      <c r="K75" s="900">
        <f>C75</f>
        <v>-6.1000000000000004E-3</v>
      </c>
      <c r="M75" s="537">
        <v>23</v>
      </c>
      <c r="N75" s="1435" t="s">
        <v>623</v>
      </c>
      <c r="O75" s="1429" t="s">
        <v>769</v>
      </c>
      <c r="Q75" s="537">
        <v>23</v>
      </c>
      <c r="R75" s="1436" t="s">
        <v>623</v>
      </c>
      <c r="S75" s="192"/>
      <c r="T75" s="537">
        <v>23</v>
      </c>
      <c r="U75" s="1435" t="s">
        <v>623</v>
      </c>
      <c r="V75" s="434"/>
      <c r="W75" s="1126">
        <v>5.0999999999999996</v>
      </c>
    </row>
    <row r="76" spans="1:23" s="7" customFormat="1" ht="15.75" x14ac:dyDescent="0.25">
      <c r="A76" s="537">
        <v>24</v>
      </c>
      <c r="B76" s="647" t="s">
        <v>60</v>
      </c>
      <c r="C76" s="1181" t="s">
        <v>112</v>
      </c>
      <c r="D76" s="1143" t="s">
        <v>44</v>
      </c>
      <c r="E76" s="182"/>
      <c r="F76" s="537">
        <v>24</v>
      </c>
      <c r="G76" s="1181" t="s">
        <v>112</v>
      </c>
      <c r="H76" s="1195"/>
      <c r="I76" s="1195"/>
      <c r="J76" s="537">
        <v>24</v>
      </c>
      <c r="K76" s="1181" t="s">
        <v>112</v>
      </c>
      <c r="M76" s="537">
        <v>24</v>
      </c>
      <c r="N76" s="1435" t="s">
        <v>623</v>
      </c>
      <c r="O76" s="1429" t="s">
        <v>769</v>
      </c>
      <c r="Q76" s="537">
        <v>24</v>
      </c>
      <c r="R76" s="1436" t="s">
        <v>623</v>
      </c>
      <c r="S76" s="1195"/>
      <c r="T76" s="537">
        <v>24</v>
      </c>
      <c r="U76" s="1435" t="s">
        <v>623</v>
      </c>
      <c r="V76" s="319"/>
      <c r="W76" s="1115"/>
    </row>
    <row r="77" spans="1:23" ht="15.75" x14ac:dyDescent="0.25">
      <c r="A77" s="537">
        <v>25</v>
      </c>
      <c r="B77" s="647" t="s">
        <v>61</v>
      </c>
      <c r="C77" s="71"/>
      <c r="D77" s="1143" t="s">
        <v>44</v>
      </c>
      <c r="E77" s="182"/>
      <c r="F77" s="537">
        <v>25</v>
      </c>
      <c r="G77" s="71"/>
      <c r="H77" s="1195"/>
      <c r="I77" s="1195"/>
      <c r="J77" s="537">
        <v>25</v>
      </c>
      <c r="K77" s="71"/>
      <c r="M77" s="537">
        <v>25</v>
      </c>
      <c r="N77" s="1435" t="s">
        <v>623</v>
      </c>
      <c r="O77" s="1429" t="s">
        <v>769</v>
      </c>
      <c r="Q77" s="537">
        <v>25</v>
      </c>
      <c r="R77" s="1436" t="s">
        <v>623</v>
      </c>
      <c r="S77" s="1195"/>
      <c r="T77" s="537">
        <v>25</v>
      </c>
      <c r="U77" s="1435" t="s">
        <v>623</v>
      </c>
      <c r="V77" s="319"/>
      <c r="W77" s="1115"/>
    </row>
    <row r="78" spans="1:23" ht="15.75" x14ac:dyDescent="0.25">
      <c r="A78" s="537">
        <v>26</v>
      </c>
      <c r="B78" s="647" t="s">
        <v>62</v>
      </c>
      <c r="C78" s="71"/>
      <c r="D78" s="1143" t="s">
        <v>44</v>
      </c>
      <c r="E78" s="182"/>
      <c r="F78" s="537">
        <v>26</v>
      </c>
      <c r="G78" s="71"/>
      <c r="H78" s="1195"/>
      <c r="I78" s="1195"/>
      <c r="J78" s="537">
        <v>26</v>
      </c>
      <c r="K78" s="71"/>
      <c r="M78" s="537">
        <v>26</v>
      </c>
      <c r="N78" s="1435" t="s">
        <v>623</v>
      </c>
      <c r="O78" s="1429" t="s">
        <v>769</v>
      </c>
      <c r="Q78" s="537">
        <v>26</v>
      </c>
      <c r="R78" s="1436" t="s">
        <v>623</v>
      </c>
      <c r="S78" s="1195"/>
      <c r="T78" s="537">
        <v>26</v>
      </c>
      <c r="U78" s="1435" t="s">
        <v>623</v>
      </c>
      <c r="V78" s="319"/>
      <c r="W78" s="1115"/>
    </row>
    <row r="79" spans="1:23" ht="15.75" x14ac:dyDescent="0.25">
      <c r="A79" s="537">
        <v>27</v>
      </c>
      <c r="B79" s="647" t="s">
        <v>63</v>
      </c>
      <c r="C79" s="71"/>
      <c r="D79" s="1143" t="s">
        <v>44</v>
      </c>
      <c r="E79" s="182"/>
      <c r="F79" s="537">
        <v>27</v>
      </c>
      <c r="G79" s="71"/>
      <c r="H79" s="1195"/>
      <c r="I79" s="1195"/>
      <c r="J79" s="537">
        <v>27</v>
      </c>
      <c r="K79" s="71"/>
      <c r="M79" s="537">
        <v>27</v>
      </c>
      <c r="N79" s="1435" t="s">
        <v>623</v>
      </c>
      <c r="O79" s="1429" t="s">
        <v>769</v>
      </c>
      <c r="Q79" s="537">
        <v>27</v>
      </c>
      <c r="R79" s="1436" t="s">
        <v>623</v>
      </c>
      <c r="S79" s="1195"/>
      <c r="T79" s="537">
        <v>27</v>
      </c>
      <c r="U79" s="1435" t="s">
        <v>623</v>
      </c>
      <c r="V79" s="319"/>
      <c r="W79" s="1115"/>
    </row>
    <row r="80" spans="1:23" ht="15.75" x14ac:dyDescent="0.25">
      <c r="A80" s="537">
        <v>28</v>
      </c>
      <c r="B80" s="647" t="s">
        <v>64</v>
      </c>
      <c r="C80" s="71"/>
      <c r="D80" s="1143" t="s">
        <v>44</v>
      </c>
      <c r="E80" s="182"/>
      <c r="F80" s="537">
        <v>28</v>
      </c>
      <c r="G80" s="71"/>
      <c r="H80" s="1195"/>
      <c r="I80" s="1195"/>
      <c r="J80" s="537">
        <v>28</v>
      </c>
      <c r="K80" s="71"/>
      <c r="M80" s="537">
        <v>28</v>
      </c>
      <c r="N80" s="1435" t="s">
        <v>623</v>
      </c>
      <c r="O80" s="1429" t="s">
        <v>769</v>
      </c>
      <c r="Q80" s="537">
        <v>28</v>
      </c>
      <c r="R80" s="1436" t="s">
        <v>623</v>
      </c>
      <c r="S80" s="1195"/>
      <c r="T80" s="537">
        <v>28</v>
      </c>
      <c r="U80" s="1435" t="s">
        <v>623</v>
      </c>
      <c r="V80" s="319"/>
      <c r="W80" s="1115"/>
    </row>
    <row r="81" spans="1:23" ht="15.75" x14ac:dyDescent="0.25">
      <c r="A81" s="537">
        <v>29</v>
      </c>
      <c r="B81" s="647" t="s">
        <v>65</v>
      </c>
      <c r="C81" s="71"/>
      <c r="D81" s="1143" t="s">
        <v>44</v>
      </c>
      <c r="E81" s="182"/>
      <c r="F81" s="537">
        <v>29</v>
      </c>
      <c r="G81" s="71"/>
      <c r="H81" s="1195"/>
      <c r="I81" s="1195"/>
      <c r="J81" s="537">
        <v>29</v>
      </c>
      <c r="K81" s="71"/>
      <c r="M81" s="537">
        <v>29</v>
      </c>
      <c r="N81" s="1435" t="s">
        <v>623</v>
      </c>
      <c r="O81" s="1429" t="s">
        <v>769</v>
      </c>
      <c r="Q81" s="537">
        <v>29</v>
      </c>
      <c r="R81" s="1436" t="s">
        <v>623</v>
      </c>
      <c r="S81" s="1195"/>
      <c r="T81" s="537">
        <v>29</v>
      </c>
      <c r="U81" s="1435" t="s">
        <v>623</v>
      </c>
      <c r="V81" s="319"/>
      <c r="W81" s="1115"/>
    </row>
    <row r="82" spans="1:23" ht="15.75" x14ac:dyDescent="0.25">
      <c r="A82" s="537">
        <v>30</v>
      </c>
      <c r="B82" s="647" t="s">
        <v>66</v>
      </c>
      <c r="C82" s="71"/>
      <c r="D82" s="1143" t="s">
        <v>44</v>
      </c>
      <c r="E82" s="182"/>
      <c r="F82" s="537">
        <v>30</v>
      </c>
      <c r="G82" s="71"/>
      <c r="H82" s="1195"/>
      <c r="I82" s="1195"/>
      <c r="J82" s="537">
        <v>30</v>
      </c>
      <c r="K82" s="71"/>
      <c r="M82" s="537">
        <v>30</v>
      </c>
      <c r="N82" s="1435" t="s">
        <v>623</v>
      </c>
      <c r="O82" s="1429" t="s">
        <v>769</v>
      </c>
      <c r="Q82" s="537">
        <v>30</v>
      </c>
      <c r="R82" s="1436" t="s">
        <v>623</v>
      </c>
      <c r="S82" s="1195"/>
      <c r="T82" s="537">
        <v>30</v>
      </c>
      <c r="U82" s="1435" t="s">
        <v>623</v>
      </c>
      <c r="V82" s="319"/>
      <c r="W82" s="1115"/>
    </row>
    <row r="83" spans="1:23" ht="15.75" x14ac:dyDescent="0.25">
      <c r="A83" s="537">
        <v>31</v>
      </c>
      <c r="B83" s="647" t="s">
        <v>67</v>
      </c>
      <c r="C83" s="71"/>
      <c r="D83" s="1143" t="s">
        <v>44</v>
      </c>
      <c r="E83" s="182"/>
      <c r="F83" s="537">
        <v>31</v>
      </c>
      <c r="G83" s="71"/>
      <c r="H83" s="1195"/>
      <c r="I83" s="1195"/>
      <c r="J83" s="537">
        <v>31</v>
      </c>
      <c r="K83" s="71"/>
      <c r="M83" s="537">
        <v>31</v>
      </c>
      <c r="N83" s="1435" t="s">
        <v>623</v>
      </c>
      <c r="O83" s="1429" t="s">
        <v>769</v>
      </c>
      <c r="Q83" s="537">
        <v>31</v>
      </c>
      <c r="R83" s="1436" t="s">
        <v>623</v>
      </c>
      <c r="S83" s="1195"/>
      <c r="T83" s="537">
        <v>31</v>
      </c>
      <c r="U83" s="1435" t="s">
        <v>623</v>
      </c>
      <c r="V83" s="319"/>
      <c r="W83" s="1115"/>
    </row>
    <row r="84" spans="1:23" ht="15.75" x14ac:dyDescent="0.25">
      <c r="A84" s="537">
        <v>32</v>
      </c>
      <c r="B84" s="647" t="s">
        <v>68</v>
      </c>
      <c r="C84" s="71"/>
      <c r="D84" s="1143" t="s">
        <v>44</v>
      </c>
      <c r="E84" s="182"/>
      <c r="F84" s="537">
        <v>32</v>
      </c>
      <c r="G84" s="71"/>
      <c r="H84" s="1195"/>
      <c r="I84" s="1195"/>
      <c r="J84" s="537">
        <v>32</v>
      </c>
      <c r="K84" s="71"/>
      <c r="M84" s="537">
        <v>32</v>
      </c>
      <c r="N84" s="1435" t="s">
        <v>623</v>
      </c>
      <c r="O84" s="1429" t="s">
        <v>769</v>
      </c>
      <c r="Q84" s="537">
        <v>32</v>
      </c>
      <c r="R84" s="1436" t="s">
        <v>623</v>
      </c>
      <c r="S84" s="1195"/>
      <c r="T84" s="537">
        <v>32</v>
      </c>
      <c r="U84" s="1435" t="s">
        <v>623</v>
      </c>
      <c r="V84" s="319"/>
      <c r="W84" s="1115"/>
    </row>
    <row r="85" spans="1:23" ht="15.75" x14ac:dyDescent="0.25">
      <c r="A85" s="537">
        <v>35</v>
      </c>
      <c r="B85" s="647" t="s">
        <v>72</v>
      </c>
      <c r="C85" s="71"/>
      <c r="D85" s="1143" t="s">
        <v>43</v>
      </c>
      <c r="E85" s="182"/>
      <c r="F85" s="537">
        <v>35</v>
      </c>
      <c r="G85" s="71"/>
      <c r="H85" s="1195"/>
      <c r="I85" s="1195"/>
      <c r="J85" s="537">
        <v>35</v>
      </c>
      <c r="K85" s="71"/>
      <c r="M85" s="537">
        <v>35</v>
      </c>
      <c r="N85" s="1435" t="s">
        <v>623</v>
      </c>
      <c r="O85" s="1429" t="s">
        <v>769</v>
      </c>
      <c r="Q85" s="537">
        <v>35</v>
      </c>
      <c r="R85" s="1436" t="s">
        <v>623</v>
      </c>
      <c r="S85" s="1195"/>
      <c r="T85" s="537">
        <v>35</v>
      </c>
      <c r="U85" s="1435" t="s">
        <v>623</v>
      </c>
      <c r="V85" s="319"/>
      <c r="W85" s="1115"/>
    </row>
    <row r="86" spans="1:23" ht="15.75" x14ac:dyDescent="0.25">
      <c r="A86" s="537">
        <v>36</v>
      </c>
      <c r="B86" s="647" t="s">
        <v>73</v>
      </c>
      <c r="C86" s="71"/>
      <c r="D86" s="1143" t="s">
        <v>44</v>
      </c>
      <c r="E86" s="182"/>
      <c r="F86" s="537">
        <v>36</v>
      </c>
      <c r="G86" s="71"/>
      <c r="H86" s="1195"/>
      <c r="I86" s="1195"/>
      <c r="J86" s="537">
        <v>36</v>
      </c>
      <c r="K86" s="71"/>
      <c r="M86" s="537">
        <v>36</v>
      </c>
      <c r="N86" s="1435" t="s">
        <v>623</v>
      </c>
      <c r="O86" s="1429" t="s">
        <v>769</v>
      </c>
      <c r="Q86" s="537">
        <v>36</v>
      </c>
      <c r="R86" s="1436" t="s">
        <v>623</v>
      </c>
      <c r="S86" s="1195"/>
      <c r="T86" s="537">
        <v>36</v>
      </c>
      <c r="U86" s="1435" t="s">
        <v>623</v>
      </c>
      <c r="V86" s="319"/>
      <c r="W86" s="1115"/>
    </row>
    <row r="87" spans="1:23" ht="15.75" x14ac:dyDescent="0.25">
      <c r="A87" s="537">
        <v>37</v>
      </c>
      <c r="B87" s="647" t="s">
        <v>69</v>
      </c>
      <c r="C87" s="21">
        <f>C26/3</f>
        <v>10162756.897260273</v>
      </c>
      <c r="D87" s="1143" t="s">
        <v>130</v>
      </c>
      <c r="E87" s="182"/>
      <c r="F87" s="537">
        <v>37</v>
      </c>
      <c r="G87" s="21">
        <f>C87</f>
        <v>10162756.897260273</v>
      </c>
      <c r="H87" s="189"/>
      <c r="I87" s="189"/>
      <c r="J87" s="537">
        <v>37</v>
      </c>
      <c r="K87" s="21">
        <f>C87</f>
        <v>10162756.897260273</v>
      </c>
      <c r="M87" s="537">
        <v>37</v>
      </c>
      <c r="N87" s="1435" t="s">
        <v>623</v>
      </c>
      <c r="O87" s="1429" t="s">
        <v>769</v>
      </c>
      <c r="Q87" s="537">
        <v>37</v>
      </c>
      <c r="R87" s="1436" t="s">
        <v>623</v>
      </c>
      <c r="S87" s="189"/>
      <c r="T87" s="537">
        <v>37</v>
      </c>
      <c r="U87" s="1435" t="s">
        <v>623</v>
      </c>
      <c r="V87" s="435"/>
      <c r="W87" s="1116"/>
    </row>
    <row r="88" spans="1:23" ht="15.75" x14ac:dyDescent="0.25">
      <c r="A88" s="537">
        <v>38</v>
      </c>
      <c r="B88" s="647" t="s">
        <v>70</v>
      </c>
      <c r="C88" s="64"/>
      <c r="D88" s="1143" t="s">
        <v>44</v>
      </c>
      <c r="E88" s="427" t="s">
        <v>283</v>
      </c>
      <c r="F88" s="537">
        <v>38</v>
      </c>
      <c r="G88" s="64"/>
      <c r="H88" s="189"/>
      <c r="I88" s="189"/>
      <c r="J88" s="537">
        <v>38</v>
      </c>
      <c r="K88" s="64"/>
      <c r="M88" s="537">
        <v>38</v>
      </c>
      <c r="N88" s="1435" t="s">
        <v>623</v>
      </c>
      <c r="O88" s="1429" t="s">
        <v>769</v>
      </c>
      <c r="Q88" s="537">
        <v>38</v>
      </c>
      <c r="R88" s="1436" t="s">
        <v>623</v>
      </c>
      <c r="S88" s="189"/>
      <c r="T88" s="537">
        <v>38</v>
      </c>
      <c r="U88" s="1435" t="s">
        <v>623</v>
      </c>
      <c r="V88" s="435"/>
      <c r="W88" s="1116"/>
    </row>
    <row r="89" spans="1:23" s="7" customFormat="1" ht="15.75" x14ac:dyDescent="0.25">
      <c r="A89" s="537">
        <v>39</v>
      </c>
      <c r="B89" s="647" t="s">
        <v>71</v>
      </c>
      <c r="C89" s="1181" t="str">
        <f>C27</f>
        <v>EUR</v>
      </c>
      <c r="D89" s="1143" t="s">
        <v>130</v>
      </c>
      <c r="E89" s="182"/>
      <c r="F89" s="537">
        <v>39</v>
      </c>
      <c r="G89" s="1181" t="str">
        <f>C89</f>
        <v>EUR</v>
      </c>
      <c r="H89" s="1195"/>
      <c r="I89" s="1195"/>
      <c r="J89" s="537">
        <v>39</v>
      </c>
      <c r="K89" s="1181" t="str">
        <f>G89</f>
        <v>EUR</v>
      </c>
      <c r="M89" s="537">
        <v>39</v>
      </c>
      <c r="N89" s="1435" t="s">
        <v>623</v>
      </c>
      <c r="O89" s="1429" t="s">
        <v>769</v>
      </c>
      <c r="Q89" s="537">
        <v>39</v>
      </c>
      <c r="R89" s="1436" t="s">
        <v>623</v>
      </c>
      <c r="S89" s="1195"/>
      <c r="T89" s="537">
        <v>39</v>
      </c>
      <c r="U89" s="1435" t="s">
        <v>623</v>
      </c>
      <c r="V89" s="319"/>
      <c r="W89" s="1115"/>
    </row>
    <row r="90" spans="1:23" s="7" customFormat="1" ht="15.75" x14ac:dyDescent="0.25">
      <c r="A90" s="537">
        <v>73</v>
      </c>
      <c r="B90" s="647" t="s">
        <v>81</v>
      </c>
      <c r="C90" s="1188" t="b">
        <v>0</v>
      </c>
      <c r="D90" s="679" t="s">
        <v>130</v>
      </c>
      <c r="E90" s="182"/>
      <c r="F90" s="537">
        <v>73</v>
      </c>
      <c r="G90" s="1188" t="b">
        <v>0</v>
      </c>
      <c r="H90" s="1211"/>
      <c r="I90" s="1211"/>
      <c r="J90" s="537">
        <v>73</v>
      </c>
      <c r="K90" s="1188" t="b">
        <v>0</v>
      </c>
      <c r="M90" s="537">
        <v>73</v>
      </c>
      <c r="N90" s="1188" t="b">
        <v>0</v>
      </c>
      <c r="O90" s="1452" t="s">
        <v>130</v>
      </c>
      <c r="Q90" s="537">
        <v>73</v>
      </c>
      <c r="R90" s="1188" t="b">
        <v>0</v>
      </c>
      <c r="S90" s="1211"/>
      <c r="T90" s="537">
        <v>73</v>
      </c>
      <c r="U90" s="1188" t="b">
        <v>0</v>
      </c>
      <c r="V90" s="321"/>
      <c r="W90" s="1115">
        <v>6.1</v>
      </c>
    </row>
    <row r="91" spans="1:23" ht="15.75" x14ac:dyDescent="0.25">
      <c r="A91" s="537">
        <v>74</v>
      </c>
      <c r="B91" s="647" t="s">
        <v>78</v>
      </c>
      <c r="C91" s="1436" t="s">
        <v>1018</v>
      </c>
      <c r="D91" s="1144" t="s">
        <v>769</v>
      </c>
      <c r="E91" s="182"/>
      <c r="F91" s="537">
        <v>74</v>
      </c>
      <c r="G91" s="1436" t="s">
        <v>1018</v>
      </c>
      <c r="H91" s="185"/>
      <c r="I91" s="185"/>
      <c r="J91" s="537">
        <v>74</v>
      </c>
      <c r="K91" s="1436" t="s">
        <v>1018</v>
      </c>
      <c r="M91" s="537">
        <v>74</v>
      </c>
      <c r="N91" s="76"/>
      <c r="O91" s="1429" t="s">
        <v>44</v>
      </c>
      <c r="Q91" s="537">
        <v>74</v>
      </c>
      <c r="R91" s="76"/>
      <c r="S91" s="185"/>
      <c r="T91" s="537">
        <v>74</v>
      </c>
      <c r="U91" s="76"/>
      <c r="V91" s="436"/>
      <c r="W91" s="1115"/>
    </row>
    <row r="92" spans="1:23" ht="15.75" x14ac:dyDescent="0.25">
      <c r="A92" s="537">
        <v>75</v>
      </c>
      <c r="B92" s="647" t="s">
        <v>19</v>
      </c>
      <c r="C92" s="642"/>
      <c r="D92" s="679" t="s">
        <v>44</v>
      </c>
      <c r="F92" s="537">
        <v>75</v>
      </c>
      <c r="G92" s="587"/>
      <c r="H92" s="1195"/>
      <c r="I92" s="1195"/>
      <c r="J92" s="537">
        <v>75</v>
      </c>
      <c r="K92" s="587"/>
      <c r="M92" s="537">
        <v>75</v>
      </c>
      <c r="N92" s="242" t="s">
        <v>113</v>
      </c>
      <c r="O92" s="1433" t="s">
        <v>44</v>
      </c>
      <c r="P92" s="427" t="s">
        <v>283</v>
      </c>
      <c r="Q92" s="537">
        <v>75</v>
      </c>
      <c r="R92" s="242" t="s">
        <v>113</v>
      </c>
      <c r="S92" s="1195"/>
      <c r="T92" s="537">
        <v>75</v>
      </c>
      <c r="U92" s="242" t="s">
        <v>113</v>
      </c>
      <c r="V92" s="319"/>
      <c r="W92" s="1123"/>
    </row>
    <row r="93" spans="1:23" ht="15.75" x14ac:dyDescent="0.25">
      <c r="A93" s="537">
        <v>76</v>
      </c>
      <c r="B93" s="1226" t="s">
        <v>30</v>
      </c>
      <c r="C93" s="71"/>
      <c r="D93" s="679" t="s">
        <v>44</v>
      </c>
      <c r="E93" s="182"/>
      <c r="F93" s="537">
        <v>76</v>
      </c>
      <c r="G93" s="71"/>
      <c r="H93" s="1195"/>
      <c r="I93" s="1195"/>
      <c r="J93" s="537">
        <v>76</v>
      </c>
      <c r="K93" s="71"/>
      <c r="M93" s="537">
        <v>76</v>
      </c>
      <c r="N93" s="71"/>
      <c r="O93" s="1433" t="s">
        <v>44</v>
      </c>
      <c r="Q93" s="537">
        <v>76</v>
      </c>
      <c r="R93" s="71"/>
      <c r="S93" s="1195"/>
      <c r="T93" s="537">
        <v>76</v>
      </c>
      <c r="U93" s="71"/>
      <c r="V93" s="319"/>
      <c r="W93" s="1115"/>
    </row>
    <row r="94" spans="1:23" ht="15.75" x14ac:dyDescent="0.25">
      <c r="A94" s="537">
        <v>77</v>
      </c>
      <c r="B94" s="1226" t="s">
        <v>31</v>
      </c>
      <c r="C94" s="71"/>
      <c r="D94" s="679" t="s">
        <v>44</v>
      </c>
      <c r="E94" s="182"/>
      <c r="F94" s="537">
        <v>77</v>
      </c>
      <c r="G94" s="71"/>
      <c r="H94" s="1195"/>
      <c r="I94" s="1195"/>
      <c r="J94" s="537">
        <v>77</v>
      </c>
      <c r="K94" s="71"/>
      <c r="M94" s="537">
        <v>77</v>
      </c>
      <c r="N94" s="71"/>
      <c r="O94" s="1433" t="s">
        <v>44</v>
      </c>
      <c r="Q94" s="537">
        <v>77</v>
      </c>
      <c r="R94" s="71"/>
      <c r="S94" s="1195"/>
      <c r="T94" s="537">
        <v>77</v>
      </c>
      <c r="U94" s="71"/>
      <c r="V94" s="319"/>
      <c r="W94" s="1115"/>
    </row>
    <row r="95" spans="1:23" ht="15.75" x14ac:dyDescent="0.25">
      <c r="A95" s="537">
        <v>78</v>
      </c>
      <c r="B95" s="1226" t="s">
        <v>77</v>
      </c>
      <c r="C95" s="71"/>
      <c r="D95" s="679" t="s">
        <v>44</v>
      </c>
      <c r="E95" s="182"/>
      <c r="F95" s="537">
        <v>78</v>
      </c>
      <c r="G95" s="71"/>
      <c r="H95" s="1195"/>
      <c r="I95" s="1195"/>
      <c r="J95" s="537">
        <v>78</v>
      </c>
      <c r="K95" s="71"/>
      <c r="M95" s="537">
        <v>78</v>
      </c>
      <c r="N95" s="242" t="s">
        <v>92</v>
      </c>
      <c r="O95" s="1432" t="s">
        <v>44</v>
      </c>
      <c r="Q95" s="537">
        <v>78</v>
      </c>
      <c r="R95" s="242" t="str">
        <f>N95</f>
        <v>DE0001102317</v>
      </c>
      <c r="S95" s="1195"/>
      <c r="T95" s="537">
        <v>78</v>
      </c>
      <c r="U95" s="242" t="str">
        <f>N95</f>
        <v>DE0001102317</v>
      </c>
      <c r="V95" s="319"/>
      <c r="W95" s="1115"/>
    </row>
    <row r="96" spans="1:23" ht="15.75" x14ac:dyDescent="0.25">
      <c r="A96" s="537">
        <v>79</v>
      </c>
      <c r="B96" s="1226" t="s">
        <v>76</v>
      </c>
      <c r="C96" s="71"/>
      <c r="D96" s="679" t="s">
        <v>44</v>
      </c>
      <c r="E96" s="182"/>
      <c r="F96" s="537">
        <v>79</v>
      </c>
      <c r="G96" s="71"/>
      <c r="H96" s="1195"/>
      <c r="I96" s="1195"/>
      <c r="J96" s="537">
        <v>79</v>
      </c>
      <c r="K96" s="71"/>
      <c r="M96" s="537">
        <v>79</v>
      </c>
      <c r="N96" s="242" t="s">
        <v>118</v>
      </c>
      <c r="O96" s="1432" t="s">
        <v>44</v>
      </c>
      <c r="Q96" s="537">
        <v>79</v>
      </c>
      <c r="R96" s="242" t="s">
        <v>118</v>
      </c>
      <c r="S96" s="1195"/>
      <c r="T96" s="537">
        <v>79</v>
      </c>
      <c r="U96" s="242" t="s">
        <v>118</v>
      </c>
      <c r="V96" s="319"/>
      <c r="W96" s="1115">
        <v>6.12</v>
      </c>
    </row>
    <row r="97" spans="1:23" ht="15.75" x14ac:dyDescent="0.25">
      <c r="A97" s="537">
        <v>83</v>
      </c>
      <c r="B97" s="1226" t="s">
        <v>20</v>
      </c>
      <c r="C97" s="64"/>
      <c r="D97" s="679" t="s">
        <v>44</v>
      </c>
      <c r="E97" s="182"/>
      <c r="F97" s="537">
        <v>83</v>
      </c>
      <c r="G97" s="64"/>
      <c r="H97" s="189"/>
      <c r="I97" s="189"/>
      <c r="J97" s="537">
        <v>83</v>
      </c>
      <c r="K97" s="64"/>
      <c r="M97" s="537">
        <v>83</v>
      </c>
      <c r="N97" s="243">
        <v>-10000000</v>
      </c>
      <c r="O97" s="1433" t="s">
        <v>44</v>
      </c>
      <c r="Q97" s="537">
        <v>83</v>
      </c>
      <c r="R97" s="243">
        <f>N97</f>
        <v>-10000000</v>
      </c>
      <c r="S97" s="189"/>
      <c r="T97" s="537">
        <v>83</v>
      </c>
      <c r="U97" s="243">
        <f>N97</f>
        <v>-10000000</v>
      </c>
      <c r="V97" s="435"/>
      <c r="W97" s="1115"/>
    </row>
    <row r="98" spans="1:23" ht="15.75" x14ac:dyDescent="0.25">
      <c r="A98" s="537">
        <v>85</v>
      </c>
      <c r="B98" s="647" t="s">
        <v>21</v>
      </c>
      <c r="C98" s="71"/>
      <c r="D98" s="679" t="s">
        <v>43</v>
      </c>
      <c r="E98" s="182"/>
      <c r="F98" s="537">
        <v>85</v>
      </c>
      <c r="G98" s="71"/>
      <c r="H98" s="1195"/>
      <c r="I98" s="1195"/>
      <c r="J98" s="537">
        <v>85</v>
      </c>
      <c r="K98" s="71"/>
      <c r="M98" s="537">
        <v>85</v>
      </c>
      <c r="N98" s="242" t="s">
        <v>99</v>
      </c>
      <c r="O98" s="1429" t="s">
        <v>43</v>
      </c>
      <c r="Q98" s="537">
        <v>85</v>
      </c>
      <c r="R98" s="242" t="s">
        <v>99</v>
      </c>
      <c r="S98" s="1195"/>
      <c r="T98" s="537">
        <v>85</v>
      </c>
      <c r="U98" s="242" t="s">
        <v>99</v>
      </c>
      <c r="V98" s="319"/>
      <c r="W98" s="1125">
        <v>6.5</v>
      </c>
    </row>
    <row r="99" spans="1:23" ht="15.75" x14ac:dyDescent="0.25">
      <c r="A99" s="537">
        <v>86</v>
      </c>
      <c r="B99" s="647" t="s">
        <v>22</v>
      </c>
      <c r="C99" s="71"/>
      <c r="D99" s="679" t="s">
        <v>43</v>
      </c>
      <c r="E99" s="182"/>
      <c r="F99" s="537">
        <v>86</v>
      </c>
      <c r="G99" s="71"/>
      <c r="H99" s="1195"/>
      <c r="I99" s="1195"/>
      <c r="J99" s="537">
        <v>86</v>
      </c>
      <c r="K99" s="71"/>
      <c r="M99" s="537">
        <v>86</v>
      </c>
      <c r="N99" s="1422"/>
      <c r="O99" s="1449" t="s">
        <v>43</v>
      </c>
      <c r="P99" s="657" t="s">
        <v>283</v>
      </c>
      <c r="Q99" s="537">
        <v>86</v>
      </c>
      <c r="R99" s="1422"/>
      <c r="S99" s="1195"/>
      <c r="T99" s="537">
        <v>86</v>
      </c>
      <c r="U99" s="1422"/>
      <c r="V99" s="319"/>
      <c r="W99" s="1115">
        <v>6.6</v>
      </c>
    </row>
    <row r="100" spans="1:23" ht="15.75" x14ac:dyDescent="0.25">
      <c r="A100" s="537">
        <v>87</v>
      </c>
      <c r="B100" s="647" t="s">
        <v>23</v>
      </c>
      <c r="C100" s="246"/>
      <c r="D100" s="679" t="s">
        <v>44</v>
      </c>
      <c r="E100" s="427"/>
      <c r="F100" s="537">
        <v>87</v>
      </c>
      <c r="G100" s="328"/>
      <c r="H100" s="1213"/>
      <c r="I100" s="1213"/>
      <c r="J100" s="537">
        <v>87</v>
      </c>
      <c r="K100" s="328"/>
      <c r="M100" s="537">
        <v>87</v>
      </c>
      <c r="N100" s="141">
        <v>102.13826027397259</v>
      </c>
      <c r="O100" s="1450" t="s">
        <v>44</v>
      </c>
      <c r="P100" s="657" t="s">
        <v>283</v>
      </c>
      <c r="Q100" s="537">
        <v>87</v>
      </c>
      <c r="R100" s="210">
        <f>N100</f>
        <v>102.13826027397259</v>
      </c>
      <c r="S100" s="1213"/>
      <c r="T100" s="537">
        <v>87</v>
      </c>
      <c r="U100" s="210">
        <f>N100</f>
        <v>102.13826027397259</v>
      </c>
      <c r="V100" s="461"/>
      <c r="W100" s="1127">
        <v>6.7</v>
      </c>
    </row>
    <row r="101" spans="1:23" ht="15.75" x14ac:dyDescent="0.25">
      <c r="A101" s="537">
        <v>88</v>
      </c>
      <c r="B101" s="647" t="s">
        <v>24</v>
      </c>
      <c r="C101" s="64"/>
      <c r="D101" s="679" t="s">
        <v>44</v>
      </c>
      <c r="E101" s="427"/>
      <c r="F101" s="537">
        <v>88</v>
      </c>
      <c r="G101" s="64"/>
      <c r="H101" s="189"/>
      <c r="I101" s="189"/>
      <c r="J101" s="537">
        <v>88</v>
      </c>
      <c r="K101" s="64"/>
      <c r="M101" s="537">
        <v>88</v>
      </c>
      <c r="N101" s="1343">
        <v>10213826.027397258</v>
      </c>
      <c r="O101" s="1450" t="s">
        <v>44</v>
      </c>
      <c r="Q101" s="537">
        <v>88</v>
      </c>
      <c r="R101" s="243">
        <f>N101</f>
        <v>10213826.027397258</v>
      </c>
      <c r="S101" s="189"/>
      <c r="T101" s="537">
        <v>88</v>
      </c>
      <c r="U101" s="243">
        <f>N101</f>
        <v>10213826.027397258</v>
      </c>
      <c r="V101" s="435"/>
      <c r="W101" s="1117"/>
    </row>
    <row r="102" spans="1:23" ht="15.75" x14ac:dyDescent="0.25">
      <c r="A102" s="537">
        <v>89</v>
      </c>
      <c r="B102" s="647" t="s">
        <v>25</v>
      </c>
      <c r="C102" s="137"/>
      <c r="D102" s="679" t="s">
        <v>44</v>
      </c>
      <c r="E102" s="182"/>
      <c r="F102" s="537">
        <v>89</v>
      </c>
      <c r="G102" s="137"/>
      <c r="H102" s="193"/>
      <c r="I102" s="193"/>
      <c r="J102" s="537">
        <v>89</v>
      </c>
      <c r="K102" s="137"/>
      <c r="M102" s="537">
        <v>89</v>
      </c>
      <c r="N102" s="77">
        <v>0.5</v>
      </c>
      <c r="O102" s="1451" t="s">
        <v>44</v>
      </c>
      <c r="Q102" s="537">
        <v>89</v>
      </c>
      <c r="R102" s="77">
        <v>0.5</v>
      </c>
      <c r="S102" s="193"/>
      <c r="T102" s="537">
        <v>89</v>
      </c>
      <c r="U102" s="77">
        <v>0.5</v>
      </c>
      <c r="V102" s="438"/>
      <c r="W102" s="1126">
        <v>6.8</v>
      </c>
    </row>
    <row r="103" spans="1:23" ht="15.75" x14ac:dyDescent="0.25">
      <c r="A103" s="537">
        <v>90</v>
      </c>
      <c r="B103" s="647" t="s">
        <v>26</v>
      </c>
      <c r="C103" s="71"/>
      <c r="D103" s="679" t="s">
        <v>44</v>
      </c>
      <c r="E103" s="182"/>
      <c r="F103" s="537">
        <v>90</v>
      </c>
      <c r="G103" s="71"/>
      <c r="H103" s="1195"/>
      <c r="I103" s="1195"/>
      <c r="J103" s="537">
        <v>90</v>
      </c>
      <c r="K103" s="71"/>
      <c r="M103" s="537">
        <v>90</v>
      </c>
      <c r="N103" s="242" t="s">
        <v>114</v>
      </c>
      <c r="O103" s="1449" t="s">
        <v>44</v>
      </c>
      <c r="Q103" s="537">
        <v>90</v>
      </c>
      <c r="R103" s="242" t="s">
        <v>114</v>
      </c>
      <c r="S103" s="1195"/>
      <c r="T103" s="537">
        <v>90</v>
      </c>
      <c r="U103" s="242" t="s">
        <v>114</v>
      </c>
      <c r="V103" s="319"/>
      <c r="W103" s="1115">
        <v>6.13</v>
      </c>
    </row>
    <row r="104" spans="1:23" ht="15.75" x14ac:dyDescent="0.25">
      <c r="A104" s="537">
        <v>91</v>
      </c>
      <c r="B104" s="647" t="s">
        <v>27</v>
      </c>
      <c r="C104" s="138"/>
      <c r="D104" s="679" t="s">
        <v>44</v>
      </c>
      <c r="E104" s="427"/>
      <c r="F104" s="537">
        <v>91</v>
      </c>
      <c r="G104" s="138"/>
      <c r="H104" s="194"/>
      <c r="I104" s="194"/>
      <c r="J104" s="537">
        <v>91</v>
      </c>
      <c r="K104" s="138"/>
      <c r="M104" s="537">
        <v>91</v>
      </c>
      <c r="N104" s="78" t="s">
        <v>121</v>
      </c>
      <c r="O104" s="1449" t="s">
        <v>44</v>
      </c>
      <c r="Q104" s="537">
        <v>91</v>
      </c>
      <c r="R104" s="78" t="s">
        <v>121</v>
      </c>
      <c r="S104" s="194"/>
      <c r="T104" s="537">
        <v>91</v>
      </c>
      <c r="U104" s="78" t="s">
        <v>121</v>
      </c>
      <c r="V104" s="439"/>
      <c r="W104" s="1124"/>
    </row>
    <row r="105" spans="1:23" ht="15.75" x14ac:dyDescent="0.25">
      <c r="A105" s="537">
        <v>92</v>
      </c>
      <c r="B105" s="647" t="s">
        <v>28</v>
      </c>
      <c r="C105" s="71"/>
      <c r="D105" s="679" t="s">
        <v>44</v>
      </c>
      <c r="E105" s="182"/>
      <c r="F105" s="537">
        <v>92</v>
      </c>
      <c r="G105" s="71"/>
      <c r="H105" s="1195"/>
      <c r="I105" s="1195"/>
      <c r="J105" s="537">
        <v>92</v>
      </c>
      <c r="K105" s="71"/>
      <c r="M105" s="537">
        <v>92</v>
      </c>
      <c r="N105" s="242" t="s">
        <v>115</v>
      </c>
      <c r="O105" s="1433" t="s">
        <v>44</v>
      </c>
      <c r="Q105" s="537">
        <v>92</v>
      </c>
      <c r="R105" s="242" t="s">
        <v>115</v>
      </c>
      <c r="S105" s="1195"/>
      <c r="T105" s="537">
        <v>92</v>
      </c>
      <c r="U105" s="242" t="s">
        <v>115</v>
      </c>
      <c r="V105" s="319"/>
      <c r="W105" s="1115">
        <v>6.11</v>
      </c>
    </row>
    <row r="106" spans="1:23" ht="15.75" x14ac:dyDescent="0.25">
      <c r="A106" s="537">
        <v>93</v>
      </c>
      <c r="B106" s="647" t="s">
        <v>75</v>
      </c>
      <c r="C106" s="79"/>
      <c r="D106" s="679" t="s">
        <v>44</v>
      </c>
      <c r="E106" s="182"/>
      <c r="F106" s="537">
        <v>93</v>
      </c>
      <c r="G106" s="79"/>
      <c r="H106" s="186"/>
      <c r="I106" s="186"/>
      <c r="J106" s="537">
        <v>93</v>
      </c>
      <c r="K106" s="79"/>
      <c r="M106" s="537">
        <v>93</v>
      </c>
      <c r="N106" s="25" t="s">
        <v>119</v>
      </c>
      <c r="O106" s="1433" t="s">
        <v>44</v>
      </c>
      <c r="Q106" s="537">
        <v>93</v>
      </c>
      <c r="R106" s="25" t="s">
        <v>119</v>
      </c>
      <c r="S106" s="186"/>
      <c r="T106" s="537">
        <v>93</v>
      </c>
      <c r="U106" s="25" t="s">
        <v>119</v>
      </c>
      <c r="V106" s="440"/>
      <c r="W106" s="1373">
        <v>6.1</v>
      </c>
    </row>
    <row r="107" spans="1:23" ht="15.75" x14ac:dyDescent="0.25">
      <c r="A107" s="537">
        <v>94</v>
      </c>
      <c r="B107" s="647" t="s">
        <v>74</v>
      </c>
      <c r="C107" s="71"/>
      <c r="D107" s="679" t="s">
        <v>44</v>
      </c>
      <c r="E107" s="182"/>
      <c r="F107" s="537">
        <v>94</v>
      </c>
      <c r="G107" s="71"/>
      <c r="H107" s="1195"/>
      <c r="I107" s="1195"/>
      <c r="J107" s="537">
        <v>94</v>
      </c>
      <c r="K107" s="71"/>
      <c r="M107" s="537">
        <v>94</v>
      </c>
      <c r="N107" s="242" t="s">
        <v>116</v>
      </c>
      <c r="O107" s="1433" t="s">
        <v>44</v>
      </c>
      <c r="Q107" s="537">
        <v>94</v>
      </c>
      <c r="R107" s="242" t="s">
        <v>116</v>
      </c>
      <c r="S107" s="1195"/>
      <c r="T107" s="537">
        <v>94</v>
      </c>
      <c r="U107" s="242" t="s">
        <v>116</v>
      </c>
      <c r="V107" s="319"/>
      <c r="W107" s="1115">
        <v>6.14</v>
      </c>
    </row>
    <row r="108" spans="1:23" s="7" customFormat="1" ht="15.75" x14ac:dyDescent="0.25">
      <c r="A108" s="537">
        <v>95</v>
      </c>
      <c r="B108" s="1226" t="s">
        <v>38</v>
      </c>
      <c r="C108" s="1181" t="b">
        <v>1</v>
      </c>
      <c r="D108" s="679" t="s">
        <v>44</v>
      </c>
      <c r="E108" s="427" t="s">
        <v>283</v>
      </c>
      <c r="F108" s="537">
        <v>95</v>
      </c>
      <c r="G108" s="1181" t="b">
        <v>1</v>
      </c>
      <c r="H108" s="1195"/>
      <c r="I108" s="1195"/>
      <c r="J108" s="537">
        <v>95</v>
      </c>
      <c r="K108" s="1181" t="b">
        <v>1</v>
      </c>
      <c r="M108" s="537">
        <v>95</v>
      </c>
      <c r="N108" s="1181" t="b">
        <v>1</v>
      </c>
      <c r="O108" s="1433" t="s">
        <v>44</v>
      </c>
      <c r="Q108" s="537">
        <v>95</v>
      </c>
      <c r="R108" s="1181" t="b">
        <v>1</v>
      </c>
      <c r="S108" s="1195"/>
      <c r="T108" s="537">
        <v>95</v>
      </c>
      <c r="U108" s="1181" t="b">
        <v>1</v>
      </c>
      <c r="V108" s="319"/>
      <c r="W108" s="1115">
        <v>6.15</v>
      </c>
    </row>
    <row r="109" spans="1:23" ht="15.75" x14ac:dyDescent="0.25">
      <c r="A109" s="269">
        <v>96</v>
      </c>
      <c r="B109" s="659" t="s">
        <v>36</v>
      </c>
      <c r="C109" s="74" t="s">
        <v>269</v>
      </c>
      <c r="D109" s="679" t="s">
        <v>44</v>
      </c>
      <c r="E109" s="657" t="s">
        <v>283</v>
      </c>
      <c r="F109" s="269">
        <v>96</v>
      </c>
      <c r="G109" s="74" t="s">
        <v>269</v>
      </c>
      <c r="H109" s="1197"/>
      <c r="I109" s="1195"/>
      <c r="J109" s="269">
        <v>96</v>
      </c>
      <c r="K109" s="74" t="s">
        <v>269</v>
      </c>
      <c r="M109" s="269">
        <v>96</v>
      </c>
      <c r="N109" s="104"/>
      <c r="O109" s="1433" t="s">
        <v>44</v>
      </c>
      <c r="Q109" s="269">
        <v>96</v>
      </c>
      <c r="R109" s="104"/>
      <c r="S109" s="1195"/>
      <c r="T109" s="269">
        <v>96</v>
      </c>
      <c r="U109" s="104"/>
      <c r="V109" s="433"/>
      <c r="W109" s="1115">
        <v>6.4</v>
      </c>
    </row>
    <row r="110" spans="1:23" ht="15.75" x14ac:dyDescent="0.25">
      <c r="A110" s="269">
        <v>97</v>
      </c>
      <c r="B110" s="659" t="s">
        <v>32</v>
      </c>
      <c r="C110" s="71"/>
      <c r="D110" s="679" t="s">
        <v>44</v>
      </c>
      <c r="F110" s="269">
        <v>97</v>
      </c>
      <c r="G110" s="71"/>
      <c r="H110" s="1195"/>
      <c r="I110" s="1195"/>
      <c r="J110" s="269">
        <v>97</v>
      </c>
      <c r="K110" s="71"/>
      <c r="M110" s="269">
        <v>97</v>
      </c>
      <c r="N110" s="1435" t="s">
        <v>623</v>
      </c>
      <c r="O110" s="1433" t="s">
        <v>769</v>
      </c>
      <c r="Q110" s="269">
        <v>97</v>
      </c>
      <c r="R110" s="1436" t="s">
        <v>623</v>
      </c>
      <c r="S110" s="1195"/>
      <c r="T110" s="269">
        <v>97</v>
      </c>
      <c r="U110" s="1435" t="s">
        <v>623</v>
      </c>
      <c r="V110" s="319"/>
      <c r="W110" s="1115"/>
    </row>
    <row r="111" spans="1:23" s="7" customFormat="1" ht="15.75" x14ac:dyDescent="0.25">
      <c r="A111" s="269">
        <v>98</v>
      </c>
      <c r="B111" s="659" t="s">
        <v>39</v>
      </c>
      <c r="C111" s="1188" t="s">
        <v>47</v>
      </c>
      <c r="D111" s="1143" t="s">
        <v>130</v>
      </c>
      <c r="F111" s="269">
        <v>98</v>
      </c>
      <c r="G111" s="1185" t="s">
        <v>47</v>
      </c>
      <c r="H111" s="1197"/>
      <c r="I111" s="1195"/>
      <c r="J111" s="269">
        <v>98</v>
      </c>
      <c r="K111" s="1185" t="s">
        <v>47</v>
      </c>
      <c r="M111" s="269">
        <v>98</v>
      </c>
      <c r="N111" s="1185" t="s">
        <v>45</v>
      </c>
      <c r="O111" s="269" t="s">
        <v>130</v>
      </c>
      <c r="Q111" s="269">
        <v>98</v>
      </c>
      <c r="R111" s="1185" t="s">
        <v>45</v>
      </c>
      <c r="S111" s="1195"/>
      <c r="T111" s="269">
        <v>98</v>
      </c>
      <c r="U111" s="1185" t="s">
        <v>45</v>
      </c>
      <c r="V111" s="433"/>
      <c r="W111" s="1115"/>
    </row>
    <row r="112" spans="1:23" s="7" customFormat="1" ht="16.5" thickBot="1" x14ac:dyDescent="0.3">
      <c r="A112" s="269">
        <v>99</v>
      </c>
      <c r="B112" s="659" t="s">
        <v>29</v>
      </c>
      <c r="C112" s="1209" t="s">
        <v>117</v>
      </c>
      <c r="D112" s="1143" t="s">
        <v>130</v>
      </c>
      <c r="F112" s="269">
        <v>99</v>
      </c>
      <c r="G112" s="1181" t="s">
        <v>117</v>
      </c>
      <c r="H112" s="1195"/>
      <c r="I112" s="1195"/>
      <c r="J112" s="269">
        <v>99</v>
      </c>
      <c r="K112" s="1181" t="s">
        <v>117</v>
      </c>
      <c r="M112" s="269">
        <v>99</v>
      </c>
      <c r="N112" s="1435" t="s">
        <v>623</v>
      </c>
      <c r="O112" s="1434"/>
      <c r="Q112" s="269">
        <v>99</v>
      </c>
      <c r="R112" s="1436" t="s">
        <v>623</v>
      </c>
      <c r="S112" s="1195"/>
      <c r="T112" s="269">
        <v>99</v>
      </c>
      <c r="U112" s="1435" t="s">
        <v>623</v>
      </c>
      <c r="V112" s="319"/>
      <c r="W112" s="1115"/>
    </row>
    <row r="113" spans="1:22" s="7" customFormat="1" ht="15.75" x14ac:dyDescent="0.25">
      <c r="A113" s="175" t="s">
        <v>122</v>
      </c>
      <c r="C113" s="66">
        <v>38</v>
      </c>
      <c r="D113" s="56"/>
      <c r="E113" s="56"/>
      <c r="G113" s="66">
        <v>38</v>
      </c>
      <c r="H113" s="66"/>
      <c r="I113" s="66"/>
      <c r="K113" s="66">
        <v>38</v>
      </c>
      <c r="N113" s="66">
        <v>26</v>
      </c>
      <c r="O113" s="56"/>
      <c r="P113" s="56"/>
      <c r="R113" s="66">
        <v>26</v>
      </c>
      <c r="S113" s="66"/>
      <c r="U113" s="66">
        <v>26</v>
      </c>
      <c r="V113" s="1195"/>
    </row>
    <row r="114" spans="1:22" s="7" customFormat="1" ht="15.75" x14ac:dyDescent="0.25">
      <c r="A114" s="133"/>
      <c r="B114" s="133"/>
      <c r="C114" s="175"/>
      <c r="D114" s="56"/>
      <c r="E114" s="175"/>
      <c r="F114" s="133"/>
      <c r="G114" s="133"/>
      <c r="H114" s="133"/>
      <c r="I114" s="133"/>
      <c r="J114" s="133"/>
      <c r="K114" s="133"/>
      <c r="L114" s="133"/>
      <c r="M114" s="1721" t="s">
        <v>856</v>
      </c>
      <c r="N114" s="1721"/>
      <c r="O114" s="1721"/>
      <c r="P114" s="1721"/>
      <c r="Q114" s="1721"/>
      <c r="R114" s="1721"/>
      <c r="S114" s="1721"/>
      <c r="T114" s="1721"/>
      <c r="U114" s="1721"/>
      <c r="V114" s="212"/>
    </row>
    <row r="115" spans="1:22" s="7" customFormat="1" ht="15.75" customHeight="1" x14ac:dyDescent="0.25">
      <c r="A115" s="778">
        <v>1.1000000000000001</v>
      </c>
      <c r="B115" s="1607" t="s">
        <v>159</v>
      </c>
      <c r="C115" s="1607"/>
      <c r="D115" s="1607"/>
      <c r="E115" s="1607"/>
      <c r="F115" s="791"/>
      <c r="G115" s="1720"/>
      <c r="H115" s="1720"/>
      <c r="I115" s="1720"/>
      <c r="J115" s="1720"/>
      <c r="K115" s="133"/>
      <c r="L115" s="133"/>
      <c r="M115" s="1722">
        <v>1.1000000000000001</v>
      </c>
      <c r="N115" s="1724" t="s">
        <v>563</v>
      </c>
      <c r="O115" s="1724"/>
      <c r="P115" s="1724"/>
      <c r="Q115" s="663"/>
      <c r="R115" s="421"/>
      <c r="V115" s="212"/>
    </row>
    <row r="116" spans="1:22" s="7" customFormat="1" ht="15.75" customHeight="1" x14ac:dyDescent="0.25">
      <c r="A116" s="1608">
        <v>1.2</v>
      </c>
      <c r="B116" s="1656" t="s">
        <v>868</v>
      </c>
      <c r="C116" s="1657"/>
      <c r="D116" s="1657"/>
      <c r="E116" s="1658"/>
      <c r="F116" s="791"/>
      <c r="G116" s="1717"/>
      <c r="H116" s="1717"/>
      <c r="I116" s="1717"/>
      <c r="J116" s="1717"/>
      <c r="K116" s="133"/>
      <c r="L116" s="133"/>
      <c r="M116" s="1723"/>
      <c r="N116" s="1725"/>
      <c r="O116" s="1725"/>
      <c r="P116" s="1725"/>
      <c r="Q116" s="663"/>
      <c r="V116" s="212"/>
    </row>
    <row r="117" spans="1:22" s="7" customFormat="1" ht="15.75" x14ac:dyDescent="0.25">
      <c r="A117" s="1609"/>
      <c r="B117" s="1659"/>
      <c r="C117" s="1660"/>
      <c r="D117" s="1660"/>
      <c r="E117" s="1661"/>
      <c r="F117" s="791"/>
      <c r="G117" s="1717"/>
      <c r="H117" s="1717"/>
      <c r="I117" s="1717"/>
      <c r="J117" s="1717"/>
      <c r="K117" s="133"/>
      <c r="L117" s="133"/>
      <c r="M117" s="1723"/>
      <c r="N117" s="1725"/>
      <c r="O117" s="1725"/>
      <c r="P117" s="1725"/>
      <c r="V117" s="212"/>
    </row>
    <row r="118" spans="1:22" s="7" customFormat="1" ht="15.75" x14ac:dyDescent="0.25">
      <c r="A118" s="778">
        <v>1.7</v>
      </c>
      <c r="B118" s="1589" t="s">
        <v>400</v>
      </c>
      <c r="C118" s="1589"/>
      <c r="D118" s="1589"/>
      <c r="E118" s="1589"/>
      <c r="F118" s="791"/>
      <c r="G118" s="1717"/>
      <c r="H118" s="1717"/>
      <c r="I118" s="1717"/>
      <c r="J118" s="1717"/>
      <c r="K118" s="133"/>
      <c r="L118" s="133"/>
      <c r="M118" s="1627">
        <v>2.2999999999999998</v>
      </c>
      <c r="N118" s="1649" t="s">
        <v>1025</v>
      </c>
      <c r="O118" s="1650"/>
      <c r="P118" s="1651"/>
      <c r="Q118" s="794"/>
      <c r="V118" s="212"/>
    </row>
    <row r="119" spans="1:22" s="7" customFormat="1" ht="15.75" x14ac:dyDescent="0.25">
      <c r="A119" s="778">
        <v>1.8</v>
      </c>
      <c r="B119" s="1589" t="s">
        <v>401</v>
      </c>
      <c r="C119" s="1589"/>
      <c r="D119" s="1589"/>
      <c r="E119" s="1589"/>
      <c r="F119" s="1718"/>
      <c r="G119" s="1719"/>
      <c r="H119" s="1719"/>
      <c r="I119" s="1719"/>
      <c r="J119" s="1719"/>
      <c r="K119" s="133"/>
      <c r="L119" s="133"/>
      <c r="M119" s="1641"/>
      <c r="N119" s="1652"/>
      <c r="O119" s="1653"/>
      <c r="P119" s="1654"/>
      <c r="Q119" s="212"/>
      <c r="V119" s="212"/>
    </row>
    <row r="120" spans="1:22" s="7" customFormat="1" ht="15.75" customHeight="1" x14ac:dyDescent="0.25">
      <c r="A120" s="783">
        <v>1.1000000000000001</v>
      </c>
      <c r="B120" s="1589" t="s">
        <v>402</v>
      </c>
      <c r="C120" s="1589"/>
      <c r="D120" s="1589"/>
      <c r="E120" s="1589"/>
      <c r="F120" s="1718"/>
      <c r="G120" s="1719"/>
      <c r="H120" s="1719"/>
      <c r="I120" s="1719"/>
      <c r="J120" s="1719"/>
      <c r="K120" s="133"/>
      <c r="L120" s="133"/>
      <c r="M120" s="1641"/>
      <c r="N120" s="1652"/>
      <c r="O120" s="1653"/>
      <c r="P120" s="1654"/>
      <c r="V120" s="212"/>
    </row>
    <row r="121" spans="1:22" s="7" customFormat="1" ht="15.75" customHeight="1" x14ac:dyDescent="0.25">
      <c r="A121" s="778">
        <v>1.1299999999999999</v>
      </c>
      <c r="B121" s="1586" t="s">
        <v>786</v>
      </c>
      <c r="C121" s="1587"/>
      <c r="D121" s="1587"/>
      <c r="E121" s="1588"/>
      <c r="F121" s="794"/>
      <c r="G121" s="1717"/>
      <c r="H121" s="1717"/>
      <c r="I121" s="1717"/>
      <c r="J121" s="1717"/>
      <c r="K121" s="133"/>
      <c r="L121" s="133"/>
      <c r="M121" s="1599">
        <v>2.83</v>
      </c>
      <c r="N121" s="1593" t="s">
        <v>1058</v>
      </c>
      <c r="O121" s="1594"/>
      <c r="P121" s="1595"/>
      <c r="V121" s="212"/>
    </row>
    <row r="122" spans="1:22" s="7" customFormat="1" ht="15.75" x14ac:dyDescent="0.25">
      <c r="A122" s="1608">
        <v>1.17</v>
      </c>
      <c r="B122" s="1584" t="s">
        <v>379</v>
      </c>
      <c r="C122" s="1584"/>
      <c r="D122" s="1584"/>
      <c r="E122" s="1584"/>
      <c r="F122" s="1718"/>
      <c r="G122" s="1719"/>
      <c r="H122" s="1719"/>
      <c r="I122" s="1719"/>
      <c r="J122" s="1719"/>
      <c r="K122" s="133"/>
      <c r="L122" s="133"/>
      <c r="M122" s="1599"/>
      <c r="N122" s="1726"/>
      <c r="O122" s="1727"/>
      <c r="P122" s="1728"/>
      <c r="V122" s="212"/>
    </row>
    <row r="123" spans="1:22" s="7" customFormat="1" ht="15.75" customHeight="1" x14ac:dyDescent="0.25">
      <c r="A123" s="1610"/>
      <c r="B123" s="1584"/>
      <c r="C123" s="1584"/>
      <c r="D123" s="1584"/>
      <c r="E123" s="1584"/>
      <c r="F123" s="1718"/>
      <c r="G123" s="1719"/>
      <c r="H123" s="1719"/>
      <c r="I123" s="1719"/>
      <c r="J123" s="1719"/>
      <c r="K123" s="133"/>
      <c r="L123" s="133"/>
      <c r="M123" s="1729">
        <v>2.86</v>
      </c>
      <c r="N123" s="1593" t="s">
        <v>951</v>
      </c>
      <c r="O123" s="1594"/>
      <c r="P123" s="1595"/>
      <c r="V123" s="212"/>
    </row>
    <row r="124" spans="1:22" s="7" customFormat="1" ht="15.75" x14ac:dyDescent="0.25">
      <c r="A124" s="778">
        <v>2.1</v>
      </c>
      <c r="B124" s="1589" t="s">
        <v>404</v>
      </c>
      <c r="C124" s="1589"/>
      <c r="D124" s="1589"/>
      <c r="E124" s="1589"/>
      <c r="F124" s="791"/>
      <c r="G124" s="1717"/>
      <c r="H124" s="1717"/>
      <c r="I124" s="1717"/>
      <c r="J124" s="1717"/>
      <c r="K124" s="133"/>
      <c r="L124" s="133"/>
      <c r="M124" s="1722"/>
      <c r="N124" s="1726"/>
      <c r="O124" s="1727"/>
      <c r="P124" s="1728"/>
      <c r="V124" s="212"/>
    </row>
    <row r="125" spans="1:22" s="7" customFormat="1" ht="15.75" x14ac:dyDescent="0.25">
      <c r="A125" s="1608">
        <v>2.8</v>
      </c>
      <c r="B125" s="1584" t="s">
        <v>665</v>
      </c>
      <c r="C125" s="1584"/>
      <c r="D125" s="1584"/>
      <c r="E125" s="1584"/>
      <c r="F125" s="791"/>
      <c r="G125" s="1715"/>
      <c r="H125" s="1715"/>
      <c r="I125" s="1715"/>
      <c r="J125" s="1715"/>
      <c r="K125" s="133"/>
      <c r="L125" s="133"/>
      <c r="M125" s="1723">
        <v>2.87</v>
      </c>
      <c r="N125" s="1730" t="s">
        <v>913</v>
      </c>
      <c r="O125" s="1730"/>
      <c r="P125" s="1730"/>
      <c r="V125" s="212"/>
    </row>
    <row r="126" spans="1:22" s="7" customFormat="1" ht="15.75" x14ac:dyDescent="0.25">
      <c r="A126" s="1610"/>
      <c r="B126" s="1584"/>
      <c r="C126" s="1584"/>
      <c r="D126" s="1584"/>
      <c r="E126" s="1584"/>
      <c r="F126" s="220"/>
      <c r="G126" s="1716"/>
      <c r="H126" s="1716"/>
      <c r="I126" s="1716"/>
      <c r="J126" s="1716"/>
      <c r="K126" s="133"/>
      <c r="L126" s="133"/>
      <c r="M126" s="1723"/>
      <c r="N126" s="1730"/>
      <c r="O126" s="1730"/>
      <c r="P126" s="1730"/>
      <c r="V126" s="212"/>
    </row>
    <row r="127" spans="1:22" s="7" customFormat="1" ht="15.75" x14ac:dyDescent="0.25">
      <c r="A127" s="778">
        <v>2.14</v>
      </c>
      <c r="B127" s="1589" t="s">
        <v>869</v>
      </c>
      <c r="C127" s="1589"/>
      <c r="D127" s="1589"/>
      <c r="E127" s="1589"/>
      <c r="F127" s="220"/>
      <c r="G127" s="1716"/>
      <c r="H127" s="1716"/>
      <c r="I127" s="1716"/>
      <c r="J127" s="1716"/>
      <c r="K127" s="133"/>
      <c r="L127" s="133"/>
      <c r="M127" s="1723"/>
      <c r="N127" s="1730"/>
      <c r="O127" s="1730"/>
      <c r="P127" s="1730"/>
      <c r="V127" s="212"/>
    </row>
    <row r="128" spans="1:22" s="7" customFormat="1" ht="15.75" x14ac:dyDescent="0.25">
      <c r="A128" s="778">
        <v>2.16</v>
      </c>
      <c r="B128" s="1589" t="s">
        <v>323</v>
      </c>
      <c r="C128" s="1589"/>
      <c r="D128" s="1589"/>
      <c r="E128" s="1589"/>
      <c r="F128" s="648"/>
      <c r="G128" s="1585"/>
      <c r="H128" s="1585"/>
      <c r="I128" s="1585"/>
      <c r="J128" s="1585"/>
      <c r="K128" s="133"/>
      <c r="L128" s="133"/>
      <c r="M128" s="805">
        <v>2.91</v>
      </c>
      <c r="N128" s="1584" t="s">
        <v>1036</v>
      </c>
      <c r="O128" s="1584"/>
      <c r="P128" s="1584"/>
      <c r="V128" s="212"/>
    </row>
    <row r="129" spans="1:22" ht="15.75" x14ac:dyDescent="0.25">
      <c r="A129" s="1482">
        <v>2.17</v>
      </c>
      <c r="B129" s="1584" t="s">
        <v>1035</v>
      </c>
      <c r="C129" s="1584"/>
      <c r="D129" s="1584"/>
      <c r="E129" s="1584"/>
      <c r="F129" s="792"/>
      <c r="G129" s="1717"/>
      <c r="H129" s="1717"/>
      <c r="I129" s="1717"/>
      <c r="J129" s="1717"/>
      <c r="K129" s="133"/>
      <c r="L129" s="133"/>
      <c r="M129" s="133"/>
      <c r="N129" s="7"/>
      <c r="R129" s="7"/>
      <c r="U129" s="7"/>
    </row>
    <row r="130" spans="1:22" s="7" customFormat="1" ht="15.75" x14ac:dyDescent="0.25">
      <c r="A130" s="778">
        <v>2.1800000000000002</v>
      </c>
      <c r="B130" s="1589" t="s">
        <v>324</v>
      </c>
      <c r="C130" s="1589"/>
      <c r="D130" s="1589"/>
      <c r="E130" s="1589"/>
      <c r="F130" s="1500"/>
      <c r="G130" s="1719"/>
      <c r="H130" s="1719"/>
      <c r="I130" s="1719"/>
      <c r="J130" s="1719"/>
      <c r="K130" s="133"/>
      <c r="L130" s="133"/>
      <c r="M130" s="133"/>
      <c r="V130" s="212"/>
    </row>
    <row r="131" spans="1:22" s="7" customFormat="1" ht="15.75" x14ac:dyDescent="0.25">
      <c r="A131" s="783">
        <v>2.2000000000000002</v>
      </c>
      <c r="B131" s="1589" t="s">
        <v>265</v>
      </c>
      <c r="C131" s="1589"/>
      <c r="D131" s="1589"/>
      <c r="E131" s="1589"/>
      <c r="F131" s="791"/>
      <c r="G131" s="1717"/>
      <c r="H131" s="1717"/>
      <c r="I131" s="1717"/>
      <c r="J131" s="1717"/>
      <c r="K131" s="133"/>
      <c r="L131" s="133"/>
      <c r="M131" s="133"/>
      <c r="V131" s="212"/>
    </row>
    <row r="132" spans="1:22" s="7" customFormat="1" ht="15.75" x14ac:dyDescent="0.25">
      <c r="A132" s="1171">
        <v>2.2200000000000002</v>
      </c>
      <c r="B132" s="1584" t="s">
        <v>1054</v>
      </c>
      <c r="C132" s="1584"/>
      <c r="D132" s="1584"/>
      <c r="E132" s="1584"/>
      <c r="F132" s="220"/>
      <c r="G132" s="1719"/>
      <c r="H132" s="1719"/>
      <c r="I132" s="1719"/>
      <c r="J132" s="1719"/>
      <c r="K132" s="133"/>
      <c r="L132" s="133"/>
      <c r="M132" s="133"/>
      <c r="V132" s="212"/>
    </row>
    <row r="133" spans="1:22" s="7" customFormat="1" ht="15" customHeight="1" x14ac:dyDescent="0.25">
      <c r="A133" s="778">
        <v>2.23</v>
      </c>
      <c r="B133" s="1589" t="s">
        <v>871</v>
      </c>
      <c r="C133" s="1589"/>
      <c r="D133" s="1589"/>
      <c r="E133" s="1589"/>
      <c r="F133" s="648"/>
      <c r="G133" s="1585"/>
      <c r="H133" s="1585"/>
      <c r="I133" s="1585"/>
      <c r="J133" s="1585"/>
      <c r="M133" s="133"/>
      <c r="V133" s="212"/>
    </row>
    <row r="134" spans="1:22" s="7" customFormat="1" ht="15" customHeight="1" x14ac:dyDescent="0.25">
      <c r="A134" s="782">
        <v>2.38</v>
      </c>
      <c r="B134" s="1584" t="s">
        <v>677</v>
      </c>
      <c r="C134" s="1584"/>
      <c r="D134" s="1584"/>
      <c r="E134" s="1584"/>
      <c r="F134" s="677"/>
      <c r="M134" s="133"/>
      <c r="V134" s="212"/>
    </row>
    <row r="135" spans="1:22" s="7" customFormat="1" ht="15.75" customHeight="1" x14ac:dyDescent="0.25">
      <c r="A135" s="1608">
        <v>2.95</v>
      </c>
      <c r="B135" s="1584" t="s">
        <v>959</v>
      </c>
      <c r="C135" s="1584"/>
      <c r="D135" s="1584"/>
      <c r="E135" s="1584"/>
      <c r="F135" s="610"/>
      <c r="G135" s="610"/>
      <c r="M135" s="133"/>
      <c r="V135" s="212"/>
    </row>
    <row r="136" spans="1:22" s="7" customFormat="1" ht="15" customHeight="1" x14ac:dyDescent="0.25">
      <c r="A136" s="1609"/>
      <c r="B136" s="1584"/>
      <c r="C136" s="1584"/>
      <c r="D136" s="1584"/>
      <c r="E136" s="1584"/>
      <c r="V136" s="212"/>
    </row>
    <row r="137" spans="1:22" s="7" customFormat="1" ht="15" customHeight="1" x14ac:dyDescent="0.25">
      <c r="A137" s="1610"/>
      <c r="B137" s="1584"/>
      <c r="C137" s="1584"/>
      <c r="D137" s="1584"/>
      <c r="E137" s="1584"/>
      <c r="V137" s="212"/>
    </row>
    <row r="138" spans="1:22" s="7" customFormat="1" ht="15.75" x14ac:dyDescent="0.25">
      <c r="A138" s="782">
        <v>2.96</v>
      </c>
      <c r="B138" s="1589" t="s">
        <v>680</v>
      </c>
      <c r="C138" s="1589"/>
      <c r="D138" s="1589"/>
      <c r="E138" s="1589"/>
      <c r="V138" s="212"/>
    </row>
    <row r="139" spans="1:22" s="7" customFormat="1" x14ac:dyDescent="0.25">
      <c r="V139" s="212"/>
    </row>
    <row r="140" spans="1:22" s="7" customFormat="1" x14ac:dyDescent="0.25">
      <c r="V140" s="212"/>
    </row>
    <row r="141" spans="1:22" s="7" customFormat="1" x14ac:dyDescent="0.25">
      <c r="V141" s="212"/>
    </row>
    <row r="142" spans="1:22" s="7" customFormat="1" x14ac:dyDescent="0.25">
      <c r="V142" s="212"/>
    </row>
    <row r="143" spans="1:22" s="7" customFormat="1" x14ac:dyDescent="0.25">
      <c r="V143" s="212"/>
    </row>
    <row r="144" spans="1:22" s="7" customFormat="1" x14ac:dyDescent="0.25">
      <c r="V144" s="212"/>
    </row>
    <row r="145" spans="22:22" s="7" customFormat="1" x14ac:dyDescent="0.25">
      <c r="V145" s="212"/>
    </row>
    <row r="146" spans="22:22" s="7" customFormat="1" x14ac:dyDescent="0.25">
      <c r="V146" s="212"/>
    </row>
    <row r="147" spans="22:22" s="7" customFormat="1" x14ac:dyDescent="0.25">
      <c r="V147" s="212"/>
    </row>
    <row r="148" spans="22:22" s="7" customFormat="1" x14ac:dyDescent="0.25">
      <c r="V148" s="212"/>
    </row>
    <row r="149" spans="22:22" s="7" customFormat="1" x14ac:dyDescent="0.25">
      <c r="V149" s="212"/>
    </row>
    <row r="150" spans="22:22" s="7" customFormat="1" x14ac:dyDescent="0.25">
      <c r="V150" s="212"/>
    </row>
    <row r="151" spans="22:22" s="7" customFormat="1" x14ac:dyDescent="0.25">
      <c r="V151" s="212"/>
    </row>
    <row r="152" spans="22:22" s="7" customFormat="1" x14ac:dyDescent="0.25">
      <c r="V152" s="212"/>
    </row>
    <row r="153" spans="22:22" s="7" customFormat="1" x14ac:dyDescent="0.25">
      <c r="V153" s="212"/>
    </row>
    <row r="154" spans="22:22" s="7" customFormat="1" x14ac:dyDescent="0.25">
      <c r="V154" s="212"/>
    </row>
    <row r="155" spans="22:22" s="7" customFormat="1" x14ac:dyDescent="0.25">
      <c r="V155" s="212"/>
    </row>
    <row r="156" spans="22:22" s="7" customFormat="1" x14ac:dyDescent="0.25">
      <c r="V156" s="212"/>
    </row>
    <row r="157" spans="22:22" s="7" customFormat="1" x14ac:dyDescent="0.25">
      <c r="V157" s="212"/>
    </row>
    <row r="158" spans="22:22" s="7" customFormat="1" x14ac:dyDescent="0.25">
      <c r="V158" s="212"/>
    </row>
    <row r="159" spans="22:22" s="7" customFormat="1" x14ac:dyDescent="0.25">
      <c r="V159" s="212"/>
    </row>
    <row r="160" spans="22:22" s="7" customFormat="1" x14ac:dyDescent="0.25">
      <c r="V160" s="212"/>
    </row>
    <row r="161" spans="22:22" s="7" customFormat="1" x14ac:dyDescent="0.25">
      <c r="V161" s="212"/>
    </row>
    <row r="162" spans="22:22" s="7" customFormat="1" x14ac:dyDescent="0.25">
      <c r="V162" s="212"/>
    </row>
    <row r="163" spans="22:22" s="7" customFormat="1" x14ac:dyDescent="0.25">
      <c r="V163" s="212"/>
    </row>
    <row r="164" spans="22:22" s="7" customFormat="1" x14ac:dyDescent="0.25">
      <c r="V164" s="212"/>
    </row>
    <row r="165" spans="22:22" s="7" customFormat="1" x14ac:dyDescent="0.25">
      <c r="V165" s="212"/>
    </row>
    <row r="166" spans="22:22" s="7" customFormat="1" x14ac:dyDescent="0.25">
      <c r="V166" s="212"/>
    </row>
    <row r="167" spans="22:22" s="7" customFormat="1" x14ac:dyDescent="0.25">
      <c r="V167" s="212"/>
    </row>
    <row r="168" spans="22:22" s="7" customFormat="1" x14ac:dyDescent="0.25">
      <c r="V168" s="212"/>
    </row>
    <row r="169" spans="22:22" s="7" customFormat="1" x14ac:dyDescent="0.25">
      <c r="V169" s="212"/>
    </row>
    <row r="170" spans="22:22" s="7" customFormat="1" x14ac:dyDescent="0.25">
      <c r="V170" s="212"/>
    </row>
    <row r="171" spans="22:22" s="7" customFormat="1" x14ac:dyDescent="0.25">
      <c r="V171" s="212"/>
    </row>
    <row r="172" spans="22:22" s="7" customFormat="1" x14ac:dyDescent="0.25">
      <c r="V172" s="212"/>
    </row>
    <row r="173" spans="22:22" s="7" customFormat="1" x14ac:dyDescent="0.25">
      <c r="V173" s="212"/>
    </row>
    <row r="174" spans="22:22" s="7" customFormat="1" x14ac:dyDescent="0.25">
      <c r="V174" s="212"/>
    </row>
    <row r="175" spans="22:22" s="7" customFormat="1" x14ac:dyDescent="0.25">
      <c r="V175" s="212"/>
    </row>
    <row r="176" spans="22:22" s="7" customFormat="1" x14ac:dyDescent="0.25">
      <c r="V176" s="212"/>
    </row>
    <row r="177" spans="22:22" s="7" customFormat="1" x14ac:dyDescent="0.25">
      <c r="V177" s="212"/>
    </row>
    <row r="178" spans="22:22" s="7" customFormat="1" x14ac:dyDescent="0.25">
      <c r="V178" s="212"/>
    </row>
    <row r="179" spans="22:22" s="7" customFormat="1" x14ac:dyDescent="0.25">
      <c r="V179" s="212"/>
    </row>
    <row r="180" spans="22:22" s="7" customFormat="1" x14ac:dyDescent="0.25">
      <c r="V180" s="212"/>
    </row>
    <row r="181" spans="22:22" s="7" customFormat="1" x14ac:dyDescent="0.25">
      <c r="V181" s="212"/>
    </row>
    <row r="182" spans="22:22" s="7" customFormat="1" x14ac:dyDescent="0.25">
      <c r="V182" s="212"/>
    </row>
    <row r="183" spans="22:22" s="7" customFormat="1" x14ac:dyDescent="0.25">
      <c r="V183" s="212"/>
    </row>
    <row r="184" spans="22:22" s="7" customFormat="1" x14ac:dyDescent="0.25">
      <c r="V184" s="212"/>
    </row>
    <row r="185" spans="22:22" s="7" customFormat="1" x14ac:dyDescent="0.25">
      <c r="V185" s="212"/>
    </row>
    <row r="186" spans="22:22" s="7" customFormat="1" x14ac:dyDescent="0.25">
      <c r="V186" s="212"/>
    </row>
    <row r="187" spans="22:22" s="7" customFormat="1" x14ac:dyDescent="0.25">
      <c r="V187" s="212"/>
    </row>
    <row r="188" spans="22:22" s="7" customFormat="1" x14ac:dyDescent="0.25">
      <c r="V188" s="212"/>
    </row>
    <row r="189" spans="22:22" s="7" customFormat="1" x14ac:dyDescent="0.25">
      <c r="V189" s="212"/>
    </row>
    <row r="190" spans="22:22" s="7" customFormat="1" x14ac:dyDescent="0.25">
      <c r="V190" s="212"/>
    </row>
    <row r="191" spans="22:22" s="7" customFormat="1" x14ac:dyDescent="0.25">
      <c r="V191" s="212"/>
    </row>
    <row r="192" spans="22:22" s="7" customFormat="1" x14ac:dyDescent="0.25">
      <c r="V192" s="212"/>
    </row>
    <row r="193" spans="22:22" s="7" customFormat="1" x14ac:dyDescent="0.25">
      <c r="V193" s="212"/>
    </row>
    <row r="194" spans="22:22" s="7" customFormat="1" x14ac:dyDescent="0.25">
      <c r="V194" s="212"/>
    </row>
    <row r="195" spans="22:22" s="7" customFormat="1" x14ac:dyDescent="0.25">
      <c r="V195" s="212"/>
    </row>
    <row r="196" spans="22:22" s="7" customFormat="1" x14ac:dyDescent="0.25">
      <c r="V196" s="212"/>
    </row>
    <row r="197" spans="22:22" s="7" customFormat="1" x14ac:dyDescent="0.25">
      <c r="V197" s="212"/>
    </row>
    <row r="198" spans="22:22" s="7" customFormat="1" x14ac:dyDescent="0.25">
      <c r="V198" s="212"/>
    </row>
    <row r="199" spans="22:22" s="7" customFormat="1" x14ac:dyDescent="0.25">
      <c r="V199" s="212"/>
    </row>
    <row r="200" spans="22:22" s="7" customFormat="1" x14ac:dyDescent="0.25">
      <c r="V200" s="212"/>
    </row>
    <row r="201" spans="22:22" s="7" customFormat="1" x14ac:dyDescent="0.25">
      <c r="V201" s="212"/>
    </row>
    <row r="202" spans="22:22" s="7" customFormat="1" x14ac:dyDescent="0.25">
      <c r="V202" s="212"/>
    </row>
    <row r="203" spans="22:22" s="7" customFormat="1" x14ac:dyDescent="0.25">
      <c r="V203" s="212"/>
    </row>
    <row r="204" spans="22:22" s="7" customFormat="1" x14ac:dyDescent="0.25">
      <c r="V204" s="212"/>
    </row>
    <row r="205" spans="22:22" s="7" customFormat="1" x14ac:dyDescent="0.25">
      <c r="V205" s="212"/>
    </row>
    <row r="206" spans="22:22" s="7" customFormat="1" x14ac:dyDescent="0.25">
      <c r="V206" s="212"/>
    </row>
    <row r="207" spans="22:22" s="7" customFormat="1" x14ac:dyDescent="0.25">
      <c r="V207" s="212"/>
    </row>
    <row r="208" spans="22:22" s="7" customFormat="1" x14ac:dyDescent="0.25">
      <c r="V208" s="212"/>
    </row>
    <row r="209" spans="22:22" s="7" customFormat="1" x14ac:dyDescent="0.25">
      <c r="V209" s="212"/>
    </row>
    <row r="210" spans="22:22" s="7" customFormat="1" x14ac:dyDescent="0.25">
      <c r="V210" s="212"/>
    </row>
    <row r="211" spans="22:22" s="7" customFormat="1" x14ac:dyDescent="0.25">
      <c r="V211" s="212"/>
    </row>
    <row r="212" spans="22:22" s="7" customFormat="1" x14ac:dyDescent="0.25">
      <c r="V212" s="212"/>
    </row>
    <row r="213" spans="22:22" s="7" customFormat="1" x14ac:dyDescent="0.25">
      <c r="V213" s="212"/>
    </row>
    <row r="214" spans="22:22" s="7" customFormat="1" x14ac:dyDescent="0.25">
      <c r="V214" s="212"/>
    </row>
    <row r="215" spans="22:22" s="7" customFormat="1" x14ac:dyDescent="0.25">
      <c r="V215" s="212"/>
    </row>
    <row r="216" spans="22:22" s="7" customFormat="1" x14ac:dyDescent="0.25">
      <c r="V216" s="212"/>
    </row>
    <row r="217" spans="22:22" s="7" customFormat="1" x14ac:dyDescent="0.25">
      <c r="V217" s="212"/>
    </row>
    <row r="218" spans="22:22" s="7" customFormat="1" x14ac:dyDescent="0.25">
      <c r="V218" s="212"/>
    </row>
    <row r="219" spans="22:22" s="7" customFormat="1" x14ac:dyDescent="0.25">
      <c r="V219" s="212"/>
    </row>
    <row r="220" spans="22:22" s="7" customFormat="1" x14ac:dyDescent="0.25">
      <c r="V220" s="212"/>
    </row>
    <row r="221" spans="22:22" s="7" customFormat="1" x14ac:dyDescent="0.25">
      <c r="V221" s="212"/>
    </row>
    <row r="222" spans="22:22" s="7" customFormat="1" x14ac:dyDescent="0.25">
      <c r="V222" s="212"/>
    </row>
    <row r="223" spans="22:22" s="7" customFormat="1" x14ac:dyDescent="0.25">
      <c r="V223" s="212"/>
    </row>
    <row r="224" spans="22:22" s="7" customFormat="1" x14ac:dyDescent="0.25">
      <c r="V224" s="212"/>
    </row>
    <row r="225" spans="22:22" s="7" customFormat="1" x14ac:dyDescent="0.25">
      <c r="V225" s="212"/>
    </row>
    <row r="226" spans="22:22" s="7" customFormat="1" x14ac:dyDescent="0.25">
      <c r="V226" s="212"/>
    </row>
    <row r="227" spans="22:22" s="7" customFormat="1" x14ac:dyDescent="0.25">
      <c r="V227" s="212"/>
    </row>
    <row r="228" spans="22:22" s="7" customFormat="1" x14ac:dyDescent="0.25">
      <c r="V228" s="212"/>
    </row>
    <row r="229" spans="22:22" s="7" customFormat="1" x14ac:dyDescent="0.25">
      <c r="V229" s="212"/>
    </row>
    <row r="230" spans="22:22" s="7" customFormat="1" x14ac:dyDescent="0.25">
      <c r="V230" s="212"/>
    </row>
    <row r="231" spans="22:22" s="7" customFormat="1" x14ac:dyDescent="0.25">
      <c r="V231" s="212"/>
    </row>
    <row r="232" spans="22:22" s="7" customFormat="1" x14ac:dyDescent="0.25">
      <c r="V232" s="212"/>
    </row>
    <row r="233" spans="22:22" s="7" customFormat="1" x14ac:dyDescent="0.25">
      <c r="V233" s="212"/>
    </row>
    <row r="234" spans="22:22" s="7" customFormat="1" x14ac:dyDescent="0.25">
      <c r="V234" s="212"/>
    </row>
    <row r="235" spans="22:22" s="7" customFormat="1" x14ac:dyDescent="0.25">
      <c r="V235" s="212"/>
    </row>
    <row r="236" spans="22:22" s="7" customFormat="1" x14ac:dyDescent="0.25">
      <c r="V236" s="212"/>
    </row>
    <row r="237" spans="22:22" s="7" customFormat="1" x14ac:dyDescent="0.25">
      <c r="V237" s="212"/>
    </row>
    <row r="238" spans="22:22" s="7" customFormat="1" x14ac:dyDescent="0.25">
      <c r="V238" s="212"/>
    </row>
    <row r="239" spans="22:22" s="7" customFormat="1" x14ac:dyDescent="0.25">
      <c r="V239" s="212"/>
    </row>
    <row r="240" spans="22:22" s="7" customFormat="1" x14ac:dyDescent="0.25">
      <c r="V240" s="212"/>
    </row>
    <row r="241" spans="22:22" s="7" customFormat="1" x14ac:dyDescent="0.25">
      <c r="V241" s="212"/>
    </row>
    <row r="242" spans="22:22" s="7" customFormat="1" x14ac:dyDescent="0.25">
      <c r="V242" s="212"/>
    </row>
    <row r="243" spans="22:22" s="7" customFormat="1" x14ac:dyDescent="0.25">
      <c r="V243" s="212"/>
    </row>
    <row r="244" spans="22:22" s="7" customFormat="1" x14ac:dyDescent="0.25">
      <c r="V244" s="212"/>
    </row>
    <row r="245" spans="22:22" s="7" customFormat="1" x14ac:dyDescent="0.25">
      <c r="V245" s="212"/>
    </row>
    <row r="246" spans="22:22" s="7" customFormat="1" x14ac:dyDescent="0.25">
      <c r="V246" s="212"/>
    </row>
    <row r="247" spans="22:22" s="7" customFormat="1" x14ac:dyDescent="0.25">
      <c r="V247" s="212"/>
    </row>
    <row r="248" spans="22:22" s="7" customFormat="1" x14ac:dyDescent="0.25">
      <c r="V248" s="212"/>
    </row>
    <row r="249" spans="22:22" s="7" customFormat="1" x14ac:dyDescent="0.25">
      <c r="V249" s="212"/>
    </row>
    <row r="250" spans="22:22" s="7" customFormat="1" x14ac:dyDescent="0.25">
      <c r="V250" s="212"/>
    </row>
    <row r="251" spans="22:22" s="7" customFormat="1" x14ac:dyDescent="0.25">
      <c r="V251" s="212"/>
    </row>
    <row r="252" spans="22:22" s="7" customFormat="1" x14ac:dyDescent="0.25">
      <c r="V252" s="212"/>
    </row>
    <row r="253" spans="22:22" s="7" customFormat="1" x14ac:dyDescent="0.25">
      <c r="V253" s="212"/>
    </row>
    <row r="254" spans="22:22" s="7" customFormat="1" x14ac:dyDescent="0.25">
      <c r="V254" s="212"/>
    </row>
    <row r="255" spans="22:22" s="7" customFormat="1" x14ac:dyDescent="0.25">
      <c r="V255" s="212"/>
    </row>
    <row r="256" spans="22:22" s="7" customFormat="1" x14ac:dyDescent="0.25">
      <c r="V256" s="212"/>
    </row>
    <row r="257" spans="22:22" s="7" customFormat="1" x14ac:dyDescent="0.25">
      <c r="V257" s="212"/>
    </row>
    <row r="258" spans="22:22" s="7" customFormat="1" x14ac:dyDescent="0.25">
      <c r="V258" s="212"/>
    </row>
    <row r="259" spans="22:22" s="7" customFormat="1" x14ac:dyDescent="0.25">
      <c r="V259" s="212"/>
    </row>
    <row r="260" spans="22:22" s="7" customFormat="1" x14ac:dyDescent="0.25">
      <c r="V260" s="212"/>
    </row>
    <row r="261" spans="22:22" s="7" customFormat="1" x14ac:dyDescent="0.25">
      <c r="V261" s="212"/>
    </row>
    <row r="262" spans="22:22" s="7" customFormat="1" x14ac:dyDescent="0.25">
      <c r="V262" s="212"/>
    </row>
    <row r="263" spans="22:22" s="7" customFormat="1" x14ac:dyDescent="0.25">
      <c r="V263" s="212"/>
    </row>
    <row r="264" spans="22:22" s="7" customFormat="1" x14ac:dyDescent="0.25">
      <c r="V264" s="212"/>
    </row>
    <row r="265" spans="22:22" s="7" customFormat="1" x14ac:dyDescent="0.25">
      <c r="V265" s="212"/>
    </row>
    <row r="266" spans="22:22" s="7" customFormat="1" x14ac:dyDescent="0.25">
      <c r="V266" s="212"/>
    </row>
    <row r="267" spans="22:22" s="7" customFormat="1" x14ac:dyDescent="0.25">
      <c r="V267" s="212"/>
    </row>
    <row r="268" spans="22:22" s="7" customFormat="1" x14ac:dyDescent="0.25">
      <c r="V268" s="212"/>
    </row>
    <row r="269" spans="22:22" s="7" customFormat="1" x14ac:dyDescent="0.25">
      <c r="V269" s="212"/>
    </row>
    <row r="270" spans="22:22" s="7" customFormat="1" x14ac:dyDescent="0.25">
      <c r="V270" s="212"/>
    </row>
    <row r="271" spans="22:22" s="7" customFormat="1" x14ac:dyDescent="0.25">
      <c r="V271" s="212"/>
    </row>
    <row r="272" spans="22:22" s="7" customFormat="1" x14ac:dyDescent="0.25">
      <c r="V272" s="212"/>
    </row>
    <row r="273" spans="22:22" s="7" customFormat="1" x14ac:dyDescent="0.25">
      <c r="V273" s="212"/>
    </row>
    <row r="274" spans="22:22" s="7" customFormat="1" x14ac:dyDescent="0.25">
      <c r="V274" s="212"/>
    </row>
    <row r="275" spans="22:22" s="7" customFormat="1" x14ac:dyDescent="0.25">
      <c r="V275" s="212"/>
    </row>
    <row r="276" spans="22:22" s="7" customFormat="1" x14ac:dyDescent="0.25">
      <c r="V276" s="212"/>
    </row>
    <row r="277" spans="22:22" s="7" customFormat="1" x14ac:dyDescent="0.25">
      <c r="V277" s="212"/>
    </row>
    <row r="278" spans="22:22" s="7" customFormat="1" x14ac:dyDescent="0.25">
      <c r="V278" s="212"/>
    </row>
    <row r="279" spans="22:22" s="7" customFormat="1" x14ac:dyDescent="0.25">
      <c r="V279" s="212"/>
    </row>
    <row r="280" spans="22:22" s="7" customFormat="1" x14ac:dyDescent="0.25">
      <c r="V280" s="212"/>
    </row>
    <row r="281" spans="22:22" s="7" customFormat="1" x14ac:dyDescent="0.25">
      <c r="V281" s="212"/>
    </row>
    <row r="282" spans="22:22" s="7" customFormat="1" x14ac:dyDescent="0.25">
      <c r="V282" s="212"/>
    </row>
    <row r="283" spans="22:22" s="7" customFormat="1" x14ac:dyDescent="0.25">
      <c r="V283" s="212"/>
    </row>
    <row r="284" spans="22:22" s="7" customFormat="1" x14ac:dyDescent="0.25">
      <c r="V284" s="212"/>
    </row>
    <row r="285" spans="22:22" s="7" customFormat="1" x14ac:dyDescent="0.25">
      <c r="V285" s="212"/>
    </row>
    <row r="286" spans="22:22" s="7" customFormat="1" x14ac:dyDescent="0.25">
      <c r="V286" s="212"/>
    </row>
    <row r="287" spans="22:22" s="7" customFormat="1" x14ac:dyDescent="0.25">
      <c r="V287" s="212"/>
    </row>
    <row r="288" spans="22:22" s="7" customFormat="1" x14ac:dyDescent="0.25">
      <c r="V288" s="212"/>
    </row>
    <row r="289" spans="22:22" s="7" customFormat="1" x14ac:dyDescent="0.25">
      <c r="V289" s="212"/>
    </row>
    <row r="290" spans="22:22" s="7" customFormat="1" x14ac:dyDescent="0.25">
      <c r="V290" s="212"/>
    </row>
    <row r="291" spans="22:22" s="7" customFormat="1" x14ac:dyDescent="0.25">
      <c r="V291" s="212"/>
    </row>
    <row r="292" spans="22:22" s="7" customFormat="1" x14ac:dyDescent="0.25">
      <c r="V292" s="212"/>
    </row>
    <row r="293" spans="22:22" s="7" customFormat="1" x14ac:dyDescent="0.25">
      <c r="V293" s="212"/>
    </row>
    <row r="294" spans="22:22" s="7" customFormat="1" x14ac:dyDescent="0.25">
      <c r="V294" s="212"/>
    </row>
    <row r="295" spans="22:22" s="7" customFormat="1" x14ac:dyDescent="0.25">
      <c r="V295" s="212"/>
    </row>
    <row r="296" spans="22:22" s="7" customFormat="1" x14ac:dyDescent="0.25">
      <c r="V296" s="212"/>
    </row>
    <row r="297" spans="22:22" s="7" customFormat="1" x14ac:dyDescent="0.25">
      <c r="V297" s="212"/>
    </row>
    <row r="298" spans="22:22" s="7" customFormat="1" x14ac:dyDescent="0.25">
      <c r="V298" s="212"/>
    </row>
    <row r="299" spans="22:22" s="7" customFormat="1" x14ac:dyDescent="0.25">
      <c r="V299" s="212"/>
    </row>
    <row r="300" spans="22:22" s="7" customFormat="1" x14ac:dyDescent="0.25">
      <c r="V300" s="212"/>
    </row>
    <row r="301" spans="22:22" s="7" customFormat="1" x14ac:dyDescent="0.25">
      <c r="V301" s="212"/>
    </row>
    <row r="302" spans="22:22" s="7" customFormat="1" x14ac:dyDescent="0.25">
      <c r="V302" s="212"/>
    </row>
    <row r="303" spans="22:22" s="7" customFormat="1" x14ac:dyDescent="0.25">
      <c r="V303" s="212"/>
    </row>
    <row r="304" spans="22:22" s="7" customFormat="1" x14ac:dyDescent="0.25">
      <c r="V304" s="212"/>
    </row>
    <row r="305" spans="22:22" s="7" customFormat="1" x14ac:dyDescent="0.25">
      <c r="V305" s="212"/>
    </row>
    <row r="306" spans="22:22" s="7" customFormat="1" x14ac:dyDescent="0.25">
      <c r="V306" s="212"/>
    </row>
    <row r="307" spans="22:22" s="7" customFormat="1" x14ac:dyDescent="0.25">
      <c r="V307" s="212"/>
    </row>
    <row r="308" spans="22:22" s="7" customFormat="1" x14ac:dyDescent="0.25">
      <c r="V308" s="212"/>
    </row>
    <row r="309" spans="22:22" s="7" customFormat="1" x14ac:dyDescent="0.25">
      <c r="V309" s="212"/>
    </row>
    <row r="310" spans="22:22" s="7" customFormat="1" x14ac:dyDescent="0.25">
      <c r="V310" s="212"/>
    </row>
    <row r="311" spans="22:22" s="7" customFormat="1" x14ac:dyDescent="0.25">
      <c r="V311" s="212"/>
    </row>
    <row r="312" spans="22:22" s="7" customFormat="1" x14ac:dyDescent="0.25">
      <c r="V312" s="212"/>
    </row>
    <row r="313" spans="22:22" s="7" customFormat="1" x14ac:dyDescent="0.25">
      <c r="V313" s="212"/>
    </row>
    <row r="314" spans="22:22" s="7" customFormat="1" x14ac:dyDescent="0.25">
      <c r="V314" s="212"/>
    </row>
    <row r="315" spans="22:22" s="7" customFormat="1" x14ac:dyDescent="0.25">
      <c r="V315" s="212"/>
    </row>
    <row r="316" spans="22:22" s="7" customFormat="1" x14ac:dyDescent="0.25">
      <c r="V316" s="212"/>
    </row>
    <row r="317" spans="22:22" s="7" customFormat="1" x14ac:dyDescent="0.25">
      <c r="V317" s="212"/>
    </row>
    <row r="318" spans="22:22" s="7" customFormat="1" x14ac:dyDescent="0.25">
      <c r="V318" s="212"/>
    </row>
    <row r="319" spans="22:22" s="7" customFormat="1" x14ac:dyDescent="0.25">
      <c r="V319" s="212"/>
    </row>
    <row r="320" spans="22:22" s="7" customFormat="1" x14ac:dyDescent="0.25">
      <c r="V320" s="212"/>
    </row>
    <row r="321" spans="22:22" s="7" customFormat="1" x14ac:dyDescent="0.25">
      <c r="V321" s="212"/>
    </row>
    <row r="322" spans="22:22" s="7" customFormat="1" x14ac:dyDescent="0.25">
      <c r="V322" s="212"/>
    </row>
    <row r="323" spans="22:22" s="7" customFormat="1" x14ac:dyDescent="0.25">
      <c r="V323" s="212"/>
    </row>
    <row r="324" spans="22:22" s="7" customFormat="1" x14ac:dyDescent="0.25">
      <c r="V324" s="212"/>
    </row>
    <row r="325" spans="22:22" s="7" customFormat="1" x14ac:dyDescent="0.25">
      <c r="V325" s="212"/>
    </row>
    <row r="326" spans="22:22" s="7" customFormat="1" x14ac:dyDescent="0.25">
      <c r="V326" s="212"/>
    </row>
    <row r="327" spans="22:22" s="7" customFormat="1" x14ac:dyDescent="0.25">
      <c r="V327" s="212"/>
    </row>
    <row r="328" spans="22:22" s="7" customFormat="1" x14ac:dyDescent="0.25">
      <c r="V328" s="212"/>
    </row>
    <row r="329" spans="22:22" s="7" customFormat="1" x14ac:dyDescent="0.25">
      <c r="V329" s="212"/>
    </row>
    <row r="330" spans="22:22" s="7" customFormat="1" x14ac:dyDescent="0.25">
      <c r="V330" s="212"/>
    </row>
    <row r="331" spans="22:22" s="7" customFormat="1" x14ac:dyDescent="0.25">
      <c r="V331" s="212"/>
    </row>
    <row r="332" spans="22:22" s="7" customFormat="1" x14ac:dyDescent="0.25">
      <c r="V332" s="212"/>
    </row>
    <row r="333" spans="22:22" s="7" customFormat="1" x14ac:dyDescent="0.25">
      <c r="V333" s="212"/>
    </row>
    <row r="334" spans="22:22" s="7" customFormat="1" x14ac:dyDescent="0.25">
      <c r="V334" s="212"/>
    </row>
    <row r="335" spans="22:22" s="7" customFormat="1" x14ac:dyDescent="0.25">
      <c r="V335" s="212"/>
    </row>
    <row r="336" spans="22:22" s="7" customFormat="1" x14ac:dyDescent="0.25">
      <c r="V336" s="212"/>
    </row>
    <row r="337" spans="22:22" s="7" customFormat="1" x14ac:dyDescent="0.25">
      <c r="V337" s="212"/>
    </row>
    <row r="338" spans="22:22" s="7" customFormat="1" x14ac:dyDescent="0.25">
      <c r="V338" s="212"/>
    </row>
    <row r="339" spans="22:22" s="7" customFormat="1" x14ac:dyDescent="0.25">
      <c r="V339" s="212"/>
    </row>
    <row r="340" spans="22:22" s="7" customFormat="1" x14ac:dyDescent="0.25">
      <c r="V340" s="212"/>
    </row>
    <row r="341" spans="22:22" s="7" customFormat="1" x14ac:dyDescent="0.25">
      <c r="V341" s="212"/>
    </row>
    <row r="342" spans="22:22" s="7" customFormat="1" x14ac:dyDescent="0.25">
      <c r="V342" s="212"/>
    </row>
    <row r="343" spans="22:22" s="7" customFormat="1" x14ac:dyDescent="0.25">
      <c r="V343" s="212"/>
    </row>
    <row r="344" spans="22:22" s="7" customFormat="1" x14ac:dyDescent="0.25">
      <c r="V344" s="212"/>
    </row>
    <row r="345" spans="22:22" s="7" customFormat="1" x14ac:dyDescent="0.25">
      <c r="V345" s="212"/>
    </row>
    <row r="346" spans="22:22" s="7" customFormat="1" x14ac:dyDescent="0.25">
      <c r="V346" s="212"/>
    </row>
    <row r="347" spans="22:22" s="7" customFormat="1" x14ac:dyDescent="0.25">
      <c r="V347" s="212"/>
    </row>
    <row r="348" spans="22:22" s="7" customFormat="1" x14ac:dyDescent="0.25">
      <c r="V348" s="212"/>
    </row>
    <row r="349" spans="22:22" s="7" customFormat="1" x14ac:dyDescent="0.25">
      <c r="V349" s="212"/>
    </row>
    <row r="350" spans="22:22" s="7" customFormat="1" x14ac:dyDescent="0.25">
      <c r="V350" s="212"/>
    </row>
    <row r="351" spans="22:22" s="7" customFormat="1" x14ac:dyDescent="0.25">
      <c r="V351" s="212"/>
    </row>
    <row r="352" spans="22:22" s="7" customFormat="1" x14ac:dyDescent="0.25">
      <c r="V352" s="212"/>
    </row>
    <row r="353" spans="14:14" x14ac:dyDescent="0.25">
      <c r="N353" s="7"/>
    </row>
    <row r="354" spans="14:14" x14ac:dyDescent="0.25">
      <c r="N354" s="7"/>
    </row>
    <row r="355" spans="14:14" x14ac:dyDescent="0.25">
      <c r="N355" s="7"/>
    </row>
  </sheetData>
  <mergeCells count="69">
    <mergeCell ref="M118:M120"/>
    <mergeCell ref="M121:M122"/>
    <mergeCell ref="N121:P122"/>
    <mergeCell ref="A135:A137"/>
    <mergeCell ref="B135:E137"/>
    <mergeCell ref="G122:J123"/>
    <mergeCell ref="B121:E121"/>
    <mergeCell ref="G121:J121"/>
    <mergeCell ref="N123:P124"/>
    <mergeCell ref="M123:M124"/>
    <mergeCell ref="N118:P120"/>
    <mergeCell ref="A122:A123"/>
    <mergeCell ref="A125:A126"/>
    <mergeCell ref="N125:P127"/>
    <mergeCell ref="M125:M127"/>
    <mergeCell ref="G124:J124"/>
    <mergeCell ref="K9:M20"/>
    <mergeCell ref="G133:J133"/>
    <mergeCell ref="M114:U114"/>
    <mergeCell ref="B127:E127"/>
    <mergeCell ref="E30:F30"/>
    <mergeCell ref="I23:J23"/>
    <mergeCell ref="E20:F20"/>
    <mergeCell ref="E23:F23"/>
    <mergeCell ref="E25:F25"/>
    <mergeCell ref="E24:F24"/>
    <mergeCell ref="L32:P32"/>
    <mergeCell ref="B124:E124"/>
    <mergeCell ref="B118:E118"/>
    <mergeCell ref="M115:M117"/>
    <mergeCell ref="N115:P117"/>
    <mergeCell ref="F122:F123"/>
    <mergeCell ref="B138:E138"/>
    <mergeCell ref="G128:J128"/>
    <mergeCell ref="G129:J129"/>
    <mergeCell ref="G130:J130"/>
    <mergeCell ref="G131:J131"/>
    <mergeCell ref="B128:E128"/>
    <mergeCell ref="B130:E130"/>
    <mergeCell ref="B131:E131"/>
    <mergeCell ref="B133:E133"/>
    <mergeCell ref="B134:E134"/>
    <mergeCell ref="B132:E132"/>
    <mergeCell ref="G132:J132"/>
    <mergeCell ref="W32:W33"/>
    <mergeCell ref="A33:D33"/>
    <mergeCell ref="A32:D32"/>
    <mergeCell ref="F33:G33"/>
    <mergeCell ref="J33:K33"/>
    <mergeCell ref="M33:O33"/>
    <mergeCell ref="Q33:R33"/>
    <mergeCell ref="T33:U33"/>
    <mergeCell ref="B115:E115"/>
    <mergeCell ref="G115:J115"/>
    <mergeCell ref="G116:J116"/>
    <mergeCell ref="G117:J117"/>
    <mergeCell ref="B122:E123"/>
    <mergeCell ref="A116:A117"/>
    <mergeCell ref="B116:E117"/>
    <mergeCell ref="G118:J118"/>
    <mergeCell ref="F119:F120"/>
    <mergeCell ref="G119:J120"/>
    <mergeCell ref="B119:E119"/>
    <mergeCell ref="B120:E120"/>
    <mergeCell ref="G125:J125"/>
    <mergeCell ref="G126:J127"/>
    <mergeCell ref="B129:E129"/>
    <mergeCell ref="N128:P128"/>
    <mergeCell ref="B125:E126"/>
  </mergeCells>
  <pageMargins left="0.23622047244094491" right="0.23622047244094491" top="0.35433070866141736" bottom="0.35433070866141736" header="0.31496062992125984" footer="0.31496062992125984"/>
  <pageSetup paperSize="8" scale="3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00B0F0"/>
    <pageSetUpPr fitToPage="1"/>
  </sheetPr>
  <dimension ref="A1:AJ313"/>
  <sheetViews>
    <sheetView zoomScale="75" zoomScaleNormal="75" workbookViewId="0">
      <selection activeCell="A9" sqref="A9"/>
    </sheetView>
  </sheetViews>
  <sheetFormatPr defaultRowHeight="15" x14ac:dyDescent="0.25"/>
  <cols>
    <col min="1" max="1" width="9.28515625" style="7" bestFit="1" customWidth="1"/>
    <col min="2" max="2" width="54.85546875" style="7" customWidth="1"/>
    <col min="3" max="3" width="56.7109375" bestFit="1" customWidth="1"/>
    <col min="4" max="4" width="3.140625" style="7" customWidth="1"/>
    <col min="5" max="5" width="8.85546875" style="7" customWidth="1"/>
    <col min="6" max="6" width="2.140625" style="212" customWidth="1"/>
    <col min="7" max="7" width="7.7109375" style="7" customWidth="1"/>
    <col min="8" max="8" width="57.7109375" customWidth="1"/>
    <col min="9" max="9" width="3.140625" style="7" bestFit="1" customWidth="1"/>
    <col min="10" max="10" width="8.85546875" style="212" bestFit="1" customWidth="1"/>
    <col min="11" max="11" width="21" style="7" customWidth="1"/>
    <col min="12" max="12" width="9.140625" style="7"/>
    <col min="14" max="36" width="9.140625" style="7"/>
  </cols>
  <sheetData>
    <row r="1" spans="1:11" s="7" customFormat="1" x14ac:dyDescent="0.25">
      <c r="D1" s="294"/>
    </row>
    <row r="2" spans="1:11" s="7" customFormat="1" x14ac:dyDescent="0.25">
      <c r="D2" s="294"/>
    </row>
    <row r="3" spans="1:11" s="7" customFormat="1" x14ac:dyDescent="0.25">
      <c r="D3" s="294"/>
    </row>
    <row r="4" spans="1:11" s="7" customFormat="1" ht="18" x14ac:dyDescent="0.25">
      <c r="B4" s="1220" t="s">
        <v>895</v>
      </c>
    </row>
    <row r="5" spans="1:11" s="7" customFormat="1" x14ac:dyDescent="0.25">
      <c r="D5" s="294"/>
    </row>
    <row r="6" spans="1:11" s="7" customFormat="1" x14ac:dyDescent="0.25">
      <c r="D6" s="294"/>
    </row>
    <row r="7" spans="1:11" s="7" customFormat="1" ht="11.25" customHeight="1" x14ac:dyDescent="0.25">
      <c r="D7" s="294"/>
    </row>
    <row r="8" spans="1:11" s="7" customFormat="1" x14ac:dyDescent="0.25">
      <c r="D8" s="294"/>
    </row>
    <row r="9" spans="1:11" s="7" customFormat="1" ht="15.75" x14ac:dyDescent="0.25">
      <c r="A9" s="1221" t="s">
        <v>131</v>
      </c>
      <c r="B9" s="175"/>
      <c r="C9" s="175"/>
      <c r="D9" s="56"/>
      <c r="E9" s="1221"/>
      <c r="F9" s="910"/>
      <c r="G9" s="175"/>
      <c r="H9" s="175"/>
      <c r="I9" s="175"/>
      <c r="J9" s="186"/>
      <c r="K9" s="175"/>
    </row>
    <row r="10" spans="1:11" s="7" customFormat="1" ht="15.75" x14ac:dyDescent="0.25">
      <c r="A10" s="1115">
        <v>1</v>
      </c>
      <c r="B10" s="873" t="s">
        <v>127</v>
      </c>
      <c r="C10" s="411" t="s">
        <v>201</v>
      </c>
      <c r="D10" s="56"/>
      <c r="E10" s="56"/>
      <c r="F10" s="198"/>
      <c r="G10" s="1221"/>
      <c r="H10" s="175"/>
      <c r="I10" s="175"/>
      <c r="J10" s="186"/>
      <c r="K10" s="175"/>
    </row>
    <row r="11" spans="1:11" s="7" customFormat="1" ht="15.75" x14ac:dyDescent="0.25">
      <c r="A11" s="1115">
        <v>2</v>
      </c>
      <c r="B11" s="873" t="s">
        <v>90</v>
      </c>
      <c r="C11" s="1181" t="s">
        <v>94</v>
      </c>
      <c r="D11" s="1262"/>
      <c r="E11" s="1644" t="s">
        <v>95</v>
      </c>
      <c r="F11" s="1690"/>
      <c r="G11" s="1645"/>
      <c r="H11" s="1181" t="s">
        <v>93</v>
      </c>
      <c r="I11" s="581"/>
      <c r="J11" s="219"/>
      <c r="K11" s="581"/>
    </row>
    <row r="12" spans="1:11" s="7" customFormat="1" ht="15.75" x14ac:dyDescent="0.25">
      <c r="A12" s="1115">
        <v>3</v>
      </c>
      <c r="B12" s="873" t="s">
        <v>91</v>
      </c>
      <c r="C12" s="1181" t="s">
        <v>96</v>
      </c>
      <c r="D12" s="294"/>
      <c r="E12" s="1644" t="s">
        <v>95</v>
      </c>
      <c r="F12" s="1690"/>
      <c r="G12" s="1645"/>
      <c r="H12" s="1181" t="s">
        <v>97</v>
      </c>
      <c r="I12" s="581"/>
      <c r="J12" s="219"/>
      <c r="K12" s="581"/>
    </row>
    <row r="13" spans="1:11" s="7" customFormat="1" ht="15.75" x14ac:dyDescent="0.25">
      <c r="A13" s="1115">
        <v>4</v>
      </c>
      <c r="B13" s="873" t="s">
        <v>101</v>
      </c>
      <c r="C13" s="1187">
        <v>43941</v>
      </c>
      <c r="D13" s="1262"/>
      <c r="E13" s="1272"/>
      <c r="F13" s="1156"/>
      <c r="G13" s="820"/>
      <c r="H13" s="175"/>
      <c r="I13" s="172"/>
      <c r="J13" s="220"/>
      <c r="K13" s="172"/>
    </row>
    <row r="14" spans="1:11" s="7" customFormat="1" ht="15.75" x14ac:dyDescent="0.25">
      <c r="A14" s="1115">
        <v>5</v>
      </c>
      <c r="B14" s="873" t="s">
        <v>123</v>
      </c>
      <c r="C14" s="821">
        <v>0.45520833333333338</v>
      </c>
      <c r="D14" s="1262"/>
      <c r="E14" s="1272"/>
      <c r="F14" s="1156"/>
      <c r="G14" s="820"/>
      <c r="H14" s="175"/>
      <c r="I14" s="172"/>
      <c r="J14" s="220"/>
      <c r="K14" s="172"/>
    </row>
    <row r="15" spans="1:11" s="7" customFormat="1" ht="15.75" x14ac:dyDescent="0.25">
      <c r="A15" s="1115">
        <v>6</v>
      </c>
      <c r="B15" s="873" t="s">
        <v>124</v>
      </c>
      <c r="C15" s="1187" t="s">
        <v>125</v>
      </c>
      <c r="D15" s="1262"/>
      <c r="E15" s="1272"/>
      <c r="F15" s="1156"/>
      <c r="G15" s="820"/>
      <c r="H15" s="175"/>
      <c r="I15" s="172"/>
      <c r="J15" s="220"/>
      <c r="K15" s="172"/>
    </row>
    <row r="16" spans="1:11" s="7" customFormat="1" ht="15.75" x14ac:dyDescent="0.25">
      <c r="A16" s="1115">
        <v>7</v>
      </c>
      <c r="B16" s="873" t="s">
        <v>102</v>
      </c>
      <c r="C16" s="1187">
        <v>43942</v>
      </c>
      <c r="D16" s="1262"/>
      <c r="E16" s="1272"/>
      <c r="F16" s="1156"/>
      <c r="G16" s="820"/>
      <c r="H16" s="175"/>
      <c r="I16" s="172"/>
      <c r="J16" s="220"/>
      <c r="K16" s="172"/>
    </row>
    <row r="17" spans="1:11" s="7" customFormat="1" ht="15.75" x14ac:dyDescent="0.25">
      <c r="A17" s="1115">
        <v>8</v>
      </c>
      <c r="B17" s="873" t="s">
        <v>103</v>
      </c>
      <c r="C17" s="1187">
        <v>43943</v>
      </c>
      <c r="D17" s="1262"/>
      <c r="E17" s="1272"/>
      <c r="F17" s="1156"/>
      <c r="G17" s="820"/>
      <c r="H17" s="175"/>
      <c r="I17" s="172"/>
      <c r="J17" s="220"/>
      <c r="K17" s="172"/>
    </row>
    <row r="18" spans="1:11" s="7" customFormat="1" ht="15.75" x14ac:dyDescent="0.25">
      <c r="A18" s="1115">
        <v>9</v>
      </c>
      <c r="B18" s="873" t="s">
        <v>85</v>
      </c>
      <c r="C18" s="665" t="s">
        <v>399</v>
      </c>
      <c r="D18" s="1262"/>
      <c r="E18" s="1642" t="s">
        <v>95</v>
      </c>
      <c r="F18" s="1642"/>
      <c r="G18" s="1642"/>
      <c r="H18" s="1270" t="s">
        <v>399</v>
      </c>
      <c r="I18" s="1253"/>
      <c r="J18" s="221"/>
      <c r="K18" s="1253"/>
    </row>
    <row r="19" spans="1:11" s="7" customFormat="1" ht="15.75" x14ac:dyDescent="0.25">
      <c r="A19" s="1115">
        <v>10</v>
      </c>
      <c r="B19" s="873" t="s">
        <v>86</v>
      </c>
      <c r="C19" s="665" t="s">
        <v>399</v>
      </c>
      <c r="D19" s="1262"/>
      <c r="E19" s="1711"/>
      <c r="F19" s="1711"/>
      <c r="G19" s="1711"/>
      <c r="H19" s="1271"/>
      <c r="I19" s="172"/>
      <c r="J19" s="220"/>
      <c r="K19" s="172"/>
    </row>
    <row r="20" spans="1:11" s="7" customFormat="1" ht="15.75" x14ac:dyDescent="0.25">
      <c r="A20" s="1115">
        <v>11</v>
      </c>
      <c r="B20" s="873" t="s">
        <v>87</v>
      </c>
      <c r="C20" s="109" t="s">
        <v>561</v>
      </c>
      <c r="D20" s="1262"/>
      <c r="E20" s="1714" t="s">
        <v>100</v>
      </c>
      <c r="F20" s="1714"/>
      <c r="G20" s="1714"/>
      <c r="H20" s="1270" t="s">
        <v>399</v>
      </c>
      <c r="I20" s="581"/>
      <c r="J20" s="219"/>
      <c r="K20" s="581"/>
    </row>
    <row r="21" spans="1:11" s="7" customFormat="1" ht="15.75" x14ac:dyDescent="0.25">
      <c r="A21" s="1115">
        <v>12</v>
      </c>
      <c r="B21" s="873" t="s">
        <v>83</v>
      </c>
      <c r="C21" s="109">
        <v>160000000</v>
      </c>
      <c r="D21" s="1262"/>
      <c r="E21" s="1203" t="s">
        <v>147</v>
      </c>
      <c r="F21" s="1157"/>
      <c r="G21" s="1203"/>
      <c r="H21" s="1270" t="s">
        <v>399</v>
      </c>
      <c r="I21" s="999"/>
      <c r="J21" s="222"/>
      <c r="K21" s="999"/>
    </row>
    <row r="22" spans="1:11" s="7" customFormat="1" ht="15.75" x14ac:dyDescent="0.25">
      <c r="A22" s="1115">
        <v>13</v>
      </c>
      <c r="B22" s="873" t="s">
        <v>88</v>
      </c>
      <c r="C22" s="1421" t="s">
        <v>162</v>
      </c>
      <c r="D22" s="1262"/>
      <c r="E22" s="1272"/>
      <c r="F22" s="1156"/>
      <c r="G22" s="300"/>
      <c r="H22" s="175"/>
      <c r="I22" s="172"/>
      <c r="J22" s="220"/>
      <c r="K22" s="172"/>
    </row>
    <row r="23" spans="1:11" s="7" customFormat="1" ht="15.75" x14ac:dyDescent="0.25">
      <c r="A23" s="1115">
        <v>14</v>
      </c>
      <c r="B23" s="873" t="s">
        <v>82</v>
      </c>
      <c r="C23" s="666">
        <v>7.4999999999999997E-3</v>
      </c>
      <c r="D23" s="1262"/>
      <c r="E23" s="1272"/>
      <c r="F23" s="1156"/>
      <c r="G23" s="824"/>
      <c r="H23" s="1195"/>
      <c r="I23" s="1168"/>
      <c r="J23" s="1178"/>
      <c r="K23" s="1168"/>
    </row>
    <row r="24" spans="1:11" s="7" customFormat="1" ht="15.75" x14ac:dyDescent="0.25">
      <c r="A24" s="1115">
        <v>15</v>
      </c>
      <c r="B24" s="873" t="s">
        <v>84</v>
      </c>
      <c r="C24" s="109">
        <f>C21*(1+((C23*(C17-C16))/36500))</f>
        <v>160000032.87671235</v>
      </c>
      <c r="D24" s="1262"/>
      <c r="E24" s="1272"/>
      <c r="F24" s="1156"/>
      <c r="G24" s="825"/>
      <c r="H24" s="175"/>
      <c r="I24" s="172"/>
      <c r="J24" s="220"/>
      <c r="K24" s="172"/>
    </row>
    <row r="25" spans="1:11" s="7" customFormat="1" ht="15.75" x14ac:dyDescent="0.25">
      <c r="A25" s="1115">
        <v>16</v>
      </c>
      <c r="B25" s="873" t="s">
        <v>316</v>
      </c>
      <c r="C25" s="131" t="s">
        <v>263</v>
      </c>
      <c r="D25" s="1262"/>
      <c r="E25" s="1644" t="s">
        <v>95</v>
      </c>
      <c r="F25" s="1690"/>
      <c r="G25" s="1645"/>
      <c r="H25" s="1181" t="s">
        <v>151</v>
      </c>
      <c r="I25" s="581"/>
      <c r="J25" s="219"/>
      <c r="K25" s="581"/>
    </row>
    <row r="26" spans="1:11" s="7" customFormat="1" ht="10.5" customHeight="1" x14ac:dyDescent="0.25">
      <c r="A26" s="198"/>
      <c r="B26" s="910"/>
      <c r="C26" s="1245"/>
      <c r="D26" s="1262"/>
      <c r="E26" s="1262"/>
      <c r="F26" s="1155"/>
      <c r="G26" s="1205"/>
      <c r="H26" s="1195"/>
      <c r="I26" s="581"/>
      <c r="J26" s="219"/>
      <c r="K26" s="581"/>
    </row>
    <row r="27" spans="1:11" s="7" customFormat="1" ht="15.75" x14ac:dyDescent="0.25">
      <c r="A27" s="198"/>
      <c r="B27" s="910"/>
      <c r="C27" s="189"/>
      <c r="D27" s="205"/>
      <c r="E27" s="1689" t="s">
        <v>681</v>
      </c>
      <c r="F27" s="1689"/>
      <c r="G27" s="1689"/>
      <c r="H27" s="1689"/>
      <c r="I27" s="1689"/>
      <c r="J27" s="1689"/>
      <c r="K27" s="1617" t="s">
        <v>858</v>
      </c>
    </row>
    <row r="28" spans="1:11" s="7" customFormat="1" ht="16.5" thickBot="1" x14ac:dyDescent="0.3">
      <c r="A28" s="1577" t="s">
        <v>133</v>
      </c>
      <c r="B28" s="1577"/>
      <c r="C28" s="1577"/>
      <c r="D28" s="1577"/>
      <c r="E28" s="56"/>
      <c r="F28" s="198"/>
      <c r="G28" s="1577" t="s">
        <v>133</v>
      </c>
      <c r="H28" s="1577"/>
      <c r="I28" s="1577"/>
      <c r="J28" s="1172"/>
      <c r="K28" s="1618"/>
    </row>
    <row r="29" spans="1:11" s="7" customFormat="1" ht="15" customHeight="1" x14ac:dyDescent="0.25">
      <c r="A29" s="537">
        <v>1</v>
      </c>
      <c r="B29" s="647" t="s">
        <v>0</v>
      </c>
      <c r="C29" s="1184" t="s">
        <v>671</v>
      </c>
      <c r="D29" s="269" t="s">
        <v>130</v>
      </c>
      <c r="E29" s="660" t="s">
        <v>283</v>
      </c>
      <c r="F29" s="931"/>
      <c r="G29" s="537">
        <v>1</v>
      </c>
      <c r="H29" s="787" t="s">
        <v>682</v>
      </c>
      <c r="I29" s="1428" t="s">
        <v>130</v>
      </c>
      <c r="J29" s="267" t="s">
        <v>283</v>
      </c>
      <c r="K29" s="1115"/>
    </row>
    <row r="30" spans="1:11" s="7" customFormat="1" ht="15" customHeight="1" x14ac:dyDescent="0.25">
      <c r="A30" s="537">
        <v>2</v>
      </c>
      <c r="B30" s="647" t="s">
        <v>1</v>
      </c>
      <c r="C30" s="1209" t="str">
        <f>H11</f>
        <v>MP6I5ZYZBEU3UXPYFY54</v>
      </c>
      <c r="D30" s="269" t="s">
        <v>130</v>
      </c>
      <c r="E30" s="1273" t="s">
        <v>283</v>
      </c>
      <c r="F30" s="932"/>
      <c r="G30" s="537">
        <v>2</v>
      </c>
      <c r="H30" s="1181" t="str">
        <f>C30</f>
        <v>MP6I5ZYZBEU3UXPYFY54</v>
      </c>
      <c r="I30" s="1429" t="s">
        <v>130</v>
      </c>
      <c r="J30" s="355"/>
      <c r="K30" s="1125" t="s">
        <v>963</v>
      </c>
    </row>
    <row r="31" spans="1:11" s="7" customFormat="1" ht="15" customHeight="1" x14ac:dyDescent="0.25">
      <c r="A31" s="537">
        <v>3</v>
      </c>
      <c r="B31" s="647" t="s">
        <v>40</v>
      </c>
      <c r="C31" s="1209" t="str">
        <f>H11</f>
        <v>MP6I5ZYZBEU3UXPYFY54</v>
      </c>
      <c r="D31" s="269" t="s">
        <v>130</v>
      </c>
      <c r="E31" s="1273"/>
      <c r="F31" s="932"/>
      <c r="G31" s="537">
        <v>3</v>
      </c>
      <c r="H31" s="1181" t="str">
        <f>C31</f>
        <v>MP6I5ZYZBEU3UXPYFY54</v>
      </c>
      <c r="I31" s="1429" t="s">
        <v>130</v>
      </c>
      <c r="J31" s="355"/>
      <c r="K31" s="1125">
        <v>4.0999999999999996</v>
      </c>
    </row>
    <row r="32" spans="1:11" s="7" customFormat="1" ht="15" customHeight="1" x14ac:dyDescent="0.25">
      <c r="A32" s="537">
        <v>4</v>
      </c>
      <c r="B32" s="647" t="s">
        <v>12</v>
      </c>
      <c r="C32" s="1209" t="s">
        <v>106</v>
      </c>
      <c r="D32" s="269" t="s">
        <v>130</v>
      </c>
      <c r="E32" s="1273"/>
      <c r="F32" s="932"/>
      <c r="G32" s="537">
        <v>4</v>
      </c>
      <c r="H32" s="1435" t="s">
        <v>623</v>
      </c>
      <c r="I32" s="1446" t="s">
        <v>769</v>
      </c>
      <c r="J32" s="356"/>
      <c r="K32" s="1114"/>
    </row>
    <row r="33" spans="1:11" s="7" customFormat="1" ht="15" customHeight="1" x14ac:dyDescent="0.25">
      <c r="A33" s="537">
        <v>5</v>
      </c>
      <c r="B33" s="647" t="s">
        <v>2</v>
      </c>
      <c r="C33" s="1209" t="s">
        <v>107</v>
      </c>
      <c r="D33" s="269" t="s">
        <v>130</v>
      </c>
      <c r="E33" s="1273"/>
      <c r="F33" s="932"/>
      <c r="G33" s="537">
        <v>5</v>
      </c>
      <c r="H33" s="1435" t="s">
        <v>623</v>
      </c>
      <c r="I33" s="1446" t="s">
        <v>769</v>
      </c>
      <c r="J33" s="357"/>
      <c r="K33" s="1119"/>
    </row>
    <row r="34" spans="1:11" ht="15" customHeight="1" x14ac:dyDescent="0.25">
      <c r="A34" s="537">
        <v>6</v>
      </c>
      <c r="B34" s="647" t="s">
        <v>445</v>
      </c>
      <c r="C34" s="42"/>
      <c r="D34" s="269" t="s">
        <v>44</v>
      </c>
      <c r="E34" s="657"/>
      <c r="F34" s="506"/>
      <c r="G34" s="537">
        <v>6</v>
      </c>
      <c r="H34" s="1435" t="s">
        <v>623</v>
      </c>
      <c r="I34" s="1446" t="s">
        <v>769</v>
      </c>
      <c r="J34" s="356"/>
      <c r="K34" s="1114"/>
    </row>
    <row r="35" spans="1:11" ht="15" customHeight="1" x14ac:dyDescent="0.25">
      <c r="A35" s="537">
        <v>7</v>
      </c>
      <c r="B35" s="647" t="s">
        <v>446</v>
      </c>
      <c r="C35" s="42"/>
      <c r="D35" s="269" t="s">
        <v>43</v>
      </c>
      <c r="E35" s="657" t="s">
        <v>283</v>
      </c>
      <c r="F35" s="506"/>
      <c r="G35" s="537">
        <v>7</v>
      </c>
      <c r="H35" s="42"/>
      <c r="I35" s="1429" t="s">
        <v>43</v>
      </c>
      <c r="J35" s="356"/>
      <c r="K35" s="1126"/>
    </row>
    <row r="36" spans="1:11" ht="15" customHeight="1" x14ac:dyDescent="0.25">
      <c r="A36" s="537">
        <v>8</v>
      </c>
      <c r="B36" s="647" t="s">
        <v>447</v>
      </c>
      <c r="C36" s="42"/>
      <c r="D36" s="269" t="s">
        <v>43</v>
      </c>
      <c r="E36" s="657" t="s">
        <v>283</v>
      </c>
      <c r="F36" s="506"/>
      <c r="G36" s="537">
        <v>8</v>
      </c>
      <c r="H36" s="42"/>
      <c r="I36" s="1429" t="s">
        <v>43</v>
      </c>
      <c r="J36" s="356"/>
      <c r="K36" s="1114"/>
    </row>
    <row r="37" spans="1:11" s="7" customFormat="1" ht="15" customHeight="1" x14ac:dyDescent="0.25">
      <c r="A37" s="537">
        <v>9</v>
      </c>
      <c r="B37" s="647" t="s">
        <v>5</v>
      </c>
      <c r="C37" s="1209" t="s">
        <v>109</v>
      </c>
      <c r="D37" s="269" t="s">
        <v>130</v>
      </c>
      <c r="E37" s="657"/>
      <c r="F37" s="506"/>
      <c r="G37" s="537">
        <v>9</v>
      </c>
      <c r="H37" s="1435" t="s">
        <v>623</v>
      </c>
      <c r="I37" s="1446" t="s">
        <v>769</v>
      </c>
      <c r="J37" s="355"/>
      <c r="K37" s="1373"/>
    </row>
    <row r="38" spans="1:11" s="7" customFormat="1" ht="15" customHeight="1" x14ac:dyDescent="0.25">
      <c r="A38" s="537">
        <v>10</v>
      </c>
      <c r="B38" s="647" t="s">
        <v>6</v>
      </c>
      <c r="C38" s="1181" t="s">
        <v>93</v>
      </c>
      <c r="D38" s="269" t="s">
        <v>130</v>
      </c>
      <c r="E38" s="657" t="s">
        <v>283</v>
      </c>
      <c r="F38" s="506"/>
      <c r="G38" s="537">
        <v>10</v>
      </c>
      <c r="H38" s="1435" t="s">
        <v>623</v>
      </c>
      <c r="I38" s="1446" t="s">
        <v>769</v>
      </c>
      <c r="J38" s="358"/>
      <c r="K38" s="1125">
        <v>4.0999999999999996</v>
      </c>
    </row>
    <row r="39" spans="1:11" s="7" customFormat="1" ht="15" customHeight="1" x14ac:dyDescent="0.25">
      <c r="A39" s="537">
        <v>11</v>
      </c>
      <c r="B39" s="647" t="s">
        <v>7</v>
      </c>
      <c r="C39" s="1181" t="str">
        <f>H12</f>
        <v>DL6FFRRLF74S01HE2M14</v>
      </c>
      <c r="D39" s="269" t="s">
        <v>130</v>
      </c>
      <c r="E39" s="657"/>
      <c r="F39" s="506"/>
      <c r="G39" s="537">
        <v>11</v>
      </c>
      <c r="H39" s="1181" t="str">
        <f>C39</f>
        <v>DL6FFRRLF74S01HE2M14</v>
      </c>
      <c r="I39" s="1447" t="s">
        <v>130</v>
      </c>
      <c r="J39" s="358"/>
      <c r="K39" s="1125">
        <v>4.0999999999999996</v>
      </c>
    </row>
    <row r="40" spans="1:11" s="7" customFormat="1" ht="15" customHeight="1" x14ac:dyDescent="0.25">
      <c r="A40" s="537">
        <v>12</v>
      </c>
      <c r="B40" s="647" t="s">
        <v>46</v>
      </c>
      <c r="C40" s="1209" t="s">
        <v>108</v>
      </c>
      <c r="D40" s="269" t="s">
        <v>130</v>
      </c>
      <c r="E40" s="657"/>
      <c r="F40" s="506"/>
      <c r="G40" s="537">
        <v>12</v>
      </c>
      <c r="H40" s="1435" t="s">
        <v>623</v>
      </c>
      <c r="I40" s="1446" t="s">
        <v>769</v>
      </c>
      <c r="J40" s="358"/>
      <c r="K40" s="1125">
        <v>4.2</v>
      </c>
    </row>
    <row r="41" spans="1:11" ht="15" customHeight="1" x14ac:dyDescent="0.25">
      <c r="A41" s="537">
        <v>13</v>
      </c>
      <c r="B41" s="647" t="s">
        <v>8</v>
      </c>
      <c r="C41" s="987"/>
      <c r="D41" s="269" t="s">
        <v>43</v>
      </c>
      <c r="E41" s="657" t="s">
        <v>283</v>
      </c>
      <c r="F41" s="506"/>
      <c r="G41" s="537">
        <v>13</v>
      </c>
      <c r="H41" s="1435" t="s">
        <v>623</v>
      </c>
      <c r="I41" s="1429" t="s">
        <v>769</v>
      </c>
      <c r="J41" s="355"/>
      <c r="K41" s="1115">
        <v>4.3</v>
      </c>
    </row>
    <row r="42" spans="1:11" ht="15" customHeight="1" x14ac:dyDescent="0.25">
      <c r="A42" s="537">
        <v>14</v>
      </c>
      <c r="B42" s="647" t="s">
        <v>9</v>
      </c>
      <c r="C42" s="1422"/>
      <c r="D42" s="269" t="s">
        <v>43</v>
      </c>
      <c r="E42" s="267" t="s">
        <v>283</v>
      </c>
      <c r="F42" s="925"/>
      <c r="G42" s="537">
        <v>14</v>
      </c>
      <c r="H42" s="1422"/>
      <c r="I42" s="1429" t="s">
        <v>43</v>
      </c>
      <c r="J42" s="359"/>
      <c r="K42" s="1118"/>
    </row>
    <row r="43" spans="1:11" ht="15" customHeight="1" x14ac:dyDescent="0.25">
      <c r="A43" s="537">
        <v>15</v>
      </c>
      <c r="B43" s="647" t="s">
        <v>10</v>
      </c>
      <c r="C43" s="42"/>
      <c r="D43" s="269" t="s">
        <v>43</v>
      </c>
      <c r="E43" s="657"/>
      <c r="F43" s="506"/>
      <c r="G43" s="537">
        <v>15</v>
      </c>
      <c r="H43" s="1435" t="s">
        <v>623</v>
      </c>
      <c r="I43" s="1429" t="s">
        <v>769</v>
      </c>
      <c r="J43" s="358"/>
      <c r="K43" s="1125"/>
    </row>
    <row r="44" spans="1:11" ht="15" customHeight="1" x14ac:dyDescent="0.25">
      <c r="A44" s="537">
        <v>16</v>
      </c>
      <c r="B44" s="647" t="s">
        <v>41</v>
      </c>
      <c r="C44" s="42"/>
      <c r="D44" s="269" t="s">
        <v>44</v>
      </c>
      <c r="E44" s="657"/>
      <c r="F44" s="506"/>
      <c r="G44" s="537">
        <v>16</v>
      </c>
      <c r="H44" s="1435" t="s">
        <v>623</v>
      </c>
      <c r="I44" s="1429" t="s">
        <v>769</v>
      </c>
      <c r="J44" s="358"/>
      <c r="K44" s="1116"/>
    </row>
    <row r="45" spans="1:11" ht="15" customHeight="1" x14ac:dyDescent="0.25">
      <c r="A45" s="537">
        <v>17</v>
      </c>
      <c r="B45" s="647" t="s">
        <v>11</v>
      </c>
      <c r="C45" s="95" t="str">
        <f>C31</f>
        <v>MP6I5ZYZBEU3UXPYFY54</v>
      </c>
      <c r="D45" s="269" t="s">
        <v>43</v>
      </c>
      <c r="E45" s="657" t="s">
        <v>283</v>
      </c>
      <c r="F45" s="506"/>
      <c r="G45" s="537">
        <v>17</v>
      </c>
      <c r="H45" s="1435" t="s">
        <v>623</v>
      </c>
      <c r="I45" s="1429" t="s">
        <v>769</v>
      </c>
      <c r="J45" s="355"/>
      <c r="K45" s="1115">
        <v>4.5</v>
      </c>
    </row>
    <row r="46" spans="1:11" ht="15" customHeight="1" thickBot="1" x14ac:dyDescent="0.3">
      <c r="A46" s="537">
        <v>18</v>
      </c>
      <c r="B46" s="647" t="s">
        <v>154</v>
      </c>
      <c r="C46" s="72"/>
      <c r="D46" s="269" t="s">
        <v>43</v>
      </c>
      <c r="E46" s="657"/>
      <c r="F46" s="506"/>
      <c r="G46" s="537">
        <v>18</v>
      </c>
      <c r="H46" s="42"/>
      <c r="I46" s="1430" t="s">
        <v>43</v>
      </c>
      <c r="J46" s="355"/>
      <c r="K46" s="1115"/>
    </row>
    <row r="47" spans="1:11" ht="15.75" x14ac:dyDescent="0.25">
      <c r="A47" s="678" t="s">
        <v>134</v>
      </c>
      <c r="B47" s="1268"/>
      <c r="C47" s="16"/>
      <c r="D47" s="1423"/>
      <c r="E47" s="299"/>
      <c r="F47" s="933"/>
      <c r="G47" s="678"/>
      <c r="H47" s="668"/>
      <c r="I47" s="56"/>
      <c r="J47" s="198"/>
      <c r="K47" s="198"/>
    </row>
    <row r="48" spans="1:11" ht="15" customHeight="1" x14ac:dyDescent="0.25">
      <c r="A48" s="537">
        <v>1</v>
      </c>
      <c r="B48" s="647" t="s">
        <v>49</v>
      </c>
      <c r="C48" s="41" t="s">
        <v>120</v>
      </c>
      <c r="D48" s="1143" t="s">
        <v>130</v>
      </c>
      <c r="E48" s="657" t="s">
        <v>283</v>
      </c>
      <c r="F48" s="506"/>
      <c r="G48" s="537">
        <v>1</v>
      </c>
      <c r="H48" s="646" t="s">
        <v>120</v>
      </c>
      <c r="I48" s="1429" t="s">
        <v>43</v>
      </c>
      <c r="J48" s="355"/>
      <c r="K48" s="1115">
        <v>3.1</v>
      </c>
    </row>
    <row r="49" spans="1:11" ht="15" customHeight="1" x14ac:dyDescent="0.25">
      <c r="A49" s="537">
        <v>2</v>
      </c>
      <c r="B49" s="647" t="s">
        <v>15</v>
      </c>
      <c r="C49" s="42"/>
      <c r="D49" s="1143" t="s">
        <v>44</v>
      </c>
      <c r="E49" s="299"/>
      <c r="F49" s="933"/>
      <c r="G49" s="537">
        <v>2</v>
      </c>
      <c r="H49" s="42"/>
      <c r="I49" s="1429" t="s">
        <v>769</v>
      </c>
      <c r="J49" s="355"/>
      <c r="K49" s="1115"/>
    </row>
    <row r="50" spans="1:11" ht="15" customHeight="1" x14ac:dyDescent="0.25">
      <c r="A50" s="537">
        <v>3</v>
      </c>
      <c r="B50" s="647" t="s">
        <v>79</v>
      </c>
      <c r="C50" s="884" t="s">
        <v>645</v>
      </c>
      <c r="D50" s="1143" t="s">
        <v>130</v>
      </c>
      <c r="E50" s="299"/>
      <c r="F50" s="933"/>
      <c r="G50" s="537">
        <v>3</v>
      </c>
      <c r="H50" s="301" t="s">
        <v>645</v>
      </c>
      <c r="I50" s="1429" t="s">
        <v>130</v>
      </c>
      <c r="J50" s="660" t="s">
        <v>283</v>
      </c>
      <c r="K50" s="1128">
        <v>9.1999999999999993</v>
      </c>
    </row>
    <row r="51" spans="1:11" ht="15" customHeight="1" x14ac:dyDescent="0.25">
      <c r="A51" s="537">
        <v>4</v>
      </c>
      <c r="B51" s="647" t="s">
        <v>34</v>
      </c>
      <c r="C51" s="41" t="s">
        <v>110</v>
      </c>
      <c r="D51" s="1143" t="s">
        <v>130</v>
      </c>
      <c r="E51" s="299"/>
      <c r="F51" s="933"/>
      <c r="G51" s="537">
        <v>4</v>
      </c>
      <c r="H51" s="1525" t="s">
        <v>110</v>
      </c>
      <c r="I51" s="1429" t="s">
        <v>130</v>
      </c>
      <c r="J51" s="355"/>
      <c r="K51" s="1115">
        <v>7.1</v>
      </c>
    </row>
    <row r="52" spans="1:11" ht="15" customHeight="1" x14ac:dyDescent="0.25">
      <c r="A52" s="537">
        <v>5</v>
      </c>
      <c r="B52" s="647" t="s">
        <v>16</v>
      </c>
      <c r="C52" s="41" t="b">
        <v>0</v>
      </c>
      <c r="D52" s="1143" t="s">
        <v>130</v>
      </c>
      <c r="E52" s="299"/>
      <c r="F52" s="933"/>
      <c r="G52" s="537">
        <v>5</v>
      </c>
      <c r="H52" s="1435" t="s">
        <v>623</v>
      </c>
      <c r="I52" s="1429" t="s">
        <v>769</v>
      </c>
      <c r="J52" s="355"/>
      <c r="K52" s="1115"/>
    </row>
    <row r="53" spans="1:11" ht="15" customHeight="1" x14ac:dyDescent="0.25">
      <c r="A53" s="537">
        <v>6</v>
      </c>
      <c r="B53" s="647" t="s">
        <v>50</v>
      </c>
      <c r="C53" s="42"/>
      <c r="D53" s="1143" t="s">
        <v>44</v>
      </c>
      <c r="E53" s="299"/>
      <c r="F53" s="933"/>
      <c r="G53" s="537">
        <v>6</v>
      </c>
      <c r="H53" s="1435" t="s">
        <v>623</v>
      </c>
      <c r="I53" s="1429" t="s">
        <v>769</v>
      </c>
      <c r="J53" s="355"/>
      <c r="K53" s="1115"/>
    </row>
    <row r="54" spans="1:11" ht="15" customHeight="1" x14ac:dyDescent="0.25">
      <c r="A54" s="537">
        <v>7</v>
      </c>
      <c r="B54" s="647" t="s">
        <v>13</v>
      </c>
      <c r="C54" s="42"/>
      <c r="D54" s="1143" t="s">
        <v>44</v>
      </c>
      <c r="E54" s="299"/>
      <c r="F54" s="933"/>
      <c r="G54" s="537">
        <v>7</v>
      </c>
      <c r="H54" s="1435" t="s">
        <v>623</v>
      </c>
      <c r="I54" s="1429" t="s">
        <v>769</v>
      </c>
      <c r="J54" s="355"/>
      <c r="K54" s="1115"/>
    </row>
    <row r="55" spans="1:11" ht="15" customHeight="1" x14ac:dyDescent="0.25">
      <c r="A55" s="537">
        <v>8</v>
      </c>
      <c r="B55" s="647" t="s">
        <v>14</v>
      </c>
      <c r="C55" s="291" t="s">
        <v>170</v>
      </c>
      <c r="D55" s="1143" t="s">
        <v>130</v>
      </c>
      <c r="E55" s="657" t="s">
        <v>283</v>
      </c>
      <c r="F55" s="506"/>
      <c r="G55" s="537">
        <v>8</v>
      </c>
      <c r="H55" s="1435" t="s">
        <v>623</v>
      </c>
      <c r="I55" s="1431" t="s">
        <v>769</v>
      </c>
      <c r="J55" s="362"/>
      <c r="K55" s="1121" t="s">
        <v>954</v>
      </c>
    </row>
    <row r="56" spans="1:11" ht="15" customHeight="1" x14ac:dyDescent="0.25">
      <c r="A56" s="537">
        <v>9</v>
      </c>
      <c r="B56" s="647" t="s">
        <v>51</v>
      </c>
      <c r="C56" s="41" t="s">
        <v>104</v>
      </c>
      <c r="D56" s="1143" t="s">
        <v>130</v>
      </c>
      <c r="E56" s="299"/>
      <c r="F56" s="933"/>
      <c r="G56" s="537">
        <v>9</v>
      </c>
      <c r="H56" s="1525" t="s">
        <v>104</v>
      </c>
      <c r="I56" s="1429" t="s">
        <v>130</v>
      </c>
      <c r="J56" s="355"/>
      <c r="K56" s="1115">
        <v>8.4</v>
      </c>
    </row>
    <row r="57" spans="1:11" ht="15" customHeight="1" x14ac:dyDescent="0.25">
      <c r="A57" s="537">
        <v>10</v>
      </c>
      <c r="B57" s="647" t="s">
        <v>35</v>
      </c>
      <c r="C57" s="42"/>
      <c r="D57" s="1143" t="s">
        <v>44</v>
      </c>
      <c r="E57" s="299"/>
      <c r="F57" s="933"/>
      <c r="G57" s="537">
        <v>10</v>
      </c>
      <c r="H57" s="71"/>
      <c r="I57" s="1429" t="s">
        <v>44</v>
      </c>
      <c r="J57" s="355"/>
      <c r="K57" s="1115"/>
    </row>
    <row r="58" spans="1:11" ht="15" customHeight="1" x14ac:dyDescent="0.25">
      <c r="A58" s="537">
        <v>11</v>
      </c>
      <c r="B58" s="647" t="s">
        <v>52</v>
      </c>
      <c r="C58" s="41">
        <v>2011</v>
      </c>
      <c r="D58" s="1143" t="s">
        <v>44</v>
      </c>
      <c r="E58" s="299"/>
      <c r="F58" s="933"/>
      <c r="G58" s="537">
        <v>11</v>
      </c>
      <c r="H58" s="42"/>
      <c r="I58" s="1429" t="s">
        <v>44</v>
      </c>
      <c r="J58" s="355"/>
      <c r="K58" s="1115"/>
    </row>
    <row r="59" spans="1:11" s="7" customFormat="1" ht="15" customHeight="1" x14ac:dyDescent="0.25">
      <c r="A59" s="537">
        <v>12</v>
      </c>
      <c r="B59" s="647" t="s">
        <v>53</v>
      </c>
      <c r="C59" s="1184" t="s">
        <v>644</v>
      </c>
      <c r="D59" s="1143" t="s">
        <v>130</v>
      </c>
      <c r="E59" s="299"/>
      <c r="F59" s="933"/>
      <c r="G59" s="537">
        <v>12</v>
      </c>
      <c r="H59" s="1435" t="s">
        <v>623</v>
      </c>
      <c r="I59" s="1429" t="s">
        <v>769</v>
      </c>
      <c r="J59" s="363"/>
      <c r="K59" s="53"/>
    </row>
    <row r="60" spans="1:11" s="7" customFormat="1" ht="15" customHeight="1" x14ac:dyDescent="0.25">
      <c r="A60" s="537">
        <v>13</v>
      </c>
      <c r="B60" s="647" t="s">
        <v>54</v>
      </c>
      <c r="C60" s="884" t="s">
        <v>646</v>
      </c>
      <c r="D60" s="1143" t="s">
        <v>130</v>
      </c>
      <c r="E60" s="299"/>
      <c r="F60" s="933"/>
      <c r="G60" s="537">
        <v>13</v>
      </c>
      <c r="H60" s="1435" t="s">
        <v>623</v>
      </c>
      <c r="I60" s="1429" t="s">
        <v>769</v>
      </c>
      <c r="J60" s="364"/>
      <c r="K60" s="1123"/>
    </row>
    <row r="61" spans="1:11" s="7" customFormat="1" ht="15" customHeight="1" x14ac:dyDescent="0.25">
      <c r="A61" s="537">
        <v>14</v>
      </c>
      <c r="B61" s="647" t="s">
        <v>37</v>
      </c>
      <c r="C61" s="884" t="s">
        <v>683</v>
      </c>
      <c r="D61" s="1143" t="s">
        <v>44</v>
      </c>
      <c r="E61" s="657" t="s">
        <v>283</v>
      </c>
      <c r="F61" s="506"/>
      <c r="G61" s="537">
        <v>14</v>
      </c>
      <c r="H61" s="1435" t="s">
        <v>623</v>
      </c>
      <c r="I61" s="1429" t="s">
        <v>769</v>
      </c>
      <c r="J61" s="364"/>
      <c r="K61" s="1123"/>
    </row>
    <row r="62" spans="1:11" s="7" customFormat="1" ht="15" customHeight="1" x14ac:dyDescent="0.25">
      <c r="A62" s="537">
        <v>15</v>
      </c>
      <c r="B62" s="647" t="s">
        <v>55</v>
      </c>
      <c r="C62" s="1435" t="s">
        <v>1018</v>
      </c>
      <c r="D62" s="1143" t="s">
        <v>769</v>
      </c>
      <c r="E62" s="299"/>
      <c r="F62" s="933"/>
      <c r="G62" s="537">
        <v>15</v>
      </c>
      <c r="H62" s="1435" t="s">
        <v>623</v>
      </c>
      <c r="I62" s="1429" t="s">
        <v>769</v>
      </c>
      <c r="J62" s="355"/>
      <c r="K62" s="1115"/>
    </row>
    <row r="63" spans="1:11" ht="15" customHeight="1" x14ac:dyDescent="0.25">
      <c r="A63" s="537">
        <v>16</v>
      </c>
      <c r="B63" s="647" t="s">
        <v>56</v>
      </c>
      <c r="C63" s="793"/>
      <c r="D63" s="1143" t="s">
        <v>44</v>
      </c>
      <c r="E63" s="657" t="s">
        <v>283</v>
      </c>
      <c r="F63" s="506"/>
      <c r="G63" s="537">
        <v>16</v>
      </c>
      <c r="H63" s="1435" t="s">
        <v>623</v>
      </c>
      <c r="I63" s="1429" t="s">
        <v>769</v>
      </c>
      <c r="J63" s="355"/>
      <c r="K63" s="1115">
        <v>5.3</v>
      </c>
    </row>
    <row r="64" spans="1:11" ht="15" customHeight="1" x14ac:dyDescent="0.25">
      <c r="A64" s="537">
        <v>17</v>
      </c>
      <c r="B64" s="647" t="s">
        <v>57</v>
      </c>
      <c r="C64" s="223"/>
      <c r="D64" s="1143" t="s">
        <v>43</v>
      </c>
      <c r="E64" s="657" t="s">
        <v>283</v>
      </c>
      <c r="F64" s="506"/>
      <c r="G64" s="537">
        <v>17</v>
      </c>
      <c r="H64" s="1435" t="s">
        <v>623</v>
      </c>
      <c r="I64" s="1429" t="s">
        <v>769</v>
      </c>
      <c r="J64" s="365"/>
      <c r="K64" s="1122">
        <v>5.4</v>
      </c>
    </row>
    <row r="65" spans="1:11" s="7" customFormat="1" ht="15" customHeight="1" x14ac:dyDescent="0.25">
      <c r="A65" s="537">
        <v>18</v>
      </c>
      <c r="B65" s="647" t="s">
        <v>129</v>
      </c>
      <c r="C65" s="245" t="s">
        <v>137</v>
      </c>
      <c r="D65" s="1143" t="s">
        <v>130</v>
      </c>
      <c r="E65" s="657" t="s">
        <v>283</v>
      </c>
      <c r="F65" s="506"/>
      <c r="G65" s="537">
        <v>18</v>
      </c>
      <c r="H65" s="1435" t="s">
        <v>623</v>
      </c>
      <c r="I65" s="1429" t="s">
        <v>769</v>
      </c>
      <c r="J65" s="355"/>
      <c r="K65" s="1115">
        <v>6.3</v>
      </c>
    </row>
    <row r="66" spans="1:11" s="7" customFormat="1" ht="15" customHeight="1" x14ac:dyDescent="0.25">
      <c r="A66" s="537">
        <v>19</v>
      </c>
      <c r="B66" s="647" t="s">
        <v>17</v>
      </c>
      <c r="C66" s="106" t="b">
        <v>1</v>
      </c>
      <c r="D66" s="1143" t="s">
        <v>130</v>
      </c>
      <c r="E66" s="299"/>
      <c r="F66" s="933"/>
      <c r="G66" s="537">
        <v>19</v>
      </c>
      <c r="H66" s="1435" t="s">
        <v>623</v>
      </c>
      <c r="I66" s="1429" t="s">
        <v>769</v>
      </c>
      <c r="J66" s="355"/>
      <c r="K66" s="1115"/>
    </row>
    <row r="67" spans="1:11" s="7" customFormat="1" ht="15" customHeight="1" x14ac:dyDescent="0.25">
      <c r="A67" s="537">
        <v>20</v>
      </c>
      <c r="B67" s="647" t="s">
        <v>18</v>
      </c>
      <c r="C67" s="1209" t="s">
        <v>111</v>
      </c>
      <c r="D67" s="679" t="s">
        <v>130</v>
      </c>
      <c r="E67" s="657" t="s">
        <v>283</v>
      </c>
      <c r="F67" s="506"/>
      <c r="G67" s="537">
        <v>20</v>
      </c>
      <c r="H67" s="1435" t="s">
        <v>623</v>
      </c>
      <c r="I67" s="1448" t="s">
        <v>769</v>
      </c>
      <c r="J67" s="355"/>
      <c r="K67" s="1115">
        <v>6.15</v>
      </c>
    </row>
    <row r="68" spans="1:11" s="7" customFormat="1" ht="15" customHeight="1" x14ac:dyDescent="0.25">
      <c r="A68" s="537">
        <v>21</v>
      </c>
      <c r="B68" s="647" t="s">
        <v>58</v>
      </c>
      <c r="C68" s="245" t="b">
        <v>1</v>
      </c>
      <c r="D68" s="1143" t="s">
        <v>130</v>
      </c>
      <c r="E68" s="299"/>
      <c r="F68" s="933"/>
      <c r="G68" s="537">
        <v>21</v>
      </c>
      <c r="H68" s="1435" t="s">
        <v>623</v>
      </c>
      <c r="I68" s="1429" t="s">
        <v>769</v>
      </c>
      <c r="J68" s="355"/>
      <c r="K68" s="1115"/>
    </row>
    <row r="69" spans="1:11" s="7" customFormat="1" ht="15" customHeight="1" x14ac:dyDescent="0.25">
      <c r="A69" s="537">
        <v>22</v>
      </c>
      <c r="B69" s="647" t="s">
        <v>651</v>
      </c>
      <c r="C69" s="1209" t="s">
        <v>197</v>
      </c>
      <c r="D69" s="1143" t="s">
        <v>130</v>
      </c>
      <c r="E69" s="657" t="s">
        <v>283</v>
      </c>
      <c r="F69" s="506"/>
      <c r="G69" s="537">
        <v>22</v>
      </c>
      <c r="H69" s="1435" t="s">
        <v>623</v>
      </c>
      <c r="I69" s="1429" t="s">
        <v>769</v>
      </c>
      <c r="J69" s="355"/>
      <c r="K69" s="1115"/>
    </row>
    <row r="70" spans="1:11" s="7" customFormat="1" ht="15" customHeight="1" x14ac:dyDescent="0.25">
      <c r="A70" s="537">
        <v>23</v>
      </c>
      <c r="B70" s="647" t="s">
        <v>59</v>
      </c>
      <c r="C70" s="899">
        <f>C23</f>
        <v>7.4999999999999997E-3</v>
      </c>
      <c r="D70" s="1143" t="s">
        <v>44</v>
      </c>
      <c r="E70" s="657" t="s">
        <v>283</v>
      </c>
      <c r="F70" s="506"/>
      <c r="G70" s="537">
        <v>23</v>
      </c>
      <c r="H70" s="1435" t="s">
        <v>623</v>
      </c>
      <c r="I70" s="1429" t="s">
        <v>769</v>
      </c>
      <c r="J70" s="366"/>
      <c r="K70" s="1126">
        <v>5.0999999999999996</v>
      </c>
    </row>
    <row r="71" spans="1:11" s="7" customFormat="1" ht="15" customHeight="1" x14ac:dyDescent="0.25">
      <c r="A71" s="537">
        <v>24</v>
      </c>
      <c r="B71" s="647" t="s">
        <v>60</v>
      </c>
      <c r="C71" s="106" t="s">
        <v>203</v>
      </c>
      <c r="D71" s="1143" t="s">
        <v>44</v>
      </c>
      <c r="E71" s="299"/>
      <c r="F71" s="933"/>
      <c r="G71" s="537">
        <v>24</v>
      </c>
      <c r="H71" s="1435" t="s">
        <v>623</v>
      </c>
      <c r="I71" s="1429" t="s">
        <v>769</v>
      </c>
      <c r="J71" s="355"/>
      <c r="K71" s="1115"/>
    </row>
    <row r="72" spans="1:11" ht="15" customHeight="1" x14ac:dyDescent="0.25">
      <c r="A72" s="537">
        <v>25</v>
      </c>
      <c r="B72" s="647" t="s">
        <v>61</v>
      </c>
      <c r="C72" s="42"/>
      <c r="D72" s="1143" t="s">
        <v>44</v>
      </c>
      <c r="E72" s="299"/>
      <c r="F72" s="933"/>
      <c r="G72" s="537">
        <v>25</v>
      </c>
      <c r="H72" s="1435" t="s">
        <v>623</v>
      </c>
      <c r="I72" s="1429" t="s">
        <v>769</v>
      </c>
      <c r="J72" s="355"/>
      <c r="K72" s="1115"/>
    </row>
    <row r="73" spans="1:11" ht="15" customHeight="1" x14ac:dyDescent="0.25">
      <c r="A73" s="537">
        <v>26</v>
      </c>
      <c r="B73" s="647" t="s">
        <v>62</v>
      </c>
      <c r="C73" s="42"/>
      <c r="D73" s="1143" t="s">
        <v>44</v>
      </c>
      <c r="E73" s="299"/>
      <c r="F73" s="933"/>
      <c r="G73" s="537">
        <v>26</v>
      </c>
      <c r="H73" s="1435" t="s">
        <v>623</v>
      </c>
      <c r="I73" s="1429" t="s">
        <v>769</v>
      </c>
      <c r="J73" s="355"/>
      <c r="K73" s="1115"/>
    </row>
    <row r="74" spans="1:11" ht="15" customHeight="1" x14ac:dyDescent="0.25">
      <c r="A74" s="537">
        <v>27</v>
      </c>
      <c r="B74" s="647" t="s">
        <v>63</v>
      </c>
      <c r="C74" s="42"/>
      <c r="D74" s="1143" t="s">
        <v>44</v>
      </c>
      <c r="E74" s="299"/>
      <c r="F74" s="933"/>
      <c r="G74" s="537">
        <v>27</v>
      </c>
      <c r="H74" s="1435" t="s">
        <v>623</v>
      </c>
      <c r="I74" s="1429" t="s">
        <v>769</v>
      </c>
      <c r="J74" s="355"/>
      <c r="K74" s="1115"/>
    </row>
    <row r="75" spans="1:11" ht="15" customHeight="1" x14ac:dyDescent="0.25">
      <c r="A75" s="537">
        <v>28</v>
      </c>
      <c r="B75" s="647" t="s">
        <v>64</v>
      </c>
      <c r="C75" s="42"/>
      <c r="D75" s="1143" t="s">
        <v>44</v>
      </c>
      <c r="E75" s="299"/>
      <c r="F75" s="933"/>
      <c r="G75" s="537">
        <v>28</v>
      </c>
      <c r="H75" s="1435" t="s">
        <v>623</v>
      </c>
      <c r="I75" s="1429" t="s">
        <v>769</v>
      </c>
      <c r="J75" s="355"/>
      <c r="K75" s="1115"/>
    </row>
    <row r="76" spans="1:11" ht="15" customHeight="1" x14ac:dyDescent="0.25">
      <c r="A76" s="537">
        <v>29</v>
      </c>
      <c r="B76" s="647" t="s">
        <v>65</v>
      </c>
      <c r="C76" s="42"/>
      <c r="D76" s="1143" t="s">
        <v>44</v>
      </c>
      <c r="E76" s="299"/>
      <c r="F76" s="933"/>
      <c r="G76" s="537">
        <v>29</v>
      </c>
      <c r="H76" s="1435" t="s">
        <v>623</v>
      </c>
      <c r="I76" s="1429" t="s">
        <v>769</v>
      </c>
      <c r="J76" s="355"/>
      <c r="K76" s="1115"/>
    </row>
    <row r="77" spans="1:11" ht="15" customHeight="1" x14ac:dyDescent="0.25">
      <c r="A77" s="537">
        <v>30</v>
      </c>
      <c r="B77" s="647" t="s">
        <v>66</v>
      </c>
      <c r="C77" s="42"/>
      <c r="D77" s="1143" t="s">
        <v>44</v>
      </c>
      <c r="E77" s="299"/>
      <c r="F77" s="933"/>
      <c r="G77" s="537">
        <v>30</v>
      </c>
      <c r="H77" s="1435" t="s">
        <v>623</v>
      </c>
      <c r="I77" s="1429" t="s">
        <v>769</v>
      </c>
      <c r="J77" s="355"/>
      <c r="K77" s="1115"/>
    </row>
    <row r="78" spans="1:11" ht="15" customHeight="1" x14ac:dyDescent="0.25">
      <c r="A78" s="537">
        <v>31</v>
      </c>
      <c r="B78" s="647" t="s">
        <v>67</v>
      </c>
      <c r="C78" s="42"/>
      <c r="D78" s="1143" t="s">
        <v>44</v>
      </c>
      <c r="E78" s="299"/>
      <c r="F78" s="933"/>
      <c r="G78" s="537">
        <v>31</v>
      </c>
      <c r="H78" s="1435" t="s">
        <v>623</v>
      </c>
      <c r="I78" s="1429" t="s">
        <v>769</v>
      </c>
      <c r="J78" s="355"/>
      <c r="K78" s="1115"/>
    </row>
    <row r="79" spans="1:11" ht="15" customHeight="1" x14ac:dyDescent="0.25">
      <c r="A79" s="537">
        <v>32</v>
      </c>
      <c r="B79" s="647" t="s">
        <v>68</v>
      </c>
      <c r="C79" s="42"/>
      <c r="D79" s="1143" t="s">
        <v>44</v>
      </c>
      <c r="E79" s="299"/>
      <c r="F79" s="933"/>
      <c r="G79" s="537">
        <v>32</v>
      </c>
      <c r="H79" s="1435" t="s">
        <v>623</v>
      </c>
      <c r="I79" s="1429" t="s">
        <v>769</v>
      </c>
      <c r="J79" s="355"/>
      <c r="K79" s="1115"/>
    </row>
    <row r="80" spans="1:11" ht="15" customHeight="1" x14ac:dyDescent="0.25">
      <c r="A80" s="537">
        <v>35</v>
      </c>
      <c r="B80" s="647" t="s">
        <v>72</v>
      </c>
      <c r="C80" s="42"/>
      <c r="D80" s="1143" t="s">
        <v>43</v>
      </c>
      <c r="E80" s="299"/>
      <c r="F80" s="933"/>
      <c r="G80" s="537">
        <v>35</v>
      </c>
      <c r="H80" s="1435" t="s">
        <v>623</v>
      </c>
      <c r="I80" s="1429" t="s">
        <v>769</v>
      </c>
      <c r="J80" s="355"/>
      <c r="K80" s="1115"/>
    </row>
    <row r="81" spans="1:11" ht="15" customHeight="1" x14ac:dyDescent="0.25">
      <c r="A81" s="537">
        <v>36</v>
      </c>
      <c r="B81" s="647" t="s">
        <v>73</v>
      </c>
      <c r="C81" s="42"/>
      <c r="D81" s="1143" t="s">
        <v>44</v>
      </c>
      <c r="E81" s="299"/>
      <c r="F81" s="933"/>
      <c r="G81" s="537">
        <v>36</v>
      </c>
      <c r="H81" s="1435" t="s">
        <v>623</v>
      </c>
      <c r="I81" s="1429" t="s">
        <v>769</v>
      </c>
      <c r="J81" s="355"/>
      <c r="K81" s="1115"/>
    </row>
    <row r="82" spans="1:11" ht="15" customHeight="1" x14ac:dyDescent="0.25">
      <c r="A82" s="537">
        <v>37</v>
      </c>
      <c r="B82" s="647" t="s">
        <v>69</v>
      </c>
      <c r="C82" s="45">
        <f>C21</f>
        <v>160000000</v>
      </c>
      <c r="D82" s="1143" t="s">
        <v>130</v>
      </c>
      <c r="E82" s="299"/>
      <c r="F82" s="933"/>
      <c r="G82" s="537">
        <v>37</v>
      </c>
      <c r="H82" s="1435" t="s">
        <v>623</v>
      </c>
      <c r="I82" s="1429" t="s">
        <v>769</v>
      </c>
      <c r="J82" s="358"/>
      <c r="K82" s="1116"/>
    </row>
    <row r="83" spans="1:11" ht="15" customHeight="1" x14ac:dyDescent="0.25">
      <c r="A83" s="537">
        <v>38</v>
      </c>
      <c r="B83" s="647" t="s">
        <v>70</v>
      </c>
      <c r="C83" s="599">
        <f>C24</f>
        <v>160000032.87671235</v>
      </c>
      <c r="D83" s="1143" t="s">
        <v>44</v>
      </c>
      <c r="E83" s="657"/>
      <c r="F83" s="506"/>
      <c r="G83" s="537">
        <v>38</v>
      </c>
      <c r="H83" s="1435" t="s">
        <v>623</v>
      </c>
      <c r="I83" s="1429" t="s">
        <v>769</v>
      </c>
      <c r="J83" s="358"/>
      <c r="K83" s="1116"/>
    </row>
    <row r="84" spans="1:11" ht="15" customHeight="1" x14ac:dyDescent="0.25">
      <c r="A84" s="537">
        <v>39</v>
      </c>
      <c r="B84" s="647" t="s">
        <v>71</v>
      </c>
      <c r="C84" s="41" t="str">
        <f>C22</f>
        <v>GBP</v>
      </c>
      <c r="D84" s="1143" t="s">
        <v>130</v>
      </c>
      <c r="E84" s="299"/>
      <c r="F84" s="933"/>
      <c r="G84" s="537">
        <v>39</v>
      </c>
      <c r="H84" s="1435" t="s">
        <v>623</v>
      </c>
      <c r="I84" s="1429" t="s">
        <v>769</v>
      </c>
      <c r="J84" s="355"/>
      <c r="K84" s="1115"/>
    </row>
    <row r="85" spans="1:11" ht="15" customHeight="1" x14ac:dyDescent="0.25">
      <c r="A85" s="537">
        <v>73</v>
      </c>
      <c r="B85" s="647" t="s">
        <v>81</v>
      </c>
      <c r="C85" s="41" t="b">
        <v>0</v>
      </c>
      <c r="D85" s="679" t="s">
        <v>130</v>
      </c>
      <c r="E85" s="299"/>
      <c r="F85" s="933"/>
      <c r="G85" s="537">
        <v>73</v>
      </c>
      <c r="H85" s="19" t="b">
        <v>0</v>
      </c>
      <c r="I85" s="1452" t="s">
        <v>130</v>
      </c>
      <c r="J85" s="355"/>
      <c r="K85" s="1115">
        <v>6.1</v>
      </c>
    </row>
    <row r="86" spans="1:11" ht="15" customHeight="1" x14ac:dyDescent="0.25">
      <c r="A86" s="537">
        <v>74</v>
      </c>
      <c r="B86" s="647" t="s">
        <v>78</v>
      </c>
      <c r="C86" s="1435" t="s">
        <v>1018</v>
      </c>
      <c r="D86" s="1144" t="s">
        <v>769</v>
      </c>
      <c r="E86" s="299"/>
      <c r="F86" s="933"/>
      <c r="G86" s="537">
        <v>74</v>
      </c>
      <c r="H86" s="81"/>
      <c r="I86" s="1429" t="s">
        <v>44</v>
      </c>
      <c r="J86" s="364"/>
      <c r="K86" s="1115"/>
    </row>
    <row r="87" spans="1:11" ht="15" customHeight="1" x14ac:dyDescent="0.25">
      <c r="A87" s="537">
        <v>75</v>
      </c>
      <c r="B87" s="647" t="s">
        <v>19</v>
      </c>
      <c r="C87" s="42"/>
      <c r="D87" s="679" t="s">
        <v>44</v>
      </c>
      <c r="E87" s="299"/>
      <c r="F87" s="933"/>
      <c r="G87" s="537">
        <v>75</v>
      </c>
      <c r="H87" s="43" t="s">
        <v>113</v>
      </c>
      <c r="I87" s="1433" t="s">
        <v>44</v>
      </c>
      <c r="J87" s="355"/>
      <c r="K87" s="1123"/>
    </row>
    <row r="88" spans="1:11" ht="15" customHeight="1" x14ac:dyDescent="0.25">
      <c r="A88" s="537">
        <v>76</v>
      </c>
      <c r="B88" s="1226" t="s">
        <v>30</v>
      </c>
      <c r="C88" s="42"/>
      <c r="D88" s="679" t="s">
        <v>44</v>
      </c>
      <c r="E88" s="299"/>
      <c r="F88" s="933"/>
      <c r="G88" s="537">
        <v>76</v>
      </c>
      <c r="H88" s="71"/>
      <c r="I88" s="1433" t="s">
        <v>44</v>
      </c>
      <c r="J88" s="355"/>
      <c r="K88" s="1115"/>
    </row>
    <row r="89" spans="1:11" ht="15" customHeight="1" x14ac:dyDescent="0.25">
      <c r="A89" s="537">
        <v>77</v>
      </c>
      <c r="B89" s="1226" t="s">
        <v>31</v>
      </c>
      <c r="C89" s="42"/>
      <c r="D89" s="679" t="s">
        <v>44</v>
      </c>
      <c r="E89" s="299"/>
      <c r="F89" s="933"/>
      <c r="G89" s="537">
        <v>77</v>
      </c>
      <c r="H89" s="71"/>
      <c r="I89" s="1433" t="s">
        <v>44</v>
      </c>
      <c r="J89" s="355"/>
      <c r="K89" s="1115"/>
    </row>
    <row r="90" spans="1:11" ht="15" customHeight="1" x14ac:dyDescent="0.25">
      <c r="A90" s="537">
        <v>78</v>
      </c>
      <c r="B90" s="1226" t="s">
        <v>77</v>
      </c>
      <c r="C90" s="69"/>
      <c r="D90" s="679" t="s">
        <v>44</v>
      </c>
      <c r="E90" s="299"/>
      <c r="F90" s="933"/>
      <c r="G90" s="537">
        <v>78</v>
      </c>
      <c r="H90" s="144" t="s">
        <v>160</v>
      </c>
      <c r="I90" s="1432" t="s">
        <v>44</v>
      </c>
      <c r="J90" s="355"/>
      <c r="K90" s="1115"/>
    </row>
    <row r="91" spans="1:11" ht="15" customHeight="1" x14ac:dyDescent="0.25">
      <c r="A91" s="537">
        <v>79</v>
      </c>
      <c r="B91" s="1226" t="s">
        <v>76</v>
      </c>
      <c r="C91" s="69"/>
      <c r="D91" s="679" t="s">
        <v>44</v>
      </c>
      <c r="E91" s="299"/>
      <c r="F91" s="933"/>
      <c r="G91" s="537">
        <v>79</v>
      </c>
      <c r="H91" s="68" t="s">
        <v>204</v>
      </c>
      <c r="I91" s="1432" t="s">
        <v>44</v>
      </c>
      <c r="J91" s="355"/>
      <c r="K91" s="1115">
        <v>6.12</v>
      </c>
    </row>
    <row r="92" spans="1:11" ht="15" customHeight="1" x14ac:dyDescent="0.25">
      <c r="A92" s="537">
        <v>83</v>
      </c>
      <c r="B92" s="1226" t="s">
        <v>20</v>
      </c>
      <c r="C92" s="128"/>
      <c r="D92" s="679" t="s">
        <v>44</v>
      </c>
      <c r="E92" s="299"/>
      <c r="F92" s="933"/>
      <c r="G92" s="537">
        <v>83</v>
      </c>
      <c r="H92" s="100">
        <f>-H96/((H95+((2*44)/184))/100)</f>
        <v>-150654507.86535254</v>
      </c>
      <c r="I92" s="1433" t="s">
        <v>44</v>
      </c>
      <c r="J92" s="358"/>
      <c r="K92" s="1115"/>
    </row>
    <row r="93" spans="1:11" ht="15" customHeight="1" x14ac:dyDescent="0.25">
      <c r="A93" s="537">
        <v>85</v>
      </c>
      <c r="B93" s="647" t="s">
        <v>21</v>
      </c>
      <c r="C93" s="69"/>
      <c r="D93" s="679" t="s">
        <v>43</v>
      </c>
      <c r="E93" s="299"/>
      <c r="F93" s="933"/>
      <c r="G93" s="537">
        <v>85</v>
      </c>
      <c r="H93" s="145" t="s">
        <v>162</v>
      </c>
      <c r="I93" s="1429" t="s">
        <v>43</v>
      </c>
      <c r="J93" s="355"/>
      <c r="K93" s="1125">
        <v>6.5</v>
      </c>
    </row>
    <row r="94" spans="1:11" ht="15" customHeight="1" x14ac:dyDescent="0.25">
      <c r="A94" s="537">
        <v>86</v>
      </c>
      <c r="B94" s="647" t="s">
        <v>22</v>
      </c>
      <c r="C94" s="69"/>
      <c r="D94" s="679" t="s">
        <v>43</v>
      </c>
      <c r="E94" s="299"/>
      <c r="F94" s="933"/>
      <c r="G94" s="537">
        <v>86</v>
      </c>
      <c r="H94" s="1453"/>
      <c r="I94" s="1449" t="s">
        <v>43</v>
      </c>
      <c r="J94" s="657" t="s">
        <v>283</v>
      </c>
      <c r="K94" s="1115">
        <v>6.6</v>
      </c>
    </row>
    <row r="95" spans="1:11" ht="15" customHeight="1" x14ac:dyDescent="0.25">
      <c r="A95" s="537">
        <v>87</v>
      </c>
      <c r="B95" s="647" t="s">
        <v>23</v>
      </c>
      <c r="C95" s="126"/>
      <c r="D95" s="679" t="s">
        <v>44</v>
      </c>
      <c r="E95" s="657"/>
      <c r="F95" s="506"/>
      <c r="G95" s="537">
        <v>87</v>
      </c>
      <c r="H95" s="149">
        <v>105.72499999999999</v>
      </c>
      <c r="I95" s="1450" t="s">
        <v>44</v>
      </c>
      <c r="J95" s="657" t="s">
        <v>283</v>
      </c>
      <c r="K95" s="1127">
        <v>6.7</v>
      </c>
    </row>
    <row r="96" spans="1:11" ht="15" customHeight="1" x14ac:dyDescent="0.25">
      <c r="A96" s="537">
        <v>88</v>
      </c>
      <c r="B96" s="647" t="s">
        <v>24</v>
      </c>
      <c r="C96" s="64"/>
      <c r="D96" s="679" t="s">
        <v>44</v>
      </c>
      <c r="E96" s="657"/>
      <c r="F96" s="506"/>
      <c r="G96" s="537">
        <v>88</v>
      </c>
      <c r="H96" s="146">
        <v>160000000</v>
      </c>
      <c r="I96" s="1450" t="s">
        <v>44</v>
      </c>
      <c r="J96" s="657" t="s">
        <v>283</v>
      </c>
      <c r="K96" s="1117"/>
    </row>
    <row r="97" spans="1:12" ht="15" customHeight="1" x14ac:dyDescent="0.25">
      <c r="A97" s="537">
        <v>89</v>
      </c>
      <c r="B97" s="647" t="s">
        <v>25</v>
      </c>
      <c r="C97" s="127"/>
      <c r="D97" s="679" t="s">
        <v>44</v>
      </c>
      <c r="E97" s="299"/>
      <c r="F97" s="933"/>
      <c r="G97" s="537">
        <v>89</v>
      </c>
      <c r="H97" s="404">
        <v>0</v>
      </c>
      <c r="I97" s="1451" t="s">
        <v>44</v>
      </c>
      <c r="J97" s="368"/>
      <c r="K97" s="1126">
        <v>6.8</v>
      </c>
    </row>
    <row r="98" spans="1:12" ht="15" customHeight="1" x14ac:dyDescent="0.25">
      <c r="A98" s="537">
        <v>90</v>
      </c>
      <c r="B98" s="647" t="s">
        <v>26</v>
      </c>
      <c r="C98" s="69"/>
      <c r="D98" s="679" t="s">
        <v>44</v>
      </c>
      <c r="E98" s="299"/>
      <c r="F98" s="933"/>
      <c r="G98" s="537">
        <v>90</v>
      </c>
      <c r="H98" s="145" t="s">
        <v>114</v>
      </c>
      <c r="I98" s="1449" t="s">
        <v>44</v>
      </c>
      <c r="J98" s="355"/>
      <c r="K98" s="1115">
        <v>6.13</v>
      </c>
    </row>
    <row r="99" spans="1:12" ht="15" customHeight="1" x14ac:dyDescent="0.25">
      <c r="A99" s="537">
        <v>91</v>
      </c>
      <c r="B99" s="647" t="s">
        <v>27</v>
      </c>
      <c r="C99" s="90"/>
      <c r="D99" s="679" t="s">
        <v>44</v>
      </c>
      <c r="E99" s="657"/>
      <c r="F99" s="506"/>
      <c r="G99" s="537">
        <v>91</v>
      </c>
      <c r="H99" s="896">
        <v>45907</v>
      </c>
      <c r="I99" s="1449" t="s">
        <v>44</v>
      </c>
      <c r="J99" s="369"/>
      <c r="K99" s="1124"/>
    </row>
    <row r="100" spans="1:12" ht="15" customHeight="1" x14ac:dyDescent="0.25">
      <c r="A100" s="537">
        <v>92</v>
      </c>
      <c r="B100" s="647" t="s">
        <v>28</v>
      </c>
      <c r="C100" s="69"/>
      <c r="D100" s="679" t="s">
        <v>44</v>
      </c>
      <c r="E100" s="299"/>
      <c r="F100" s="933"/>
      <c r="G100" s="537">
        <v>92</v>
      </c>
      <c r="H100" s="147" t="s">
        <v>108</v>
      </c>
      <c r="I100" s="1433" t="s">
        <v>44</v>
      </c>
      <c r="J100" s="355"/>
      <c r="K100" s="1115">
        <v>6.11</v>
      </c>
    </row>
    <row r="101" spans="1:12" ht="15" customHeight="1" x14ac:dyDescent="0.25">
      <c r="A101" s="537">
        <v>93</v>
      </c>
      <c r="B101" s="647" t="s">
        <v>75</v>
      </c>
      <c r="C101" s="91"/>
      <c r="D101" s="679" t="s">
        <v>44</v>
      </c>
      <c r="E101" s="299"/>
      <c r="F101" s="933"/>
      <c r="G101" s="537">
        <v>93</v>
      </c>
      <c r="H101" s="148" t="s">
        <v>164</v>
      </c>
      <c r="I101" s="1433" t="s">
        <v>44</v>
      </c>
      <c r="J101" s="355"/>
      <c r="K101" s="1373">
        <v>6.1</v>
      </c>
    </row>
    <row r="102" spans="1:12" ht="15" customHeight="1" x14ac:dyDescent="0.25">
      <c r="A102" s="537">
        <v>94</v>
      </c>
      <c r="B102" s="647" t="s">
        <v>74</v>
      </c>
      <c r="C102" s="69"/>
      <c r="D102" s="679" t="s">
        <v>44</v>
      </c>
      <c r="E102" s="299"/>
      <c r="F102" s="933"/>
      <c r="G102" s="537">
        <v>94</v>
      </c>
      <c r="H102" s="147" t="s">
        <v>116</v>
      </c>
      <c r="I102" s="1433" t="s">
        <v>44</v>
      </c>
      <c r="J102" s="355"/>
      <c r="K102" s="1115">
        <v>6.14</v>
      </c>
    </row>
    <row r="103" spans="1:12" ht="15" customHeight="1" x14ac:dyDescent="0.25">
      <c r="A103" s="537">
        <v>95</v>
      </c>
      <c r="B103" s="1226" t="s">
        <v>38</v>
      </c>
      <c r="C103" s="41" t="b">
        <v>1</v>
      </c>
      <c r="D103" s="679" t="s">
        <v>44</v>
      </c>
      <c r="E103" s="657" t="s">
        <v>283</v>
      </c>
      <c r="F103" s="506"/>
      <c r="G103" s="537">
        <v>95</v>
      </c>
      <c r="H103" s="580" t="b">
        <v>1</v>
      </c>
      <c r="I103" s="1433" t="s">
        <v>44</v>
      </c>
      <c r="J103" s="355"/>
      <c r="K103" s="1115">
        <v>6.15</v>
      </c>
    </row>
    <row r="104" spans="1:12" ht="15" customHeight="1" x14ac:dyDescent="0.25">
      <c r="A104" s="269">
        <v>96</v>
      </c>
      <c r="B104" s="659" t="s">
        <v>36</v>
      </c>
      <c r="C104" s="237" t="s">
        <v>269</v>
      </c>
      <c r="D104" s="679" t="s">
        <v>44</v>
      </c>
      <c r="E104" s="657" t="s">
        <v>283</v>
      </c>
      <c r="F104" s="506"/>
      <c r="G104" s="269">
        <v>96</v>
      </c>
      <c r="H104" s="135"/>
      <c r="I104" s="1433" t="s">
        <v>44</v>
      </c>
      <c r="J104" s="267" t="s">
        <v>283</v>
      </c>
      <c r="K104" s="1115"/>
      <c r="L104" s="267"/>
    </row>
    <row r="105" spans="1:12" ht="15" customHeight="1" x14ac:dyDescent="0.25">
      <c r="A105" s="269">
        <v>97</v>
      </c>
      <c r="B105" s="659" t="s">
        <v>32</v>
      </c>
      <c r="C105" s="42"/>
      <c r="D105" s="679" t="s">
        <v>44</v>
      </c>
      <c r="E105" s="299"/>
      <c r="F105" s="933"/>
      <c r="G105" s="269">
        <v>97</v>
      </c>
      <c r="H105" s="1435" t="s">
        <v>623</v>
      </c>
      <c r="I105" s="1433" t="s">
        <v>769</v>
      </c>
      <c r="J105" s="355"/>
      <c r="K105" s="1115"/>
    </row>
    <row r="106" spans="1:12" s="7" customFormat="1" ht="15" customHeight="1" x14ac:dyDescent="0.25">
      <c r="A106" s="269">
        <v>98</v>
      </c>
      <c r="B106" s="659" t="s">
        <v>39</v>
      </c>
      <c r="C106" s="1209" t="s">
        <v>47</v>
      </c>
      <c r="D106" s="1143" t="s">
        <v>130</v>
      </c>
      <c r="E106" s="299"/>
      <c r="F106" s="933"/>
      <c r="G106" s="269">
        <v>98</v>
      </c>
      <c r="H106" s="1185" t="s">
        <v>45</v>
      </c>
      <c r="I106" s="269" t="s">
        <v>130</v>
      </c>
      <c r="J106" s="355"/>
      <c r="K106" s="1115"/>
    </row>
    <row r="107" spans="1:12" s="7" customFormat="1" ht="15" customHeight="1" thickBot="1" x14ac:dyDescent="0.3">
      <c r="A107" s="269">
        <v>99</v>
      </c>
      <c r="B107" s="659" t="s">
        <v>29</v>
      </c>
      <c r="C107" s="1209" t="s">
        <v>117</v>
      </c>
      <c r="D107" s="1143" t="s">
        <v>130</v>
      </c>
      <c r="E107" s="299"/>
      <c r="F107" s="933"/>
      <c r="G107" s="269">
        <v>99</v>
      </c>
      <c r="H107" s="1435" t="s">
        <v>623</v>
      </c>
      <c r="I107" s="1434"/>
      <c r="J107" s="355"/>
      <c r="K107" s="1115"/>
    </row>
    <row r="108" spans="1:12" s="7" customFormat="1" ht="15.75" x14ac:dyDescent="0.25">
      <c r="A108" s="175" t="s">
        <v>122</v>
      </c>
      <c r="B108" s="133"/>
      <c r="C108" s="66">
        <v>35</v>
      </c>
      <c r="D108" s="56"/>
      <c r="E108" s="56"/>
      <c r="F108" s="198"/>
      <c r="G108" s="175"/>
      <c r="H108" s="66">
        <v>24</v>
      </c>
      <c r="I108" s="66"/>
      <c r="J108" s="1195"/>
      <c r="K108" s="66"/>
    </row>
    <row r="109" spans="1:12" s="7" customFormat="1" ht="15.75" x14ac:dyDescent="0.25">
      <c r="A109" s="175"/>
      <c r="B109" s="133"/>
      <c r="C109" s="66"/>
      <c r="D109" s="56"/>
      <c r="E109" s="56"/>
      <c r="F109" s="198"/>
      <c r="G109" s="1686" t="s">
        <v>856</v>
      </c>
      <c r="H109" s="1686"/>
      <c r="I109" s="1686"/>
      <c r="J109" s="1686"/>
      <c r="K109" s="1686"/>
    </row>
    <row r="110" spans="1:12" s="7" customFormat="1" ht="15.75" customHeight="1" x14ac:dyDescent="0.25">
      <c r="A110" s="778">
        <v>1.1000000000000001</v>
      </c>
      <c r="B110" s="1607" t="s">
        <v>159</v>
      </c>
      <c r="C110" s="1607"/>
      <c r="D110" s="1607"/>
      <c r="E110" s="1607"/>
      <c r="F110" s="926"/>
      <c r="G110" s="1206">
        <v>1.1000000000000001</v>
      </c>
      <c r="H110" s="1687" t="s">
        <v>684</v>
      </c>
      <c r="I110" s="1687"/>
      <c r="J110" s="1687"/>
      <c r="K110" s="1687"/>
      <c r="L110" s="299"/>
    </row>
    <row r="111" spans="1:12" s="7" customFormat="1" ht="15.75" x14ac:dyDescent="0.25">
      <c r="A111" s="778">
        <v>1.2</v>
      </c>
      <c r="B111" s="1589" t="s">
        <v>313</v>
      </c>
      <c r="C111" s="1589"/>
      <c r="D111" s="1589"/>
      <c r="E111" s="1589"/>
      <c r="F111" s="927"/>
      <c r="G111" s="1729">
        <v>2.2999999999999998</v>
      </c>
      <c r="H111" s="1734" t="s">
        <v>1025</v>
      </c>
      <c r="I111" s="1735"/>
      <c r="J111" s="1735"/>
      <c r="K111" s="1736"/>
    </row>
    <row r="112" spans="1:12" s="7" customFormat="1" ht="15.75" customHeight="1" x14ac:dyDescent="0.25">
      <c r="A112" s="778">
        <v>1.7</v>
      </c>
      <c r="B112" s="1589" t="s">
        <v>400</v>
      </c>
      <c r="C112" s="1589"/>
      <c r="D112" s="1589"/>
      <c r="E112" s="1589"/>
      <c r="F112" s="927"/>
      <c r="G112" s="1722"/>
      <c r="H112" s="1737"/>
      <c r="I112" s="1738"/>
      <c r="J112" s="1738"/>
      <c r="K112" s="1739"/>
    </row>
    <row r="113" spans="1:12" s="7" customFormat="1" ht="15.75" customHeight="1" x14ac:dyDescent="0.25">
      <c r="A113" s="778">
        <v>1.8</v>
      </c>
      <c r="B113" s="1589" t="s">
        <v>401</v>
      </c>
      <c r="C113" s="1589"/>
      <c r="D113" s="1589"/>
      <c r="E113" s="1589"/>
      <c r="F113" s="927"/>
      <c r="G113" s="1524">
        <v>2.83</v>
      </c>
      <c r="H113" s="1586" t="s">
        <v>1058</v>
      </c>
      <c r="I113" s="1587"/>
      <c r="J113" s="1587"/>
      <c r="K113" s="1588"/>
      <c r="L113" s="794"/>
    </row>
    <row r="114" spans="1:12" s="7" customFormat="1" ht="15.75" customHeight="1" x14ac:dyDescent="0.25">
      <c r="A114" s="783">
        <v>1.1000000000000001</v>
      </c>
      <c r="B114" s="1589" t="s">
        <v>402</v>
      </c>
      <c r="C114" s="1589"/>
      <c r="D114" s="1589"/>
      <c r="E114" s="1589"/>
      <c r="F114" s="1174"/>
      <c r="G114" s="1454">
        <v>2.86</v>
      </c>
      <c r="H114" s="1731" t="s">
        <v>951</v>
      </c>
      <c r="I114" s="1732"/>
      <c r="J114" s="1732"/>
      <c r="K114" s="1733"/>
      <c r="L114" s="1217"/>
    </row>
    <row r="115" spans="1:12" s="7" customFormat="1" ht="15.75" x14ac:dyDescent="0.25">
      <c r="A115" s="778">
        <v>1.1299999999999999</v>
      </c>
      <c r="B115" s="1586" t="s">
        <v>786</v>
      </c>
      <c r="C115" s="1587"/>
      <c r="D115" s="1587"/>
      <c r="E115" s="1588"/>
      <c r="F115" s="1174"/>
      <c r="G115" s="1729">
        <v>2.87</v>
      </c>
      <c r="H115" s="1734" t="s">
        <v>913</v>
      </c>
      <c r="I115" s="1735"/>
      <c r="J115" s="1735"/>
      <c r="K115" s="1736"/>
    </row>
    <row r="116" spans="1:12" s="7" customFormat="1" ht="15.75" customHeight="1" x14ac:dyDescent="0.25">
      <c r="A116" s="1627">
        <v>1.1399999999999999</v>
      </c>
      <c r="B116" s="1566" t="s">
        <v>983</v>
      </c>
      <c r="C116" s="1567"/>
      <c r="D116" s="1567"/>
      <c r="E116" s="1568"/>
      <c r="F116" s="1176"/>
      <c r="G116" s="1722"/>
      <c r="H116" s="1737"/>
      <c r="I116" s="1738"/>
      <c r="J116" s="1738"/>
      <c r="K116" s="1739"/>
    </row>
    <row r="117" spans="1:12" s="7" customFormat="1" ht="15.75" x14ac:dyDescent="0.25">
      <c r="A117" s="1628"/>
      <c r="B117" s="1624"/>
      <c r="C117" s="1625"/>
      <c r="D117" s="1625"/>
      <c r="E117" s="1626"/>
      <c r="F117" s="1176"/>
      <c r="G117" s="778">
        <v>2.88</v>
      </c>
      <c r="H117" s="1589" t="s">
        <v>962</v>
      </c>
      <c r="I117" s="1589"/>
      <c r="J117" s="1589"/>
      <c r="K117" s="1589"/>
    </row>
    <row r="118" spans="1:12" s="7" customFormat="1" ht="15.75" customHeight="1" x14ac:dyDescent="0.25">
      <c r="A118" s="1599">
        <v>1.17</v>
      </c>
      <c r="B118" s="1584" t="s">
        <v>665</v>
      </c>
      <c r="C118" s="1584"/>
      <c r="D118" s="1584"/>
      <c r="E118" s="1584"/>
      <c r="F118" s="1176"/>
      <c r="G118" s="781">
        <v>2.96</v>
      </c>
      <c r="H118" s="1569" t="s">
        <v>386</v>
      </c>
      <c r="I118" s="1569"/>
      <c r="J118" s="1569"/>
      <c r="K118" s="1569"/>
    </row>
    <row r="119" spans="1:12" s="7" customFormat="1" ht="15.75" x14ac:dyDescent="0.25">
      <c r="A119" s="1599"/>
      <c r="B119" s="1584"/>
      <c r="C119" s="1584"/>
      <c r="D119" s="1584"/>
      <c r="E119" s="1584"/>
      <c r="F119" s="1176"/>
      <c r="G119" s="1166"/>
      <c r="H119" s="1166"/>
      <c r="I119" s="133"/>
      <c r="J119" s="458"/>
      <c r="K119" s="133"/>
    </row>
    <row r="120" spans="1:12" s="7" customFormat="1" ht="15.75" x14ac:dyDescent="0.25">
      <c r="A120" s="778">
        <v>2.1</v>
      </c>
      <c r="B120" s="1589" t="s">
        <v>404</v>
      </c>
      <c r="C120" s="1589"/>
      <c r="D120" s="1589"/>
      <c r="E120" s="1589"/>
      <c r="F120" s="1174"/>
      <c r="G120" s="1166"/>
      <c r="H120" s="1166"/>
      <c r="I120" s="133"/>
      <c r="J120" s="458"/>
      <c r="K120" s="133"/>
    </row>
    <row r="121" spans="1:12" s="7" customFormat="1" ht="15.75" x14ac:dyDescent="0.25">
      <c r="A121" s="1599">
        <v>2.8</v>
      </c>
      <c r="B121" s="1584" t="s">
        <v>957</v>
      </c>
      <c r="C121" s="1584"/>
      <c r="D121" s="1584"/>
      <c r="E121" s="1584"/>
      <c r="F121" s="1176"/>
      <c r="G121" s="1166"/>
      <c r="H121" s="1166"/>
      <c r="I121" s="133"/>
      <c r="J121" s="458"/>
      <c r="K121" s="133"/>
    </row>
    <row r="122" spans="1:12" s="7" customFormat="1" ht="15.75" x14ac:dyDescent="0.25">
      <c r="A122" s="1599"/>
      <c r="B122" s="1584"/>
      <c r="C122" s="1584"/>
      <c r="D122" s="1584"/>
      <c r="E122" s="1584"/>
      <c r="F122" s="1176"/>
      <c r="G122" s="182"/>
      <c r="H122" s="133"/>
      <c r="I122" s="133"/>
      <c r="J122" s="458"/>
      <c r="K122" s="133"/>
    </row>
    <row r="123" spans="1:12" s="7" customFormat="1" ht="15.75" x14ac:dyDescent="0.25">
      <c r="A123" s="778">
        <v>2.14</v>
      </c>
      <c r="B123" s="1589" t="s">
        <v>869</v>
      </c>
      <c r="C123" s="1589"/>
      <c r="D123" s="1589"/>
      <c r="E123" s="1589"/>
      <c r="F123" s="1174"/>
      <c r="G123" s="182"/>
      <c r="H123" s="133"/>
      <c r="I123" s="133"/>
      <c r="J123" s="458"/>
      <c r="K123" s="133"/>
    </row>
    <row r="124" spans="1:12" ht="15.75" customHeight="1" x14ac:dyDescent="0.25">
      <c r="A124" s="1484">
        <v>2.16</v>
      </c>
      <c r="B124" s="1593" t="s">
        <v>1053</v>
      </c>
      <c r="C124" s="1594"/>
      <c r="D124" s="1594"/>
      <c r="E124" s="1595"/>
      <c r="F124" s="1176"/>
      <c r="G124" s="1166"/>
      <c r="H124" s="1166"/>
      <c r="I124" s="133"/>
      <c r="J124" s="458"/>
      <c r="K124" s="133"/>
    </row>
    <row r="125" spans="1:12" ht="15.75" customHeight="1" x14ac:dyDescent="0.25">
      <c r="A125" s="1503">
        <v>2.17</v>
      </c>
      <c r="B125" s="1593" t="s">
        <v>1035</v>
      </c>
      <c r="C125" s="1594"/>
      <c r="D125" s="1594"/>
      <c r="E125" s="1595"/>
      <c r="F125" s="1176"/>
      <c r="G125" s="182"/>
      <c r="H125" s="133"/>
      <c r="I125" s="133"/>
      <c r="J125" s="458"/>
      <c r="K125" s="133"/>
    </row>
    <row r="126" spans="1:12" s="7" customFormat="1" ht="15.75" customHeight="1" x14ac:dyDescent="0.25">
      <c r="A126" s="778">
        <v>2.1800000000000002</v>
      </c>
      <c r="B126" s="1589" t="s">
        <v>324</v>
      </c>
      <c r="C126" s="1589"/>
      <c r="D126" s="1589"/>
      <c r="E126" s="1589"/>
      <c r="F126" s="1174"/>
      <c r="G126" s="610"/>
      <c r="H126" s="133"/>
      <c r="I126" s="133"/>
      <c r="J126" s="458"/>
      <c r="K126" s="133"/>
    </row>
    <row r="127" spans="1:12" s="7" customFormat="1" ht="15.75" customHeight="1" x14ac:dyDescent="0.25">
      <c r="A127" s="783">
        <v>2.2000000000000002</v>
      </c>
      <c r="B127" s="1589" t="s">
        <v>265</v>
      </c>
      <c r="C127" s="1589"/>
      <c r="D127" s="1589"/>
      <c r="E127" s="1589"/>
      <c r="F127" s="1174"/>
      <c r="G127" s="1166"/>
      <c r="H127" s="130"/>
      <c r="I127" s="133"/>
      <c r="J127" s="458"/>
      <c r="K127" s="133"/>
    </row>
    <row r="128" spans="1:12" s="7" customFormat="1" ht="15.75" customHeight="1" x14ac:dyDescent="0.25">
      <c r="A128" s="1165">
        <v>2.2200000000000002</v>
      </c>
      <c r="B128" s="1584" t="s">
        <v>1054</v>
      </c>
      <c r="C128" s="1584"/>
      <c r="D128" s="1584"/>
      <c r="E128" s="1584"/>
      <c r="F128" s="1176"/>
      <c r="G128" s="1166"/>
      <c r="H128" s="130"/>
      <c r="I128" s="133"/>
      <c r="J128" s="458"/>
      <c r="K128" s="133"/>
    </row>
    <row r="129" spans="1:11" s="7" customFormat="1" ht="15.75" x14ac:dyDescent="0.25">
      <c r="A129" s="778">
        <v>2.23</v>
      </c>
      <c r="B129" s="1589" t="s">
        <v>871</v>
      </c>
      <c r="C129" s="1589"/>
      <c r="D129" s="1589"/>
      <c r="E129" s="1589"/>
      <c r="F129" s="1174"/>
      <c r="G129" s="182"/>
      <c r="H129" s="130"/>
      <c r="I129" s="133"/>
      <c r="J129" s="458"/>
      <c r="K129" s="133"/>
    </row>
    <row r="130" spans="1:11" s="7" customFormat="1" ht="15.75" x14ac:dyDescent="0.25">
      <c r="A130" s="782">
        <v>2.75</v>
      </c>
      <c r="B130" s="1612" t="s">
        <v>616</v>
      </c>
      <c r="C130" s="1613"/>
      <c r="D130" s="1613"/>
      <c r="E130" s="1614"/>
      <c r="F130" s="1178"/>
      <c r="G130" s="182"/>
      <c r="H130" s="130"/>
      <c r="I130" s="133"/>
      <c r="J130" s="458"/>
      <c r="K130" s="133"/>
    </row>
    <row r="131" spans="1:11" s="7" customFormat="1" ht="15.75" x14ac:dyDescent="0.25">
      <c r="A131" s="778">
        <v>2.91</v>
      </c>
      <c r="B131" s="1586" t="s">
        <v>1036</v>
      </c>
      <c r="C131" s="1587"/>
      <c r="D131" s="1587"/>
      <c r="E131" s="1588"/>
      <c r="F131" s="1174"/>
      <c r="G131" s="1166"/>
      <c r="H131" s="1166"/>
      <c r="I131" s="133"/>
      <c r="J131" s="458"/>
      <c r="K131" s="133"/>
    </row>
    <row r="132" spans="1:11" s="7" customFormat="1" ht="15.75" customHeight="1" x14ac:dyDescent="0.25">
      <c r="A132" s="1608">
        <v>2.95</v>
      </c>
      <c r="B132" s="1584" t="s">
        <v>959</v>
      </c>
      <c r="C132" s="1584"/>
      <c r="D132" s="1584"/>
      <c r="E132" s="1584"/>
      <c r="F132" s="1176"/>
      <c r="G132" s="182"/>
      <c r="H132" s="133"/>
      <c r="I132" s="133"/>
      <c r="J132" s="458"/>
      <c r="K132" s="133"/>
    </row>
    <row r="133" spans="1:11" s="7" customFormat="1" ht="15" customHeight="1" x14ac:dyDescent="0.25">
      <c r="A133" s="1609"/>
      <c r="B133" s="1584"/>
      <c r="C133" s="1584"/>
      <c r="D133" s="1584"/>
      <c r="E133" s="1584"/>
      <c r="F133" s="1176"/>
      <c r="G133" s="182"/>
      <c r="H133" s="133"/>
      <c r="I133" s="133"/>
      <c r="J133" s="458"/>
      <c r="K133" s="133"/>
    </row>
    <row r="134" spans="1:11" s="7" customFormat="1" ht="15" customHeight="1" x14ac:dyDescent="0.25">
      <c r="A134" s="1610"/>
      <c r="B134" s="1584"/>
      <c r="C134" s="1584"/>
      <c r="D134" s="1584"/>
      <c r="E134" s="1584"/>
      <c r="F134" s="1176"/>
      <c r="G134" s="1167"/>
      <c r="H134" s="1167"/>
      <c r="I134" s="133"/>
      <c r="J134" s="458"/>
      <c r="K134" s="133"/>
    </row>
    <row r="135" spans="1:11" s="7" customFormat="1" ht="15.75" customHeight="1" x14ac:dyDescent="0.25">
      <c r="A135" s="778">
        <v>2.96</v>
      </c>
      <c r="B135" s="1731" t="s">
        <v>872</v>
      </c>
      <c r="C135" s="1732"/>
      <c r="D135" s="1732"/>
      <c r="E135" s="1733"/>
      <c r="F135" s="1176"/>
      <c r="G135" s="610"/>
      <c r="H135" s="1167"/>
      <c r="I135" s="133"/>
      <c r="J135" s="458"/>
      <c r="K135" s="133"/>
    </row>
    <row r="136" spans="1:11" s="7" customFormat="1" ht="15.75" x14ac:dyDescent="0.25">
      <c r="F136" s="212"/>
      <c r="G136" s="1167"/>
      <c r="H136" s="1167"/>
      <c r="J136" s="212"/>
    </row>
    <row r="137" spans="1:11" s="7" customFormat="1" ht="15.75" x14ac:dyDescent="0.25">
      <c r="F137" s="212"/>
      <c r="G137" s="1167"/>
      <c r="H137" s="1167"/>
      <c r="J137" s="212"/>
    </row>
    <row r="138" spans="1:11" s="7" customFormat="1" x14ac:dyDescent="0.25">
      <c r="F138" s="212"/>
      <c r="J138" s="212"/>
    </row>
    <row r="139" spans="1:11" s="7" customFormat="1" x14ac:dyDescent="0.25">
      <c r="F139" s="212"/>
      <c r="J139" s="212"/>
    </row>
    <row r="140" spans="1:11" s="7" customFormat="1" x14ac:dyDescent="0.25">
      <c r="F140" s="212"/>
      <c r="J140" s="212"/>
    </row>
    <row r="141" spans="1:11" s="7" customFormat="1" x14ac:dyDescent="0.25">
      <c r="F141" s="212"/>
      <c r="J141" s="212"/>
    </row>
    <row r="142" spans="1:11" s="7" customFormat="1" x14ac:dyDescent="0.25">
      <c r="F142" s="212"/>
      <c r="J142" s="212"/>
    </row>
    <row r="143" spans="1:11" s="7" customFormat="1" x14ac:dyDescent="0.25">
      <c r="F143" s="212"/>
      <c r="J143" s="212"/>
    </row>
    <row r="144" spans="1:11" s="7" customFormat="1" x14ac:dyDescent="0.25">
      <c r="F144" s="212"/>
      <c r="J144" s="212"/>
    </row>
    <row r="145" spans="6:10" s="7" customFormat="1" x14ac:dyDescent="0.25">
      <c r="F145" s="212"/>
      <c r="J145" s="212"/>
    </row>
    <row r="146" spans="6:10" s="7" customFormat="1" x14ac:dyDescent="0.25">
      <c r="F146" s="212"/>
      <c r="J146" s="212"/>
    </row>
    <row r="147" spans="6:10" s="7" customFormat="1" x14ac:dyDescent="0.25">
      <c r="F147" s="212"/>
      <c r="J147" s="212"/>
    </row>
    <row r="148" spans="6:10" s="7" customFormat="1" x14ac:dyDescent="0.25">
      <c r="F148" s="212"/>
      <c r="J148" s="212"/>
    </row>
    <row r="149" spans="6:10" s="7" customFormat="1" x14ac:dyDescent="0.25">
      <c r="F149" s="212"/>
      <c r="J149" s="212"/>
    </row>
    <row r="150" spans="6:10" s="7" customFormat="1" x14ac:dyDescent="0.25">
      <c r="F150" s="212"/>
      <c r="J150" s="212"/>
    </row>
    <row r="151" spans="6:10" s="7" customFormat="1" x14ac:dyDescent="0.25">
      <c r="F151" s="212"/>
      <c r="J151" s="212"/>
    </row>
    <row r="152" spans="6:10" s="7" customFormat="1" x14ac:dyDescent="0.25">
      <c r="F152" s="212"/>
      <c r="J152" s="212"/>
    </row>
    <row r="153" spans="6:10" s="7" customFormat="1" x14ac:dyDescent="0.25">
      <c r="F153" s="212"/>
      <c r="J153" s="212"/>
    </row>
    <row r="154" spans="6:10" s="7" customFormat="1" x14ac:dyDescent="0.25">
      <c r="F154" s="212"/>
      <c r="J154" s="212"/>
    </row>
    <row r="155" spans="6:10" s="7" customFormat="1" x14ac:dyDescent="0.25">
      <c r="F155" s="212"/>
      <c r="J155" s="212"/>
    </row>
    <row r="156" spans="6:10" s="7" customFormat="1" x14ac:dyDescent="0.25">
      <c r="F156" s="212"/>
      <c r="J156" s="212"/>
    </row>
    <row r="157" spans="6:10" s="7" customFormat="1" x14ac:dyDescent="0.25">
      <c r="F157" s="212"/>
      <c r="J157" s="212"/>
    </row>
    <row r="158" spans="6:10" s="7" customFormat="1" x14ac:dyDescent="0.25">
      <c r="F158" s="212"/>
      <c r="J158" s="212"/>
    </row>
    <row r="159" spans="6:10" s="7" customFormat="1" x14ac:dyDescent="0.25">
      <c r="F159" s="212"/>
      <c r="J159" s="212"/>
    </row>
    <row r="160" spans="6:10" s="7" customFormat="1" x14ac:dyDescent="0.25">
      <c r="F160" s="212"/>
      <c r="J160" s="212"/>
    </row>
    <row r="161" spans="6:10" s="7" customFormat="1" x14ac:dyDescent="0.25">
      <c r="F161" s="212"/>
      <c r="J161" s="212"/>
    </row>
    <row r="162" spans="6:10" s="7" customFormat="1" x14ac:dyDescent="0.25">
      <c r="F162" s="212"/>
      <c r="J162" s="212"/>
    </row>
    <row r="163" spans="6:10" s="7" customFormat="1" x14ac:dyDescent="0.25">
      <c r="F163" s="212"/>
      <c r="J163" s="212"/>
    </row>
    <row r="164" spans="6:10" s="7" customFormat="1" x14ac:dyDescent="0.25">
      <c r="F164" s="212"/>
      <c r="J164" s="212"/>
    </row>
    <row r="165" spans="6:10" s="7" customFormat="1" x14ac:dyDescent="0.25">
      <c r="F165" s="212"/>
      <c r="J165" s="212"/>
    </row>
    <row r="166" spans="6:10" s="7" customFormat="1" x14ac:dyDescent="0.25">
      <c r="F166" s="212"/>
      <c r="J166" s="212"/>
    </row>
    <row r="167" spans="6:10" s="7" customFormat="1" x14ac:dyDescent="0.25">
      <c r="F167" s="212"/>
      <c r="J167" s="212"/>
    </row>
    <row r="168" spans="6:10" s="7" customFormat="1" x14ac:dyDescent="0.25">
      <c r="F168" s="212"/>
      <c r="J168" s="212"/>
    </row>
    <row r="169" spans="6:10" s="7" customFormat="1" x14ac:dyDescent="0.25">
      <c r="F169" s="212"/>
      <c r="J169" s="212"/>
    </row>
    <row r="170" spans="6:10" s="7" customFormat="1" x14ac:dyDescent="0.25">
      <c r="F170" s="212"/>
      <c r="J170" s="212"/>
    </row>
    <row r="171" spans="6:10" s="7" customFormat="1" x14ac:dyDescent="0.25">
      <c r="F171" s="212"/>
      <c r="J171" s="212"/>
    </row>
    <row r="172" spans="6:10" s="7" customFormat="1" x14ac:dyDescent="0.25">
      <c r="F172" s="212"/>
      <c r="J172" s="212"/>
    </row>
    <row r="173" spans="6:10" s="7" customFormat="1" x14ac:dyDescent="0.25">
      <c r="F173" s="212"/>
      <c r="J173" s="212"/>
    </row>
    <row r="174" spans="6:10" s="7" customFormat="1" x14ac:dyDescent="0.25">
      <c r="F174" s="212"/>
      <c r="J174" s="212"/>
    </row>
    <row r="175" spans="6:10" s="7" customFormat="1" x14ac:dyDescent="0.25">
      <c r="F175" s="212"/>
      <c r="J175" s="212"/>
    </row>
    <row r="176" spans="6:10" s="7" customFormat="1" x14ac:dyDescent="0.25">
      <c r="F176" s="212"/>
      <c r="J176" s="212"/>
    </row>
    <row r="177" spans="6:10" s="7" customFormat="1" x14ac:dyDescent="0.25">
      <c r="F177" s="212"/>
      <c r="J177" s="212"/>
    </row>
    <row r="178" spans="6:10" s="7" customFormat="1" x14ac:dyDescent="0.25">
      <c r="F178" s="212"/>
      <c r="J178" s="212"/>
    </row>
    <row r="179" spans="6:10" s="7" customFormat="1" x14ac:dyDescent="0.25">
      <c r="F179" s="212"/>
      <c r="J179" s="212"/>
    </row>
    <row r="180" spans="6:10" s="7" customFormat="1" x14ac:dyDescent="0.25">
      <c r="F180" s="212"/>
      <c r="J180" s="212"/>
    </row>
    <row r="181" spans="6:10" s="7" customFormat="1" x14ac:dyDescent="0.25">
      <c r="F181" s="212"/>
      <c r="J181" s="212"/>
    </row>
    <row r="182" spans="6:10" s="7" customFormat="1" x14ac:dyDescent="0.25">
      <c r="F182" s="212"/>
      <c r="J182" s="212"/>
    </row>
    <row r="183" spans="6:10" s="7" customFormat="1" x14ac:dyDescent="0.25">
      <c r="F183" s="212"/>
      <c r="J183" s="212"/>
    </row>
    <row r="184" spans="6:10" s="7" customFormat="1" x14ac:dyDescent="0.25">
      <c r="F184" s="212"/>
      <c r="J184" s="212"/>
    </row>
    <row r="185" spans="6:10" s="7" customFormat="1" x14ac:dyDescent="0.25">
      <c r="F185" s="212"/>
      <c r="J185" s="212"/>
    </row>
    <row r="186" spans="6:10" s="7" customFormat="1" x14ac:dyDescent="0.25">
      <c r="F186" s="212"/>
      <c r="J186" s="212"/>
    </row>
    <row r="187" spans="6:10" s="7" customFormat="1" x14ac:dyDescent="0.25">
      <c r="F187" s="212"/>
      <c r="J187" s="212"/>
    </row>
    <row r="188" spans="6:10" s="7" customFormat="1" x14ac:dyDescent="0.25">
      <c r="F188" s="212"/>
      <c r="J188" s="212"/>
    </row>
    <row r="189" spans="6:10" s="7" customFormat="1" x14ac:dyDescent="0.25">
      <c r="F189" s="212"/>
      <c r="J189" s="212"/>
    </row>
    <row r="190" spans="6:10" s="7" customFormat="1" x14ac:dyDescent="0.25">
      <c r="F190" s="212"/>
      <c r="J190" s="212"/>
    </row>
    <row r="191" spans="6:10" s="7" customFormat="1" x14ac:dyDescent="0.25">
      <c r="F191" s="212"/>
      <c r="J191" s="212"/>
    </row>
    <row r="192" spans="6:10" s="7" customFormat="1" x14ac:dyDescent="0.25">
      <c r="F192" s="212"/>
      <c r="J192" s="212"/>
    </row>
    <row r="193" spans="6:10" s="7" customFormat="1" x14ac:dyDescent="0.25">
      <c r="F193" s="212"/>
      <c r="J193" s="212"/>
    </row>
    <row r="194" spans="6:10" s="7" customFormat="1" x14ac:dyDescent="0.25">
      <c r="F194" s="212"/>
      <c r="J194" s="212"/>
    </row>
    <row r="195" spans="6:10" s="7" customFormat="1" x14ac:dyDescent="0.25">
      <c r="F195" s="212"/>
      <c r="J195" s="212"/>
    </row>
    <row r="196" spans="6:10" s="7" customFormat="1" x14ac:dyDescent="0.25">
      <c r="F196" s="212"/>
      <c r="J196" s="212"/>
    </row>
    <row r="197" spans="6:10" s="7" customFormat="1" x14ac:dyDescent="0.25">
      <c r="F197" s="212"/>
      <c r="J197" s="212"/>
    </row>
    <row r="198" spans="6:10" s="7" customFormat="1" x14ac:dyDescent="0.25">
      <c r="F198" s="212"/>
      <c r="J198" s="212"/>
    </row>
    <row r="199" spans="6:10" s="7" customFormat="1" x14ac:dyDescent="0.25">
      <c r="F199" s="212"/>
      <c r="J199" s="212"/>
    </row>
    <row r="200" spans="6:10" s="7" customFormat="1" x14ac:dyDescent="0.25">
      <c r="F200" s="212"/>
      <c r="J200" s="212"/>
    </row>
    <row r="201" spans="6:10" s="7" customFormat="1" x14ac:dyDescent="0.25">
      <c r="F201" s="212"/>
      <c r="J201" s="212"/>
    </row>
    <row r="202" spans="6:10" s="7" customFormat="1" x14ac:dyDescent="0.25">
      <c r="F202" s="212"/>
      <c r="J202" s="212"/>
    </row>
    <row r="203" spans="6:10" s="7" customFormat="1" x14ac:dyDescent="0.25">
      <c r="F203" s="212"/>
      <c r="J203" s="212"/>
    </row>
    <row r="204" spans="6:10" s="7" customFormat="1" x14ac:dyDescent="0.25">
      <c r="F204" s="212"/>
      <c r="J204" s="212"/>
    </row>
    <row r="205" spans="6:10" s="7" customFormat="1" x14ac:dyDescent="0.25">
      <c r="F205" s="212"/>
      <c r="J205" s="212"/>
    </row>
    <row r="206" spans="6:10" s="7" customFormat="1" x14ac:dyDescent="0.25">
      <c r="F206" s="212"/>
      <c r="J206" s="212"/>
    </row>
    <row r="207" spans="6:10" s="7" customFormat="1" x14ac:dyDescent="0.25">
      <c r="F207" s="212"/>
      <c r="J207" s="212"/>
    </row>
    <row r="208" spans="6:10" s="7" customFormat="1" x14ac:dyDescent="0.25">
      <c r="F208" s="212"/>
      <c r="J208" s="212"/>
    </row>
    <row r="209" spans="6:10" s="7" customFormat="1" x14ac:dyDescent="0.25">
      <c r="F209" s="212"/>
      <c r="J209" s="212"/>
    </row>
    <row r="210" spans="6:10" s="7" customFormat="1" x14ac:dyDescent="0.25">
      <c r="F210" s="212"/>
      <c r="J210" s="212"/>
    </row>
    <row r="211" spans="6:10" s="7" customFormat="1" x14ac:dyDescent="0.25">
      <c r="F211" s="212"/>
      <c r="J211" s="212"/>
    </row>
    <row r="212" spans="6:10" s="7" customFormat="1" x14ac:dyDescent="0.25">
      <c r="F212" s="212"/>
      <c r="J212" s="212"/>
    </row>
    <row r="213" spans="6:10" s="7" customFormat="1" x14ac:dyDescent="0.25">
      <c r="F213" s="212"/>
      <c r="J213" s="212"/>
    </row>
    <row r="214" spans="6:10" s="7" customFormat="1" x14ac:dyDescent="0.25">
      <c r="F214" s="212"/>
      <c r="J214" s="212"/>
    </row>
    <row r="215" spans="6:10" s="7" customFormat="1" x14ac:dyDescent="0.25">
      <c r="F215" s="212"/>
      <c r="J215" s="212"/>
    </row>
    <row r="216" spans="6:10" s="7" customFormat="1" x14ac:dyDescent="0.25">
      <c r="F216" s="212"/>
      <c r="J216" s="212"/>
    </row>
    <row r="217" spans="6:10" s="7" customFormat="1" x14ac:dyDescent="0.25">
      <c r="F217" s="212"/>
      <c r="J217" s="212"/>
    </row>
    <row r="218" spans="6:10" s="7" customFormat="1" x14ac:dyDescent="0.25">
      <c r="F218" s="212"/>
      <c r="J218" s="212"/>
    </row>
    <row r="219" spans="6:10" s="7" customFormat="1" x14ac:dyDescent="0.25">
      <c r="F219" s="212"/>
      <c r="J219" s="212"/>
    </row>
    <row r="220" spans="6:10" s="7" customFormat="1" x14ac:dyDescent="0.25">
      <c r="F220" s="212"/>
      <c r="J220" s="212"/>
    </row>
    <row r="221" spans="6:10" s="7" customFormat="1" x14ac:dyDescent="0.25">
      <c r="F221" s="212"/>
      <c r="J221" s="212"/>
    </row>
    <row r="222" spans="6:10" s="7" customFormat="1" x14ac:dyDescent="0.25">
      <c r="F222" s="212"/>
      <c r="J222" s="212"/>
    </row>
    <row r="223" spans="6:10" s="7" customFormat="1" x14ac:dyDescent="0.25">
      <c r="F223" s="212"/>
      <c r="J223" s="212"/>
    </row>
    <row r="224" spans="6:10" s="7" customFormat="1" x14ac:dyDescent="0.25">
      <c r="F224" s="212"/>
      <c r="J224" s="212"/>
    </row>
    <row r="225" spans="6:10" s="7" customFormat="1" x14ac:dyDescent="0.25">
      <c r="F225" s="212"/>
      <c r="J225" s="212"/>
    </row>
    <row r="226" spans="6:10" s="7" customFormat="1" x14ac:dyDescent="0.25">
      <c r="F226" s="212"/>
      <c r="J226" s="212"/>
    </row>
    <row r="227" spans="6:10" s="7" customFormat="1" x14ac:dyDescent="0.25">
      <c r="F227" s="212"/>
      <c r="J227" s="212"/>
    </row>
    <row r="228" spans="6:10" s="7" customFormat="1" x14ac:dyDescent="0.25">
      <c r="F228" s="212"/>
      <c r="J228" s="212"/>
    </row>
    <row r="229" spans="6:10" s="7" customFormat="1" x14ac:dyDescent="0.25">
      <c r="F229" s="212"/>
      <c r="J229" s="212"/>
    </row>
    <row r="230" spans="6:10" s="7" customFormat="1" x14ac:dyDescent="0.25">
      <c r="F230" s="212"/>
      <c r="J230" s="212"/>
    </row>
    <row r="231" spans="6:10" s="7" customFormat="1" x14ac:dyDescent="0.25">
      <c r="F231" s="212"/>
      <c r="J231" s="212"/>
    </row>
    <row r="232" spans="6:10" s="7" customFormat="1" x14ac:dyDescent="0.25">
      <c r="F232" s="212"/>
      <c r="J232" s="212"/>
    </row>
    <row r="233" spans="6:10" s="7" customFormat="1" x14ac:dyDescent="0.25">
      <c r="F233" s="212"/>
      <c r="J233" s="212"/>
    </row>
    <row r="234" spans="6:10" s="7" customFormat="1" x14ac:dyDescent="0.25">
      <c r="F234" s="212"/>
      <c r="J234" s="212"/>
    </row>
    <row r="235" spans="6:10" s="7" customFormat="1" x14ac:dyDescent="0.25">
      <c r="F235" s="212"/>
      <c r="J235" s="212"/>
    </row>
    <row r="236" spans="6:10" s="7" customFormat="1" x14ac:dyDescent="0.25">
      <c r="F236" s="212"/>
      <c r="J236" s="212"/>
    </row>
    <row r="237" spans="6:10" s="7" customFormat="1" x14ac:dyDescent="0.25">
      <c r="F237" s="212"/>
      <c r="J237" s="212"/>
    </row>
    <row r="238" spans="6:10" s="7" customFormat="1" x14ac:dyDescent="0.25">
      <c r="F238" s="212"/>
      <c r="J238" s="212"/>
    </row>
    <row r="239" spans="6:10" s="7" customFormat="1" x14ac:dyDescent="0.25">
      <c r="F239" s="212"/>
      <c r="J239" s="212"/>
    </row>
    <row r="240" spans="6:10" s="7" customFormat="1" x14ac:dyDescent="0.25">
      <c r="F240" s="212"/>
      <c r="J240" s="212"/>
    </row>
    <row r="241" spans="6:10" s="7" customFormat="1" x14ac:dyDescent="0.25">
      <c r="F241" s="212"/>
      <c r="J241" s="212"/>
    </row>
    <row r="242" spans="6:10" s="7" customFormat="1" x14ac:dyDescent="0.25">
      <c r="F242" s="212"/>
      <c r="J242" s="212"/>
    </row>
    <row r="243" spans="6:10" s="7" customFormat="1" x14ac:dyDescent="0.25">
      <c r="F243" s="212"/>
      <c r="J243" s="212"/>
    </row>
    <row r="244" spans="6:10" s="7" customFormat="1" x14ac:dyDescent="0.25">
      <c r="F244" s="212"/>
      <c r="J244" s="212"/>
    </row>
    <row r="245" spans="6:10" s="7" customFormat="1" x14ac:dyDescent="0.25">
      <c r="F245" s="212"/>
      <c r="J245" s="212"/>
    </row>
    <row r="246" spans="6:10" s="7" customFormat="1" x14ac:dyDescent="0.25">
      <c r="F246" s="212"/>
      <c r="J246" s="212"/>
    </row>
    <row r="247" spans="6:10" s="7" customFormat="1" x14ac:dyDescent="0.25">
      <c r="F247" s="212"/>
      <c r="J247" s="212"/>
    </row>
    <row r="248" spans="6:10" s="7" customFormat="1" x14ac:dyDescent="0.25">
      <c r="F248" s="212"/>
      <c r="J248" s="212"/>
    </row>
    <row r="249" spans="6:10" s="7" customFormat="1" x14ac:dyDescent="0.25">
      <c r="F249" s="212"/>
      <c r="J249" s="212"/>
    </row>
    <row r="250" spans="6:10" s="7" customFormat="1" x14ac:dyDescent="0.25">
      <c r="F250" s="212"/>
      <c r="J250" s="212"/>
    </row>
    <row r="251" spans="6:10" s="7" customFormat="1" x14ac:dyDescent="0.25">
      <c r="F251" s="212"/>
      <c r="J251" s="212"/>
    </row>
    <row r="252" spans="6:10" s="7" customFormat="1" x14ac:dyDescent="0.25">
      <c r="F252" s="212"/>
      <c r="J252" s="212"/>
    </row>
    <row r="253" spans="6:10" s="7" customFormat="1" x14ac:dyDescent="0.25">
      <c r="F253" s="212"/>
      <c r="J253" s="212"/>
    </row>
    <row r="254" spans="6:10" s="7" customFormat="1" x14ac:dyDescent="0.25">
      <c r="F254" s="212"/>
      <c r="J254" s="212"/>
    </row>
    <row r="255" spans="6:10" s="7" customFormat="1" x14ac:dyDescent="0.25">
      <c r="F255" s="212"/>
      <c r="J255" s="212"/>
    </row>
    <row r="256" spans="6:10" s="7" customFormat="1" x14ac:dyDescent="0.25">
      <c r="F256" s="212"/>
      <c r="J256" s="212"/>
    </row>
    <row r="257" spans="6:10" s="7" customFormat="1" x14ac:dyDescent="0.25">
      <c r="F257" s="212"/>
      <c r="J257" s="212"/>
    </row>
    <row r="258" spans="6:10" s="7" customFormat="1" x14ac:dyDescent="0.25">
      <c r="F258" s="212"/>
      <c r="J258" s="212"/>
    </row>
    <row r="259" spans="6:10" s="7" customFormat="1" x14ac:dyDescent="0.25">
      <c r="F259" s="212"/>
      <c r="J259" s="212"/>
    </row>
    <row r="260" spans="6:10" s="7" customFormat="1" x14ac:dyDescent="0.25">
      <c r="F260" s="212"/>
      <c r="J260" s="212"/>
    </row>
    <row r="261" spans="6:10" s="7" customFormat="1" x14ac:dyDescent="0.25">
      <c r="F261" s="212"/>
      <c r="J261" s="212"/>
    </row>
    <row r="262" spans="6:10" s="7" customFormat="1" x14ac:dyDescent="0.25">
      <c r="F262" s="212"/>
      <c r="J262" s="212"/>
    </row>
    <row r="263" spans="6:10" s="7" customFormat="1" x14ac:dyDescent="0.25">
      <c r="F263" s="212"/>
      <c r="J263" s="212"/>
    </row>
    <row r="264" spans="6:10" s="7" customFormat="1" x14ac:dyDescent="0.25">
      <c r="F264" s="212"/>
      <c r="J264" s="212"/>
    </row>
    <row r="265" spans="6:10" s="7" customFormat="1" x14ac:dyDescent="0.25">
      <c r="F265" s="212"/>
      <c r="J265" s="212"/>
    </row>
    <row r="266" spans="6:10" s="7" customFormat="1" x14ac:dyDescent="0.25">
      <c r="F266" s="212"/>
      <c r="J266" s="212"/>
    </row>
    <row r="267" spans="6:10" s="7" customFormat="1" x14ac:dyDescent="0.25">
      <c r="F267" s="212"/>
      <c r="J267" s="212"/>
    </row>
    <row r="268" spans="6:10" s="7" customFormat="1" x14ac:dyDescent="0.25">
      <c r="F268" s="212"/>
      <c r="J268" s="212"/>
    </row>
    <row r="269" spans="6:10" s="7" customFormat="1" x14ac:dyDescent="0.25">
      <c r="F269" s="212"/>
      <c r="J269" s="212"/>
    </row>
    <row r="270" spans="6:10" s="7" customFormat="1" x14ac:dyDescent="0.25">
      <c r="F270" s="212"/>
      <c r="J270" s="212"/>
    </row>
    <row r="271" spans="6:10" s="7" customFormat="1" x14ac:dyDescent="0.25">
      <c r="F271" s="212"/>
      <c r="J271" s="212"/>
    </row>
    <row r="272" spans="6:10" s="7" customFormat="1" x14ac:dyDescent="0.25">
      <c r="F272" s="212"/>
      <c r="J272" s="212"/>
    </row>
    <row r="273" spans="6:10" s="7" customFormat="1" x14ac:dyDescent="0.25">
      <c r="F273" s="212"/>
      <c r="J273" s="212"/>
    </row>
    <row r="274" spans="6:10" s="7" customFormat="1" x14ac:dyDescent="0.25">
      <c r="F274" s="212"/>
      <c r="J274" s="212"/>
    </row>
    <row r="275" spans="6:10" s="7" customFormat="1" x14ac:dyDescent="0.25">
      <c r="F275" s="212"/>
      <c r="J275" s="212"/>
    </row>
    <row r="276" spans="6:10" s="7" customFormat="1" x14ac:dyDescent="0.25">
      <c r="F276" s="212"/>
      <c r="J276" s="212"/>
    </row>
    <row r="277" spans="6:10" s="7" customFormat="1" x14ac:dyDescent="0.25">
      <c r="F277" s="212"/>
      <c r="J277" s="212"/>
    </row>
    <row r="278" spans="6:10" s="7" customFormat="1" x14ac:dyDescent="0.25">
      <c r="F278" s="212"/>
      <c r="J278" s="212"/>
    </row>
    <row r="279" spans="6:10" s="7" customFormat="1" x14ac:dyDescent="0.25">
      <c r="F279" s="212"/>
      <c r="J279" s="212"/>
    </row>
    <row r="280" spans="6:10" s="7" customFormat="1" x14ac:dyDescent="0.25">
      <c r="F280" s="212"/>
      <c r="J280" s="212"/>
    </row>
    <row r="281" spans="6:10" s="7" customFormat="1" x14ac:dyDescent="0.25">
      <c r="F281" s="212"/>
      <c r="J281" s="212"/>
    </row>
    <row r="282" spans="6:10" s="7" customFormat="1" x14ac:dyDescent="0.25">
      <c r="F282" s="212"/>
      <c r="J282" s="212"/>
    </row>
    <row r="283" spans="6:10" s="7" customFormat="1" x14ac:dyDescent="0.25">
      <c r="F283" s="212"/>
      <c r="J283" s="212"/>
    </row>
    <row r="284" spans="6:10" s="7" customFormat="1" x14ac:dyDescent="0.25">
      <c r="F284" s="212"/>
      <c r="J284" s="212"/>
    </row>
    <row r="285" spans="6:10" s="7" customFormat="1" x14ac:dyDescent="0.25">
      <c r="F285" s="212"/>
      <c r="J285" s="212"/>
    </row>
    <row r="286" spans="6:10" s="7" customFormat="1" x14ac:dyDescent="0.25">
      <c r="F286" s="212"/>
      <c r="J286" s="212"/>
    </row>
    <row r="287" spans="6:10" s="7" customFormat="1" x14ac:dyDescent="0.25">
      <c r="F287" s="212"/>
      <c r="J287" s="212"/>
    </row>
    <row r="288" spans="6:10" s="7" customFormat="1" x14ac:dyDescent="0.25">
      <c r="F288" s="212"/>
      <c r="J288" s="212"/>
    </row>
    <row r="289" spans="6:10" s="7" customFormat="1" x14ac:dyDescent="0.25">
      <c r="F289" s="212"/>
      <c r="J289" s="212"/>
    </row>
    <row r="290" spans="6:10" s="7" customFormat="1" x14ac:dyDescent="0.25">
      <c r="F290" s="212"/>
      <c r="J290" s="212"/>
    </row>
    <row r="291" spans="6:10" s="7" customFormat="1" x14ac:dyDescent="0.25">
      <c r="F291" s="212"/>
      <c r="J291" s="212"/>
    </row>
    <row r="292" spans="6:10" s="7" customFormat="1" x14ac:dyDescent="0.25">
      <c r="F292" s="212"/>
      <c r="J292" s="212"/>
    </row>
    <row r="293" spans="6:10" s="7" customFormat="1" x14ac:dyDescent="0.25">
      <c r="F293" s="212"/>
      <c r="J293" s="212"/>
    </row>
    <row r="294" spans="6:10" s="7" customFormat="1" x14ac:dyDescent="0.25">
      <c r="F294" s="212"/>
      <c r="J294" s="212"/>
    </row>
    <row r="295" spans="6:10" s="7" customFormat="1" x14ac:dyDescent="0.25">
      <c r="F295" s="212"/>
      <c r="J295" s="212"/>
    </row>
    <row r="296" spans="6:10" s="7" customFormat="1" x14ac:dyDescent="0.25">
      <c r="F296" s="212"/>
      <c r="J296" s="212"/>
    </row>
    <row r="297" spans="6:10" s="7" customFormat="1" x14ac:dyDescent="0.25">
      <c r="F297" s="212"/>
      <c r="J297" s="212"/>
    </row>
    <row r="298" spans="6:10" s="7" customFormat="1" x14ac:dyDescent="0.25">
      <c r="F298" s="212"/>
      <c r="J298" s="212"/>
    </row>
    <row r="299" spans="6:10" s="7" customFormat="1" x14ac:dyDescent="0.25">
      <c r="F299" s="212"/>
      <c r="J299" s="212"/>
    </row>
    <row r="300" spans="6:10" s="7" customFormat="1" x14ac:dyDescent="0.25">
      <c r="F300" s="212"/>
      <c r="J300" s="212"/>
    </row>
    <row r="301" spans="6:10" s="7" customFormat="1" x14ac:dyDescent="0.25">
      <c r="F301" s="212"/>
      <c r="J301" s="212"/>
    </row>
    <row r="302" spans="6:10" s="7" customFormat="1" x14ac:dyDescent="0.25">
      <c r="F302" s="212"/>
      <c r="J302" s="212"/>
    </row>
    <row r="303" spans="6:10" s="7" customFormat="1" x14ac:dyDescent="0.25">
      <c r="F303" s="212"/>
      <c r="J303" s="212"/>
    </row>
    <row r="304" spans="6:10" s="7" customFormat="1" x14ac:dyDescent="0.25">
      <c r="F304" s="212"/>
      <c r="J304" s="212"/>
    </row>
    <row r="305" spans="6:10" s="7" customFormat="1" x14ac:dyDescent="0.25">
      <c r="F305" s="212"/>
      <c r="J305" s="212"/>
    </row>
    <row r="306" spans="6:10" s="7" customFormat="1" x14ac:dyDescent="0.25">
      <c r="F306" s="212"/>
      <c r="J306" s="212"/>
    </row>
    <row r="307" spans="6:10" s="7" customFormat="1" x14ac:dyDescent="0.25">
      <c r="F307" s="212"/>
      <c r="J307" s="212"/>
    </row>
    <row r="308" spans="6:10" s="7" customFormat="1" x14ac:dyDescent="0.25">
      <c r="F308" s="212"/>
      <c r="J308" s="212"/>
    </row>
    <row r="309" spans="6:10" x14ac:dyDescent="0.25">
      <c r="H309" s="7"/>
    </row>
    <row r="310" spans="6:10" x14ac:dyDescent="0.25">
      <c r="H310" s="7"/>
    </row>
    <row r="311" spans="6:10" x14ac:dyDescent="0.25">
      <c r="H311" s="7"/>
    </row>
    <row r="312" spans="6:10" x14ac:dyDescent="0.25">
      <c r="H312" s="7"/>
    </row>
    <row r="313" spans="6:10" x14ac:dyDescent="0.25">
      <c r="H313" s="7"/>
    </row>
  </sheetData>
  <mergeCells count="45">
    <mergeCell ref="H113:K113"/>
    <mergeCell ref="H111:K112"/>
    <mergeCell ref="G111:G112"/>
    <mergeCell ref="K27:K28"/>
    <mergeCell ref="E27:J27"/>
    <mergeCell ref="B110:E110"/>
    <mergeCell ref="B111:E111"/>
    <mergeCell ref="H110:K110"/>
    <mergeCell ref="A28:D28"/>
    <mergeCell ref="G28:I28"/>
    <mergeCell ref="G109:K109"/>
    <mergeCell ref="E11:G11"/>
    <mergeCell ref="E12:G12"/>
    <mergeCell ref="E18:G18"/>
    <mergeCell ref="E20:G20"/>
    <mergeCell ref="E19:G19"/>
    <mergeCell ref="E25:G25"/>
    <mergeCell ref="B120:E120"/>
    <mergeCell ref="B113:E113"/>
    <mergeCell ref="B114:E114"/>
    <mergeCell ref="B115:E115"/>
    <mergeCell ref="B116:E117"/>
    <mergeCell ref="B118:E119"/>
    <mergeCell ref="B112:E112"/>
    <mergeCell ref="A116:A117"/>
    <mergeCell ref="A118:A119"/>
    <mergeCell ref="B121:E122"/>
    <mergeCell ref="A121:A122"/>
    <mergeCell ref="A132:A134"/>
    <mergeCell ref="B125:E125"/>
    <mergeCell ref="B127:E127"/>
    <mergeCell ref="B130:E130"/>
    <mergeCell ref="B131:E131"/>
    <mergeCell ref="B129:E129"/>
    <mergeCell ref="B128:E128"/>
    <mergeCell ref="B126:E126"/>
    <mergeCell ref="B123:E123"/>
    <mergeCell ref="H114:K114"/>
    <mergeCell ref="H115:K116"/>
    <mergeCell ref="G115:G116"/>
    <mergeCell ref="B135:E135"/>
    <mergeCell ref="B132:E134"/>
    <mergeCell ref="B124:E124"/>
    <mergeCell ref="H118:K118"/>
    <mergeCell ref="H117:K117"/>
  </mergeCells>
  <pageMargins left="0.23622047244094491" right="0.23622047244094491" top="0.35433070866141736" bottom="0.35433070866141736" header="0.31496062992125984" footer="0.31496062992125984"/>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G127"/>
  <sheetViews>
    <sheetView zoomScale="75" zoomScaleNormal="75" workbookViewId="0">
      <selection activeCell="M35" sqref="M35"/>
    </sheetView>
  </sheetViews>
  <sheetFormatPr defaultRowHeight="15" x14ac:dyDescent="0.25"/>
  <cols>
    <col min="1" max="1" width="7.7109375" style="7" customWidth="1"/>
    <col min="2" max="3" width="54.7109375" style="7" customWidth="1"/>
    <col min="4" max="4" width="3.28515625" style="294" customWidth="1"/>
    <col min="5" max="5" width="13.85546875" style="7" customWidth="1"/>
    <col min="6" max="6" width="20.7109375" style="7" customWidth="1"/>
    <col min="7" max="16384" width="9.140625" style="7"/>
  </cols>
  <sheetData>
    <row r="4" spans="1:7" ht="18" x14ac:dyDescent="0.25">
      <c r="B4" s="1220" t="s">
        <v>881</v>
      </c>
      <c r="D4" s="7"/>
    </row>
    <row r="7" spans="1:7" ht="11.25" customHeight="1" x14ac:dyDescent="0.25"/>
    <row r="8" spans="1:7" ht="11.25" customHeight="1" x14ac:dyDescent="0.25"/>
    <row r="9" spans="1:7" s="175" customFormat="1" ht="15.75" x14ac:dyDescent="0.25">
      <c r="A9" s="1221" t="s">
        <v>131</v>
      </c>
      <c r="D9" s="56"/>
      <c r="E9" s="1221"/>
    </row>
    <row r="10" spans="1:7" s="175" customFormat="1" ht="15.75" x14ac:dyDescent="0.25">
      <c r="A10" s="1115">
        <v>1</v>
      </c>
      <c r="B10" s="873" t="s">
        <v>127</v>
      </c>
      <c r="C10" s="411" t="s">
        <v>138</v>
      </c>
      <c r="D10" s="56"/>
      <c r="E10" s="1221"/>
    </row>
    <row r="11" spans="1:7" ht="15.75" x14ac:dyDescent="0.25">
      <c r="A11" s="1115">
        <v>2</v>
      </c>
      <c r="B11" s="873" t="s">
        <v>90</v>
      </c>
      <c r="C11" s="1181" t="s">
        <v>94</v>
      </c>
      <c r="E11" s="1200" t="s">
        <v>95</v>
      </c>
      <c r="F11" s="1574" t="s">
        <v>93</v>
      </c>
      <c r="G11" s="1574"/>
    </row>
    <row r="12" spans="1:7" ht="15.75" x14ac:dyDescent="0.25">
      <c r="A12" s="1115">
        <v>3</v>
      </c>
      <c r="B12" s="873" t="s">
        <v>91</v>
      </c>
      <c r="C12" s="1181" t="s">
        <v>96</v>
      </c>
      <c r="E12" s="1200" t="s">
        <v>95</v>
      </c>
      <c r="F12" s="1574" t="s">
        <v>97</v>
      </c>
      <c r="G12" s="1574"/>
    </row>
    <row r="13" spans="1:7" ht="15.75" x14ac:dyDescent="0.25">
      <c r="A13" s="1115">
        <v>4</v>
      </c>
      <c r="B13" s="873" t="s">
        <v>101</v>
      </c>
      <c r="C13" s="1187">
        <v>43941</v>
      </c>
      <c r="E13" s="820"/>
      <c r="F13" s="175"/>
    </row>
    <row r="14" spans="1:7" ht="15.75" x14ac:dyDescent="0.25">
      <c r="A14" s="1115">
        <v>5</v>
      </c>
      <c r="B14" s="873" t="s">
        <v>123</v>
      </c>
      <c r="C14" s="821">
        <v>0.45520833333333338</v>
      </c>
      <c r="E14" s="820"/>
      <c r="F14" s="175"/>
    </row>
    <row r="15" spans="1:7" ht="15.75" x14ac:dyDescent="0.25">
      <c r="A15" s="1115">
        <v>6</v>
      </c>
      <c r="B15" s="873" t="s">
        <v>124</v>
      </c>
      <c r="C15" s="1187" t="s">
        <v>125</v>
      </c>
      <c r="E15" s="820"/>
      <c r="F15" s="175"/>
    </row>
    <row r="16" spans="1:7" ht="15.75" x14ac:dyDescent="0.25">
      <c r="A16" s="1115">
        <v>7</v>
      </c>
      <c r="B16" s="873" t="s">
        <v>102</v>
      </c>
      <c r="C16" s="1187">
        <v>43942</v>
      </c>
      <c r="E16" s="820"/>
      <c r="F16" s="175"/>
    </row>
    <row r="17" spans="1:7" ht="15.75" x14ac:dyDescent="0.25">
      <c r="A17" s="1115">
        <v>8</v>
      </c>
      <c r="B17" s="873" t="s">
        <v>103</v>
      </c>
      <c r="C17" s="1187">
        <f>C16+7</f>
        <v>43949</v>
      </c>
      <c r="E17" s="820"/>
      <c r="F17" s="175"/>
    </row>
    <row r="18" spans="1:7" ht="15.75" x14ac:dyDescent="0.25">
      <c r="A18" s="1578">
        <v>9</v>
      </c>
      <c r="B18" s="1580" t="s">
        <v>85</v>
      </c>
      <c r="C18" s="1582" t="s">
        <v>98</v>
      </c>
      <c r="E18" s="1200" t="s">
        <v>181</v>
      </c>
      <c r="F18" s="1575" t="s">
        <v>92</v>
      </c>
      <c r="G18" s="1575"/>
    </row>
    <row r="19" spans="1:7" ht="15.75" x14ac:dyDescent="0.25">
      <c r="A19" s="1579"/>
      <c r="B19" s="1581"/>
      <c r="C19" s="1583"/>
      <c r="E19" s="1200" t="s">
        <v>182</v>
      </c>
      <c r="F19" s="1574" t="s">
        <v>119</v>
      </c>
      <c r="G19" s="1574"/>
    </row>
    <row r="20" spans="1:7" ht="15.75" x14ac:dyDescent="0.25">
      <c r="A20" s="1115">
        <v>10</v>
      </c>
      <c r="B20" s="873" t="s">
        <v>86</v>
      </c>
      <c r="C20" s="109">
        <v>10000000</v>
      </c>
      <c r="E20" s="823"/>
      <c r="F20" s="175"/>
    </row>
    <row r="21" spans="1:7" ht="15.75" x14ac:dyDescent="0.25">
      <c r="A21" s="1115">
        <v>11</v>
      </c>
      <c r="B21" s="873" t="s">
        <v>87</v>
      </c>
      <c r="C21" s="109">
        <f>(C20*(F21/100))+(C20*((1.5*340)/(100*365)))</f>
        <v>10213826.02739726</v>
      </c>
      <c r="E21" s="1203" t="s">
        <v>100</v>
      </c>
      <c r="F21" s="1576">
        <v>100.741</v>
      </c>
      <c r="G21" s="1576"/>
    </row>
    <row r="22" spans="1:7" ht="15.75" x14ac:dyDescent="0.25">
      <c r="A22" s="1115">
        <v>12</v>
      </c>
      <c r="B22" s="873" t="s">
        <v>83</v>
      </c>
      <c r="C22" s="109">
        <f>C21</f>
        <v>10213826.02739726</v>
      </c>
      <c r="D22" s="1169"/>
      <c r="E22" s="1201"/>
      <c r="F22" s="260"/>
    </row>
    <row r="23" spans="1:7" ht="15.75" x14ac:dyDescent="0.25">
      <c r="A23" s="1115">
        <v>13</v>
      </c>
      <c r="B23" s="873" t="s">
        <v>88</v>
      </c>
      <c r="C23" s="1181" t="s">
        <v>99</v>
      </c>
      <c r="E23" s="300"/>
      <c r="F23" s="1222"/>
    </row>
    <row r="24" spans="1:7" ht="15.75" x14ac:dyDescent="0.25">
      <c r="A24" s="1115">
        <v>14</v>
      </c>
      <c r="B24" s="873" t="s">
        <v>82</v>
      </c>
      <c r="C24" s="666">
        <v>-6.1000000000000004E-3</v>
      </c>
      <c r="E24" s="824"/>
      <c r="F24" s="1195"/>
    </row>
    <row r="25" spans="1:7" ht="15.75" x14ac:dyDescent="0.25">
      <c r="A25" s="1115">
        <v>15</v>
      </c>
      <c r="B25" s="873" t="s">
        <v>84</v>
      </c>
      <c r="C25" s="109">
        <f>C22*(1+((C24*(C17-C16))/(100*360)))</f>
        <v>10213813.912664723</v>
      </c>
      <c r="E25" s="825"/>
      <c r="F25" s="175"/>
    </row>
    <row r="26" spans="1:7" ht="15.75" x14ac:dyDescent="0.25">
      <c r="A26" s="1115">
        <v>16</v>
      </c>
      <c r="B26" s="873" t="s">
        <v>316</v>
      </c>
      <c r="C26" s="131" t="s">
        <v>262</v>
      </c>
      <c r="D26" s="1169"/>
      <c r="E26" s="1205"/>
      <c r="F26" s="1195"/>
    </row>
    <row r="27" spans="1:7" ht="31.5" x14ac:dyDescent="0.25">
      <c r="A27" s="1577" t="s">
        <v>133</v>
      </c>
      <c r="B27" s="1577"/>
      <c r="C27" s="1577"/>
      <c r="D27" s="1577"/>
      <c r="E27" s="175"/>
      <c r="F27" s="913" t="s">
        <v>858</v>
      </c>
    </row>
    <row r="28" spans="1:7" ht="15.75" x14ac:dyDescent="0.25">
      <c r="A28" s="537">
        <v>1</v>
      </c>
      <c r="B28" s="647" t="s">
        <v>0</v>
      </c>
      <c r="C28" s="1184" t="s">
        <v>669</v>
      </c>
      <c r="D28" s="269" t="s">
        <v>130</v>
      </c>
      <c r="E28" s="1223" t="s">
        <v>283</v>
      </c>
      <c r="F28" s="1115"/>
    </row>
    <row r="29" spans="1:7" ht="15.75" x14ac:dyDescent="0.25">
      <c r="A29" s="537">
        <v>2</v>
      </c>
      <c r="B29" s="647" t="s">
        <v>1</v>
      </c>
      <c r="C29" s="1209" t="str">
        <f>F11</f>
        <v>MP6I5ZYZBEU3UXPYFY54</v>
      </c>
      <c r="D29" s="269" t="s">
        <v>130</v>
      </c>
      <c r="E29" s="1223" t="s">
        <v>283</v>
      </c>
      <c r="F29" s="1125" t="s">
        <v>963</v>
      </c>
    </row>
    <row r="30" spans="1:7" ht="15.75" x14ac:dyDescent="0.25">
      <c r="A30" s="537">
        <v>3</v>
      </c>
      <c r="B30" s="647" t="s">
        <v>40</v>
      </c>
      <c r="C30" s="1209" t="str">
        <f>F11</f>
        <v>MP6I5ZYZBEU3UXPYFY54</v>
      </c>
      <c r="D30" s="269" t="s">
        <v>130</v>
      </c>
      <c r="E30" s="1169"/>
      <c r="F30" s="1115">
        <v>4.0999999999999996</v>
      </c>
    </row>
    <row r="31" spans="1:7" ht="15.75" x14ac:dyDescent="0.25">
      <c r="A31" s="537">
        <v>4</v>
      </c>
      <c r="B31" s="647" t="s">
        <v>12</v>
      </c>
      <c r="C31" s="1209" t="s">
        <v>106</v>
      </c>
      <c r="D31" s="269" t="s">
        <v>130</v>
      </c>
      <c r="E31" s="1223"/>
      <c r="F31" s="1126"/>
    </row>
    <row r="32" spans="1:7" ht="15.75" x14ac:dyDescent="0.25">
      <c r="A32" s="537">
        <v>5</v>
      </c>
      <c r="B32" s="647" t="s">
        <v>2</v>
      </c>
      <c r="C32" s="1209" t="s">
        <v>107</v>
      </c>
      <c r="D32" s="269" t="s">
        <v>130</v>
      </c>
      <c r="E32" s="1223"/>
      <c r="F32" s="1126"/>
    </row>
    <row r="33" spans="1:6" ht="15.75" x14ac:dyDescent="0.25">
      <c r="A33" s="537">
        <v>6</v>
      </c>
      <c r="B33" s="647" t="s">
        <v>445</v>
      </c>
      <c r="C33" s="42"/>
      <c r="D33" s="269" t="s">
        <v>44</v>
      </c>
      <c r="E33" s="132"/>
      <c r="F33" s="1126"/>
    </row>
    <row r="34" spans="1:6" ht="15.75" x14ac:dyDescent="0.25">
      <c r="A34" s="537">
        <v>7</v>
      </c>
      <c r="B34" s="647" t="s">
        <v>446</v>
      </c>
      <c r="C34" s="42"/>
      <c r="D34" s="269" t="s">
        <v>43</v>
      </c>
      <c r="E34" s="1223" t="s">
        <v>283</v>
      </c>
      <c r="F34" s="1126"/>
    </row>
    <row r="35" spans="1:6" ht="15.75" x14ac:dyDescent="0.25">
      <c r="A35" s="537">
        <v>8</v>
      </c>
      <c r="B35" s="647" t="s">
        <v>447</v>
      </c>
      <c r="C35" s="42"/>
      <c r="D35" s="269" t="s">
        <v>43</v>
      </c>
      <c r="E35" s="1223" t="s">
        <v>283</v>
      </c>
      <c r="F35" s="1126"/>
    </row>
    <row r="36" spans="1:6" ht="15.75" x14ac:dyDescent="0.25">
      <c r="A36" s="537">
        <v>9</v>
      </c>
      <c r="B36" s="647" t="s">
        <v>5</v>
      </c>
      <c r="C36" s="1209" t="s">
        <v>109</v>
      </c>
      <c r="D36" s="269" t="s">
        <v>130</v>
      </c>
      <c r="E36" s="132"/>
      <c r="F36" s="1126"/>
    </row>
    <row r="37" spans="1:6" ht="15.75" x14ac:dyDescent="0.25">
      <c r="A37" s="537">
        <v>10</v>
      </c>
      <c r="B37" s="647" t="s">
        <v>6</v>
      </c>
      <c r="C37" s="1181" t="s">
        <v>93</v>
      </c>
      <c r="D37" s="269" t="s">
        <v>130</v>
      </c>
      <c r="E37" s="1223" t="s">
        <v>283</v>
      </c>
      <c r="F37" s="1125">
        <v>4.0999999999999996</v>
      </c>
    </row>
    <row r="38" spans="1:6" ht="15.75" x14ac:dyDescent="0.25">
      <c r="A38" s="537">
        <v>11</v>
      </c>
      <c r="B38" s="647" t="s">
        <v>7</v>
      </c>
      <c r="C38" s="1209" t="str">
        <f>F12</f>
        <v>DL6FFRRLF74S01HE2M14</v>
      </c>
      <c r="D38" s="269" t="s">
        <v>130</v>
      </c>
      <c r="E38" s="132"/>
      <c r="F38" s="1125">
        <v>4.0999999999999996</v>
      </c>
    </row>
    <row r="39" spans="1:6" ht="15.75" x14ac:dyDescent="0.25">
      <c r="A39" s="537">
        <v>12</v>
      </c>
      <c r="B39" s="647" t="s">
        <v>46</v>
      </c>
      <c r="C39" s="1209" t="s">
        <v>108</v>
      </c>
      <c r="D39" s="269" t="s">
        <v>130</v>
      </c>
      <c r="E39" s="1223"/>
      <c r="F39" s="1125">
        <v>4.2</v>
      </c>
    </row>
    <row r="40" spans="1:6" ht="15.75" x14ac:dyDescent="0.25">
      <c r="A40" s="537">
        <v>13</v>
      </c>
      <c r="B40" s="647" t="s">
        <v>8</v>
      </c>
      <c r="C40" s="42"/>
      <c r="D40" s="269" t="s">
        <v>43</v>
      </c>
      <c r="E40" s="1223" t="s">
        <v>283</v>
      </c>
      <c r="F40" s="1115">
        <v>4.3</v>
      </c>
    </row>
    <row r="41" spans="1:6" ht="15.75" x14ac:dyDescent="0.25">
      <c r="A41" s="537">
        <v>14</v>
      </c>
      <c r="B41" s="647" t="s">
        <v>9</v>
      </c>
      <c r="C41" s="42"/>
      <c r="D41" s="269" t="s">
        <v>43</v>
      </c>
      <c r="E41" s="132"/>
      <c r="F41" s="1118"/>
    </row>
    <row r="42" spans="1:6" ht="15.75" x14ac:dyDescent="0.25">
      <c r="A42" s="537">
        <v>15</v>
      </c>
      <c r="B42" s="647" t="s">
        <v>10</v>
      </c>
      <c r="C42" s="42"/>
      <c r="D42" s="269" t="s">
        <v>43</v>
      </c>
      <c r="E42" s="132"/>
      <c r="F42" s="1125"/>
    </row>
    <row r="43" spans="1:6" ht="15.75" x14ac:dyDescent="0.25">
      <c r="A43" s="537">
        <v>16</v>
      </c>
      <c r="B43" s="647" t="s">
        <v>41</v>
      </c>
      <c r="C43" s="42"/>
      <c r="D43" s="269" t="s">
        <v>44</v>
      </c>
      <c r="E43" s="132"/>
      <c r="F43" s="1116"/>
    </row>
    <row r="44" spans="1:6" ht="15.75" x14ac:dyDescent="0.25">
      <c r="A44" s="537">
        <v>17</v>
      </c>
      <c r="B44" s="647" t="s">
        <v>11</v>
      </c>
      <c r="C44" s="245" t="str">
        <f>C29</f>
        <v>MP6I5ZYZBEU3UXPYFY54</v>
      </c>
      <c r="D44" s="269" t="s">
        <v>43</v>
      </c>
      <c r="E44" s="1223" t="s">
        <v>283</v>
      </c>
      <c r="F44" s="1115">
        <v>4.5</v>
      </c>
    </row>
    <row r="45" spans="1:6" ht="15.75" x14ac:dyDescent="0.25">
      <c r="A45" s="537">
        <v>18</v>
      </c>
      <c r="B45" s="647" t="s">
        <v>154</v>
      </c>
      <c r="C45" s="1435" t="s">
        <v>621</v>
      </c>
      <c r="D45" s="269" t="s">
        <v>769</v>
      </c>
      <c r="E45" s="1169"/>
      <c r="F45" s="1115"/>
    </row>
    <row r="46" spans="1:6" ht="15.75" x14ac:dyDescent="0.25">
      <c r="A46" s="678" t="s">
        <v>134</v>
      </c>
      <c r="B46" s="1224"/>
      <c r="C46" s="66"/>
      <c r="D46" s="1232"/>
      <c r="E46" s="132"/>
      <c r="F46" s="198"/>
    </row>
    <row r="47" spans="1:6" ht="15.75" x14ac:dyDescent="0.25">
      <c r="A47" s="537">
        <v>1</v>
      </c>
      <c r="B47" s="647" t="s">
        <v>49</v>
      </c>
      <c r="C47" s="1209" t="s">
        <v>120</v>
      </c>
      <c r="D47" s="269" t="s">
        <v>130</v>
      </c>
      <c r="E47" s="1223" t="s">
        <v>283</v>
      </c>
      <c r="F47" s="1115">
        <v>3.1</v>
      </c>
    </row>
    <row r="48" spans="1:6" ht="15.75" x14ac:dyDescent="0.25">
      <c r="A48" s="537">
        <v>2</v>
      </c>
      <c r="B48" s="647" t="s">
        <v>15</v>
      </c>
      <c r="C48" s="42"/>
      <c r="D48" s="269" t="s">
        <v>44</v>
      </c>
      <c r="E48" s="132"/>
      <c r="F48" s="1115"/>
    </row>
    <row r="49" spans="1:6" ht="15.75" x14ac:dyDescent="0.25">
      <c r="A49" s="537">
        <v>3</v>
      </c>
      <c r="B49" s="647" t="s">
        <v>79</v>
      </c>
      <c r="C49" s="301" t="s">
        <v>645</v>
      </c>
      <c r="D49" s="269" t="s">
        <v>130</v>
      </c>
      <c r="E49" s="132"/>
      <c r="F49" s="1128">
        <v>9.1999999999999993</v>
      </c>
    </row>
    <row r="50" spans="1:6" ht="15.75" x14ac:dyDescent="0.25">
      <c r="A50" s="537">
        <v>4</v>
      </c>
      <c r="B50" s="647" t="s">
        <v>34</v>
      </c>
      <c r="C50" s="106" t="s">
        <v>142</v>
      </c>
      <c r="D50" s="269" t="s">
        <v>130</v>
      </c>
      <c r="E50" s="132"/>
      <c r="F50" s="1115"/>
    </row>
    <row r="51" spans="1:6" ht="15.75" x14ac:dyDescent="0.25">
      <c r="A51" s="537">
        <v>5</v>
      </c>
      <c r="B51" s="647" t="s">
        <v>16</v>
      </c>
      <c r="C51" s="1209" t="b">
        <v>0</v>
      </c>
      <c r="D51" s="269" t="s">
        <v>130</v>
      </c>
      <c r="E51" s="132"/>
      <c r="F51" s="1115"/>
    </row>
    <row r="52" spans="1:6" ht="15.75" x14ac:dyDescent="0.25">
      <c r="A52" s="537">
        <v>6</v>
      </c>
      <c r="B52" s="647" t="s">
        <v>50</v>
      </c>
      <c r="C52" s="42"/>
      <c r="D52" s="269" t="s">
        <v>44</v>
      </c>
      <c r="E52" s="132"/>
      <c r="F52" s="1115"/>
    </row>
    <row r="53" spans="1:6" ht="15.75" x14ac:dyDescent="0.25">
      <c r="A53" s="537">
        <v>7</v>
      </c>
      <c r="B53" s="647" t="s">
        <v>13</v>
      </c>
      <c r="C53" s="42"/>
      <c r="D53" s="269" t="s">
        <v>44</v>
      </c>
      <c r="E53" s="132"/>
      <c r="F53" s="1115"/>
    </row>
    <row r="54" spans="1:6" ht="15.75" x14ac:dyDescent="0.25">
      <c r="A54" s="537">
        <v>8</v>
      </c>
      <c r="B54" s="647" t="s">
        <v>14</v>
      </c>
      <c r="C54" s="106" t="s">
        <v>170</v>
      </c>
      <c r="D54" s="269" t="s">
        <v>130</v>
      </c>
      <c r="E54" s="1223" t="s">
        <v>283</v>
      </c>
      <c r="F54" s="1121" t="s">
        <v>954</v>
      </c>
    </row>
    <row r="55" spans="1:6" ht="15.75" x14ac:dyDescent="0.25">
      <c r="A55" s="537">
        <v>9</v>
      </c>
      <c r="B55" s="647" t="s">
        <v>51</v>
      </c>
      <c r="C55" s="106" t="s">
        <v>104</v>
      </c>
      <c r="D55" s="269" t="s">
        <v>130</v>
      </c>
      <c r="E55" s="1223" t="s">
        <v>283</v>
      </c>
      <c r="F55" s="1115">
        <v>7.1</v>
      </c>
    </row>
    <row r="56" spans="1:6" ht="15.75" x14ac:dyDescent="0.25">
      <c r="A56" s="537">
        <v>10</v>
      </c>
      <c r="B56" s="647" t="s">
        <v>35</v>
      </c>
      <c r="C56" s="42"/>
      <c r="D56" s="269" t="s">
        <v>44</v>
      </c>
      <c r="E56" s="132"/>
      <c r="F56" s="1115">
        <v>7.1</v>
      </c>
    </row>
    <row r="57" spans="1:6" ht="15.75" x14ac:dyDescent="0.25">
      <c r="A57" s="537">
        <v>11</v>
      </c>
      <c r="B57" s="647" t="s">
        <v>52</v>
      </c>
      <c r="C57" s="106">
        <v>2000</v>
      </c>
      <c r="D57" s="269" t="s">
        <v>44</v>
      </c>
      <c r="E57" s="132"/>
      <c r="F57" s="1115">
        <v>7.1</v>
      </c>
    </row>
    <row r="58" spans="1:6" ht="15.75" x14ac:dyDescent="0.25">
      <c r="A58" s="537">
        <v>12</v>
      </c>
      <c r="B58" s="647" t="s">
        <v>53</v>
      </c>
      <c r="C58" s="1183" t="s">
        <v>644</v>
      </c>
      <c r="D58" s="269" t="s">
        <v>130</v>
      </c>
      <c r="E58" s="132"/>
      <c r="F58" s="53"/>
    </row>
    <row r="59" spans="1:6" ht="15.75" x14ac:dyDescent="0.25">
      <c r="A59" s="537">
        <v>13</v>
      </c>
      <c r="B59" s="647" t="s">
        <v>54</v>
      </c>
      <c r="C59" s="1186" t="s">
        <v>646</v>
      </c>
      <c r="D59" s="269" t="s">
        <v>130</v>
      </c>
      <c r="E59" s="132"/>
      <c r="F59" s="1123"/>
    </row>
    <row r="60" spans="1:6" ht="15.75" x14ac:dyDescent="0.25">
      <c r="A60" s="537">
        <v>14</v>
      </c>
      <c r="B60" s="647" t="s">
        <v>37</v>
      </c>
      <c r="C60" s="1186" t="s">
        <v>647</v>
      </c>
      <c r="D60" s="1143" t="s">
        <v>130</v>
      </c>
      <c r="E60" s="1223" t="s">
        <v>283</v>
      </c>
      <c r="F60" s="1123"/>
    </row>
    <row r="61" spans="1:6" ht="15.75" x14ac:dyDescent="0.25">
      <c r="A61" s="537">
        <v>15</v>
      </c>
      <c r="B61" s="647" t="s">
        <v>55</v>
      </c>
      <c r="C61" s="1435" t="s">
        <v>621</v>
      </c>
      <c r="D61" s="1143" t="s">
        <v>769</v>
      </c>
      <c r="E61" s="132"/>
      <c r="F61" s="1115"/>
    </row>
    <row r="62" spans="1:6" ht="15.75" x14ac:dyDescent="0.25">
      <c r="A62" s="537">
        <v>16</v>
      </c>
      <c r="B62" s="647" t="s">
        <v>56</v>
      </c>
      <c r="C62" s="1435" t="s">
        <v>621</v>
      </c>
      <c r="D62" s="269" t="s">
        <v>769</v>
      </c>
      <c r="E62" s="132"/>
      <c r="F62" s="1115"/>
    </row>
    <row r="63" spans="1:6" ht="15.75" x14ac:dyDescent="0.25">
      <c r="A63" s="537">
        <v>17</v>
      </c>
      <c r="B63" s="647" t="s">
        <v>57</v>
      </c>
      <c r="C63" s="1435" t="s">
        <v>621</v>
      </c>
      <c r="D63" s="269" t="s">
        <v>769</v>
      </c>
      <c r="E63" s="132"/>
      <c r="F63" s="1122"/>
    </row>
    <row r="64" spans="1:6" ht="15.75" x14ac:dyDescent="0.25">
      <c r="A64" s="537">
        <v>18</v>
      </c>
      <c r="B64" s="647" t="s">
        <v>129</v>
      </c>
      <c r="C64" s="245" t="s">
        <v>105</v>
      </c>
      <c r="D64" s="1143" t="s">
        <v>130</v>
      </c>
      <c r="E64" s="1223" t="s">
        <v>283</v>
      </c>
      <c r="F64" s="1115">
        <v>6.3</v>
      </c>
    </row>
    <row r="65" spans="1:6" ht="15.75" x14ac:dyDescent="0.25">
      <c r="A65" s="537">
        <v>19</v>
      </c>
      <c r="B65" s="647" t="s">
        <v>17</v>
      </c>
      <c r="C65" s="1435" t="s">
        <v>621</v>
      </c>
      <c r="D65" s="269" t="s">
        <v>769</v>
      </c>
      <c r="E65" s="132"/>
      <c r="F65" s="1115"/>
    </row>
    <row r="66" spans="1:6" ht="15.75" x14ac:dyDescent="0.25">
      <c r="A66" s="537">
        <v>20</v>
      </c>
      <c r="B66" s="647" t="s">
        <v>18</v>
      </c>
      <c r="C66" s="1435" t="s">
        <v>621</v>
      </c>
      <c r="D66" s="269" t="s">
        <v>769</v>
      </c>
      <c r="E66" s="132"/>
      <c r="F66" s="1115"/>
    </row>
    <row r="67" spans="1:6" ht="15.75" x14ac:dyDescent="0.25">
      <c r="A67" s="537">
        <v>21</v>
      </c>
      <c r="B67" s="647" t="s">
        <v>58</v>
      </c>
      <c r="C67" s="1435" t="s">
        <v>621</v>
      </c>
      <c r="D67" s="269" t="s">
        <v>769</v>
      </c>
      <c r="E67" s="132"/>
      <c r="F67" s="1115"/>
    </row>
    <row r="68" spans="1:6" ht="15.75" x14ac:dyDescent="0.25">
      <c r="A68" s="537">
        <v>22</v>
      </c>
      <c r="B68" s="647" t="s">
        <v>663</v>
      </c>
      <c r="C68" s="1435" t="s">
        <v>621</v>
      </c>
      <c r="D68" s="269" t="s">
        <v>769</v>
      </c>
      <c r="E68" s="132"/>
      <c r="F68" s="1115"/>
    </row>
    <row r="69" spans="1:6" ht="15.75" x14ac:dyDescent="0.25">
      <c r="A69" s="537">
        <v>23</v>
      </c>
      <c r="B69" s="647" t="s">
        <v>59</v>
      </c>
      <c r="C69" s="1435" t="s">
        <v>621</v>
      </c>
      <c r="D69" s="269" t="s">
        <v>769</v>
      </c>
      <c r="E69" s="132"/>
      <c r="F69" s="1126">
        <v>7.2</v>
      </c>
    </row>
    <row r="70" spans="1:6" ht="15.75" x14ac:dyDescent="0.25">
      <c r="A70" s="537">
        <v>24</v>
      </c>
      <c r="B70" s="647" t="s">
        <v>60</v>
      </c>
      <c r="C70" s="1435" t="s">
        <v>621</v>
      </c>
      <c r="D70" s="269" t="s">
        <v>769</v>
      </c>
      <c r="E70" s="132"/>
      <c r="F70" s="1115"/>
    </row>
    <row r="71" spans="1:6" ht="15.75" x14ac:dyDescent="0.25">
      <c r="A71" s="537">
        <v>25</v>
      </c>
      <c r="B71" s="647" t="s">
        <v>61</v>
      </c>
      <c r="C71" s="1435" t="s">
        <v>621</v>
      </c>
      <c r="D71" s="269" t="s">
        <v>769</v>
      </c>
      <c r="E71" s="132"/>
      <c r="F71" s="1115"/>
    </row>
    <row r="72" spans="1:6" ht="15.75" x14ac:dyDescent="0.25">
      <c r="A72" s="537">
        <v>26</v>
      </c>
      <c r="B72" s="647" t="s">
        <v>62</v>
      </c>
      <c r="C72" s="1435" t="s">
        <v>621</v>
      </c>
      <c r="D72" s="269" t="s">
        <v>769</v>
      </c>
      <c r="E72" s="132"/>
      <c r="F72" s="1115"/>
    </row>
    <row r="73" spans="1:6" ht="15.75" x14ac:dyDescent="0.25">
      <c r="A73" s="537">
        <v>27</v>
      </c>
      <c r="B73" s="647" t="s">
        <v>63</v>
      </c>
      <c r="C73" s="1435" t="s">
        <v>621</v>
      </c>
      <c r="D73" s="269" t="s">
        <v>769</v>
      </c>
      <c r="E73" s="132"/>
      <c r="F73" s="1115"/>
    </row>
    <row r="74" spans="1:6" ht="15.75" x14ac:dyDescent="0.25">
      <c r="A74" s="537">
        <v>28</v>
      </c>
      <c r="B74" s="647" t="s">
        <v>64</v>
      </c>
      <c r="C74" s="1435" t="s">
        <v>621</v>
      </c>
      <c r="D74" s="269" t="s">
        <v>769</v>
      </c>
      <c r="E74" s="132"/>
      <c r="F74" s="1115"/>
    </row>
    <row r="75" spans="1:6" ht="15.75" x14ac:dyDescent="0.25">
      <c r="A75" s="537">
        <v>29</v>
      </c>
      <c r="B75" s="647" t="s">
        <v>65</v>
      </c>
      <c r="C75" s="1435" t="s">
        <v>621</v>
      </c>
      <c r="D75" s="269" t="s">
        <v>769</v>
      </c>
      <c r="E75" s="132"/>
      <c r="F75" s="1115"/>
    </row>
    <row r="76" spans="1:6" ht="15.75" x14ac:dyDescent="0.25">
      <c r="A76" s="537">
        <v>30</v>
      </c>
      <c r="B76" s="647" t="s">
        <v>66</v>
      </c>
      <c r="C76" s="1435" t="s">
        <v>621</v>
      </c>
      <c r="D76" s="269" t="s">
        <v>769</v>
      </c>
      <c r="E76" s="132"/>
      <c r="F76" s="1115"/>
    </row>
    <row r="77" spans="1:6" ht="15.75" x14ac:dyDescent="0.25">
      <c r="A77" s="537">
        <v>31</v>
      </c>
      <c r="B77" s="647" t="s">
        <v>67</v>
      </c>
      <c r="C77" s="1435" t="s">
        <v>621</v>
      </c>
      <c r="D77" s="269" t="s">
        <v>769</v>
      </c>
      <c r="E77" s="132"/>
      <c r="F77" s="1115"/>
    </row>
    <row r="78" spans="1:6" ht="15.75" x14ac:dyDescent="0.25">
      <c r="A78" s="537">
        <v>32</v>
      </c>
      <c r="B78" s="647" t="s">
        <v>68</v>
      </c>
      <c r="C78" s="1435" t="s">
        <v>621</v>
      </c>
      <c r="D78" s="269" t="s">
        <v>769</v>
      </c>
      <c r="E78" s="132"/>
      <c r="F78" s="1115"/>
    </row>
    <row r="79" spans="1:6" ht="15.75" x14ac:dyDescent="0.25">
      <c r="A79" s="537">
        <v>35</v>
      </c>
      <c r="B79" s="647" t="s">
        <v>72</v>
      </c>
      <c r="C79" s="1435" t="s">
        <v>621</v>
      </c>
      <c r="D79" s="269" t="s">
        <v>769</v>
      </c>
      <c r="E79" s="132"/>
      <c r="F79" s="1115"/>
    </row>
    <row r="80" spans="1:6" ht="15.75" x14ac:dyDescent="0.25">
      <c r="A80" s="537">
        <v>36</v>
      </c>
      <c r="B80" s="647" t="s">
        <v>73</v>
      </c>
      <c r="C80" s="1435" t="s">
        <v>621</v>
      </c>
      <c r="D80" s="269" t="s">
        <v>769</v>
      </c>
      <c r="E80" s="132"/>
      <c r="F80" s="1115"/>
    </row>
    <row r="81" spans="1:6" ht="15.75" x14ac:dyDescent="0.25">
      <c r="A81" s="537">
        <v>37</v>
      </c>
      <c r="B81" s="647" t="s">
        <v>69</v>
      </c>
      <c r="C81" s="1214">
        <f>C22</f>
        <v>10213826.02739726</v>
      </c>
      <c r="D81" s="1143" t="s">
        <v>130</v>
      </c>
      <c r="E81" s="132"/>
      <c r="F81" s="1116"/>
    </row>
    <row r="82" spans="1:6" ht="15.75" x14ac:dyDescent="0.25">
      <c r="A82" s="537">
        <v>38</v>
      </c>
      <c r="B82" s="647" t="s">
        <v>70</v>
      </c>
      <c r="C82" s="1214">
        <f>C25</f>
        <v>10213813.912664723</v>
      </c>
      <c r="D82" s="1143" t="s">
        <v>130</v>
      </c>
      <c r="E82" s="132"/>
      <c r="F82" s="1116"/>
    </row>
    <row r="83" spans="1:6" ht="15.75" x14ac:dyDescent="0.25">
      <c r="A83" s="537">
        <v>39</v>
      </c>
      <c r="B83" s="647" t="s">
        <v>71</v>
      </c>
      <c r="C83" s="1209" t="str">
        <f>C23</f>
        <v>EUR</v>
      </c>
      <c r="D83" s="269" t="s">
        <v>130</v>
      </c>
      <c r="E83" s="132"/>
      <c r="F83" s="1115"/>
    </row>
    <row r="84" spans="1:6" ht="15.75" x14ac:dyDescent="0.25">
      <c r="A84" s="537">
        <v>49</v>
      </c>
      <c r="B84" s="647" t="s">
        <v>335</v>
      </c>
      <c r="C84" s="1225">
        <f>C95</f>
        <v>102.13826027397259</v>
      </c>
      <c r="D84" s="269" t="s">
        <v>130</v>
      </c>
      <c r="E84" s="1223" t="s">
        <v>283</v>
      </c>
      <c r="F84" s="1115">
        <v>7.2</v>
      </c>
    </row>
    <row r="85" spans="1:6" ht="15.75" x14ac:dyDescent="0.25">
      <c r="A85" s="537">
        <v>73</v>
      </c>
      <c r="B85" s="647" t="s">
        <v>81</v>
      </c>
      <c r="C85" s="245" t="b">
        <v>0</v>
      </c>
      <c r="D85" s="679" t="s">
        <v>130</v>
      </c>
      <c r="E85" s="132"/>
      <c r="F85" s="1115">
        <v>6.1</v>
      </c>
    </row>
    <row r="86" spans="1:6" ht="15.75" x14ac:dyDescent="0.25">
      <c r="A86" s="537">
        <v>74</v>
      </c>
      <c r="B86" s="647" t="s">
        <v>78</v>
      </c>
      <c r="C86" s="1435" t="s">
        <v>621</v>
      </c>
      <c r="D86" s="1542" t="s">
        <v>769</v>
      </c>
      <c r="E86" s="132"/>
      <c r="F86" s="1123"/>
    </row>
    <row r="87" spans="1:6" ht="15.75" x14ac:dyDescent="0.25">
      <c r="A87" s="537">
        <v>75</v>
      </c>
      <c r="B87" s="647" t="s">
        <v>19</v>
      </c>
      <c r="C87" s="1209" t="s">
        <v>113</v>
      </c>
      <c r="D87" s="679" t="s">
        <v>44</v>
      </c>
      <c r="E87" s="132"/>
      <c r="F87" s="1115"/>
    </row>
    <row r="88" spans="1:6" ht="15.75" x14ac:dyDescent="0.25">
      <c r="A88" s="537">
        <v>76</v>
      </c>
      <c r="B88" s="1226" t="s">
        <v>30</v>
      </c>
      <c r="C88" s="42"/>
      <c r="D88" s="679" t="s">
        <v>44</v>
      </c>
      <c r="E88" s="132"/>
      <c r="F88" s="1115"/>
    </row>
    <row r="89" spans="1:6" ht="15.75" x14ac:dyDescent="0.25">
      <c r="A89" s="537">
        <v>77</v>
      </c>
      <c r="B89" s="1226" t="s">
        <v>31</v>
      </c>
      <c r="C89" s="42"/>
      <c r="D89" s="679" t="s">
        <v>44</v>
      </c>
      <c r="E89" s="132"/>
      <c r="F89" s="1115"/>
    </row>
    <row r="90" spans="1:6" ht="15.75" x14ac:dyDescent="0.25">
      <c r="A90" s="537">
        <v>78</v>
      </c>
      <c r="B90" s="1226" t="s">
        <v>77</v>
      </c>
      <c r="C90" s="1209" t="str">
        <f>F18</f>
        <v>DE0001102317</v>
      </c>
      <c r="D90" s="679" t="s">
        <v>44</v>
      </c>
      <c r="E90" s="132"/>
      <c r="F90" s="1115"/>
    </row>
    <row r="91" spans="1:6" ht="15.75" x14ac:dyDescent="0.25">
      <c r="A91" s="537">
        <v>79</v>
      </c>
      <c r="B91" s="1226" t="s">
        <v>76</v>
      </c>
      <c r="C91" s="1209" t="s">
        <v>118</v>
      </c>
      <c r="D91" s="679" t="s">
        <v>44</v>
      </c>
      <c r="E91" s="1223"/>
      <c r="F91" s="1115">
        <v>6.12</v>
      </c>
    </row>
    <row r="92" spans="1:6" ht="15.75" x14ac:dyDescent="0.25">
      <c r="A92" s="537">
        <v>83</v>
      </c>
      <c r="B92" s="1226" t="s">
        <v>20</v>
      </c>
      <c r="C92" s="1214">
        <f>C20</f>
        <v>10000000</v>
      </c>
      <c r="D92" s="679" t="s">
        <v>44</v>
      </c>
      <c r="E92" s="132"/>
      <c r="F92" s="1116"/>
    </row>
    <row r="93" spans="1:6" ht="15.75" x14ac:dyDescent="0.25">
      <c r="A93" s="537">
        <v>85</v>
      </c>
      <c r="B93" s="647" t="s">
        <v>21</v>
      </c>
      <c r="C93" s="1209" t="s">
        <v>99</v>
      </c>
      <c r="D93" s="679" t="s">
        <v>43</v>
      </c>
      <c r="E93" s="1223"/>
      <c r="F93" s="1115">
        <v>6.5</v>
      </c>
    </row>
    <row r="94" spans="1:6" ht="15.75" x14ac:dyDescent="0.25">
      <c r="A94" s="537">
        <v>86</v>
      </c>
      <c r="B94" s="647" t="s">
        <v>22</v>
      </c>
      <c r="C94" s="42"/>
      <c r="D94" s="679" t="s">
        <v>43</v>
      </c>
      <c r="E94" s="1223" t="s">
        <v>283</v>
      </c>
      <c r="F94" s="1115">
        <v>6.6</v>
      </c>
    </row>
    <row r="95" spans="1:6" ht="15.75" x14ac:dyDescent="0.25">
      <c r="A95" s="537">
        <v>87</v>
      </c>
      <c r="B95" s="647" t="s">
        <v>23</v>
      </c>
      <c r="C95" s="1227">
        <f>(C21/C20)*100</f>
        <v>102.13826027397259</v>
      </c>
      <c r="D95" s="679" t="s">
        <v>44</v>
      </c>
      <c r="E95" s="1223"/>
      <c r="F95" s="1127">
        <v>6.7</v>
      </c>
    </row>
    <row r="96" spans="1:6" ht="15.75" x14ac:dyDescent="0.25">
      <c r="A96" s="537">
        <v>88</v>
      </c>
      <c r="B96" s="647" t="s">
        <v>24</v>
      </c>
      <c r="C96" s="1228">
        <f>C21</f>
        <v>10213826.02739726</v>
      </c>
      <c r="D96" s="679" t="s">
        <v>44</v>
      </c>
      <c r="E96" s="1223"/>
      <c r="F96" s="1117"/>
    </row>
    <row r="97" spans="1:7" ht="15.75" x14ac:dyDescent="0.25">
      <c r="A97" s="537">
        <v>89</v>
      </c>
      <c r="B97" s="647" t="s">
        <v>25</v>
      </c>
      <c r="C97" s="1229">
        <v>0</v>
      </c>
      <c r="D97" s="679" t="s">
        <v>44</v>
      </c>
      <c r="E97" s="1223" t="s">
        <v>283</v>
      </c>
      <c r="F97" s="1126">
        <v>6.8</v>
      </c>
    </row>
    <row r="98" spans="1:7" ht="15.75" x14ac:dyDescent="0.25">
      <c r="A98" s="537">
        <v>90</v>
      </c>
      <c r="B98" s="647" t="s">
        <v>26</v>
      </c>
      <c r="C98" s="1209" t="s">
        <v>114</v>
      </c>
      <c r="D98" s="679" t="s">
        <v>44</v>
      </c>
      <c r="E98" s="1223"/>
      <c r="F98" s="1115">
        <v>6.13</v>
      </c>
    </row>
    <row r="99" spans="1:7" ht="15.75" x14ac:dyDescent="0.25">
      <c r="A99" s="537">
        <v>91</v>
      </c>
      <c r="B99" s="647" t="s">
        <v>27</v>
      </c>
      <c r="C99" s="1230" t="s">
        <v>121</v>
      </c>
      <c r="D99" s="679" t="s">
        <v>44</v>
      </c>
      <c r="E99" s="1223" t="s">
        <v>283</v>
      </c>
      <c r="F99" s="1124"/>
    </row>
    <row r="100" spans="1:7" ht="15.75" x14ac:dyDescent="0.25">
      <c r="A100" s="537">
        <v>92</v>
      </c>
      <c r="B100" s="647" t="s">
        <v>28</v>
      </c>
      <c r="C100" s="1209" t="s">
        <v>115</v>
      </c>
      <c r="D100" s="679" t="s">
        <v>44</v>
      </c>
      <c r="E100" s="1223"/>
      <c r="F100" s="1115">
        <v>6.11</v>
      </c>
    </row>
    <row r="101" spans="1:7" ht="15.75" x14ac:dyDescent="0.25">
      <c r="A101" s="537">
        <v>93</v>
      </c>
      <c r="B101" s="647" t="s">
        <v>75</v>
      </c>
      <c r="C101" s="1231" t="s">
        <v>119</v>
      </c>
      <c r="D101" s="679" t="s">
        <v>44</v>
      </c>
      <c r="E101" s="1223"/>
      <c r="F101" s="1373">
        <v>6.1</v>
      </c>
    </row>
    <row r="102" spans="1:7" ht="15.75" x14ac:dyDescent="0.25">
      <c r="A102" s="537">
        <v>94</v>
      </c>
      <c r="B102" s="647" t="s">
        <v>74</v>
      </c>
      <c r="C102" s="1209" t="s">
        <v>116</v>
      </c>
      <c r="D102" s="679" t="s">
        <v>44</v>
      </c>
      <c r="E102" s="1223"/>
      <c r="F102" s="1115">
        <v>6.14</v>
      </c>
    </row>
    <row r="103" spans="1:7" ht="15.75" x14ac:dyDescent="0.25">
      <c r="A103" s="537">
        <v>95</v>
      </c>
      <c r="B103" s="1226" t="s">
        <v>38</v>
      </c>
      <c r="C103" s="1209" t="b">
        <v>1</v>
      </c>
      <c r="D103" s="679" t="s">
        <v>44</v>
      </c>
      <c r="E103" s="1223" t="s">
        <v>283</v>
      </c>
      <c r="F103" s="1115">
        <v>6.15</v>
      </c>
    </row>
    <row r="104" spans="1:7" ht="15.75" x14ac:dyDescent="0.25">
      <c r="A104" s="269">
        <v>96</v>
      </c>
      <c r="B104" s="659" t="s">
        <v>36</v>
      </c>
      <c r="C104" s="42"/>
      <c r="D104" s="679" t="s">
        <v>44</v>
      </c>
      <c r="E104" s="664"/>
      <c r="F104" s="1115"/>
    </row>
    <row r="105" spans="1:7" ht="15.75" x14ac:dyDescent="0.25">
      <c r="A105" s="269">
        <v>97</v>
      </c>
      <c r="B105" s="659" t="s">
        <v>32</v>
      </c>
      <c r="C105" s="42"/>
      <c r="D105" s="679" t="s">
        <v>44</v>
      </c>
      <c r="E105" s="664"/>
      <c r="F105" s="1115"/>
    </row>
    <row r="106" spans="1:7" ht="15.75" x14ac:dyDescent="0.25">
      <c r="A106" s="269">
        <v>98</v>
      </c>
      <c r="B106" s="659" t="s">
        <v>39</v>
      </c>
      <c r="C106" s="1209" t="s">
        <v>47</v>
      </c>
      <c r="D106" s="1143" t="s">
        <v>130</v>
      </c>
      <c r="E106" s="664"/>
      <c r="F106" s="1115"/>
    </row>
    <row r="107" spans="1:7" ht="15.75" x14ac:dyDescent="0.25">
      <c r="A107" s="269">
        <v>99</v>
      </c>
      <c r="B107" s="659" t="s">
        <v>29</v>
      </c>
      <c r="C107" s="1209" t="s">
        <v>117</v>
      </c>
      <c r="D107" s="1143" t="s">
        <v>130</v>
      </c>
      <c r="E107" s="132"/>
      <c r="F107" s="1115"/>
    </row>
    <row r="108" spans="1:7" ht="15.75" x14ac:dyDescent="0.25">
      <c r="A108" s="175" t="s">
        <v>122</v>
      </c>
      <c r="C108" s="66">
        <v>42</v>
      </c>
      <c r="D108" s="56"/>
    </row>
    <row r="109" spans="1:7" ht="9.75" customHeight="1" x14ac:dyDescent="0.25">
      <c r="C109" s="195"/>
      <c r="D109" s="57"/>
    </row>
    <row r="110" spans="1:7" ht="13.5" customHeight="1" x14ac:dyDescent="0.25">
      <c r="A110" s="781">
        <v>1.1000000000000001</v>
      </c>
      <c r="B110" s="1573" t="s">
        <v>159</v>
      </c>
      <c r="C110" s="1573"/>
      <c r="D110" s="1573"/>
      <c r="E110" s="1573"/>
      <c r="F110" s="1573"/>
    </row>
    <row r="111" spans="1:7" ht="13.5" customHeight="1" x14ac:dyDescent="0.25">
      <c r="A111" s="781">
        <v>1.2</v>
      </c>
      <c r="B111" s="1565" t="s">
        <v>546</v>
      </c>
      <c r="C111" s="1565"/>
      <c r="D111" s="1565"/>
      <c r="E111" s="1565"/>
      <c r="F111" s="1565"/>
      <c r="G111" s="686"/>
    </row>
    <row r="112" spans="1:7" ht="13.5" customHeight="1" x14ac:dyDescent="0.25">
      <c r="A112" s="781">
        <v>1.7</v>
      </c>
      <c r="B112" s="1565" t="s">
        <v>539</v>
      </c>
      <c r="C112" s="1565"/>
      <c r="D112" s="1565"/>
      <c r="E112" s="1565"/>
      <c r="F112" s="1565"/>
    </row>
    <row r="113" spans="1:7" ht="13.5" customHeight="1" x14ac:dyDescent="0.25">
      <c r="A113" s="781">
        <v>1.8</v>
      </c>
      <c r="B113" s="1565" t="s">
        <v>540</v>
      </c>
      <c r="C113" s="1565"/>
      <c r="D113" s="1565"/>
      <c r="E113" s="1565"/>
      <c r="F113" s="1565"/>
    </row>
    <row r="114" spans="1:7" ht="13.5" customHeight="1" x14ac:dyDescent="0.25">
      <c r="A114" s="784">
        <v>1.1000000000000001</v>
      </c>
      <c r="B114" s="1565" t="s">
        <v>648</v>
      </c>
      <c r="C114" s="1565"/>
      <c r="D114" s="1565"/>
      <c r="E114" s="1565"/>
      <c r="F114" s="1565"/>
    </row>
    <row r="115" spans="1:7" ht="13.5" customHeight="1" x14ac:dyDescent="0.25">
      <c r="A115" s="781">
        <v>1.1299999999999999</v>
      </c>
      <c r="B115" s="1565" t="s">
        <v>786</v>
      </c>
      <c r="C115" s="1565"/>
      <c r="D115" s="1565"/>
      <c r="E115" s="1565"/>
      <c r="F115" s="1565"/>
      <c r="G115" s="686"/>
    </row>
    <row r="116" spans="1:7" ht="13.5" customHeight="1" x14ac:dyDescent="0.25">
      <c r="A116" s="781">
        <v>1.17</v>
      </c>
      <c r="B116" s="1565" t="s">
        <v>665</v>
      </c>
      <c r="C116" s="1565"/>
      <c r="D116" s="1565"/>
      <c r="E116" s="1565"/>
      <c r="F116" s="1565"/>
    </row>
    <row r="117" spans="1:7" ht="13.5" customHeight="1" x14ac:dyDescent="0.25">
      <c r="A117" s="781">
        <v>2.1</v>
      </c>
      <c r="B117" s="1565" t="s">
        <v>404</v>
      </c>
      <c r="C117" s="1565"/>
      <c r="D117" s="1565"/>
      <c r="E117" s="1565"/>
      <c r="F117" s="1565"/>
    </row>
    <row r="118" spans="1:7" ht="13.5" customHeight="1" x14ac:dyDescent="0.25">
      <c r="A118" s="1408">
        <v>2.8</v>
      </c>
      <c r="B118" s="1566" t="s">
        <v>957</v>
      </c>
      <c r="C118" s="1567"/>
      <c r="D118" s="1567"/>
      <c r="E118" s="1567"/>
      <c r="F118" s="1568"/>
      <c r="G118" s="1169"/>
    </row>
    <row r="119" spans="1:7" ht="30" customHeight="1" x14ac:dyDescent="0.25">
      <c r="A119" s="1206">
        <v>2.9</v>
      </c>
      <c r="B119" s="1569" t="s">
        <v>676</v>
      </c>
      <c r="C119" s="1569"/>
      <c r="D119" s="1569"/>
      <c r="E119" s="1569"/>
      <c r="F119" s="1569"/>
      <c r="G119" s="680"/>
    </row>
    <row r="120" spans="1:7" ht="13.5" customHeight="1" x14ac:dyDescent="0.25">
      <c r="A120" s="781">
        <v>2.1800000000000002</v>
      </c>
      <c r="B120" s="1565" t="s">
        <v>961</v>
      </c>
      <c r="C120" s="1565"/>
      <c r="D120" s="1565"/>
      <c r="E120" s="1565"/>
      <c r="F120" s="1565"/>
    </row>
    <row r="121" spans="1:7" ht="13.5" customHeight="1" x14ac:dyDescent="0.25">
      <c r="A121" s="781">
        <v>2.4900000000000002</v>
      </c>
      <c r="B121" s="1570" t="s">
        <v>952</v>
      </c>
      <c r="C121" s="1571"/>
      <c r="D121" s="1571"/>
      <c r="E121" s="1571"/>
      <c r="F121" s="1572"/>
    </row>
    <row r="122" spans="1:7" ht="13.5" customHeight="1" x14ac:dyDescent="0.25">
      <c r="A122" s="781">
        <v>2.86</v>
      </c>
      <c r="B122" s="1570" t="s">
        <v>951</v>
      </c>
      <c r="C122" s="1571"/>
      <c r="D122" s="1571"/>
      <c r="E122" s="1571"/>
      <c r="F122" s="1572"/>
    </row>
    <row r="123" spans="1:7" ht="13.5" customHeight="1" x14ac:dyDescent="0.25">
      <c r="A123" s="781">
        <v>2.87</v>
      </c>
      <c r="B123" s="1570" t="s">
        <v>955</v>
      </c>
      <c r="C123" s="1571"/>
      <c r="D123" s="1571"/>
      <c r="E123" s="1571"/>
      <c r="F123" s="1572"/>
    </row>
    <row r="124" spans="1:7" ht="13.5" customHeight="1" x14ac:dyDescent="0.25">
      <c r="A124" s="781">
        <v>2.88</v>
      </c>
      <c r="B124" s="1565" t="s">
        <v>956</v>
      </c>
      <c r="C124" s="1565"/>
      <c r="D124" s="1565"/>
      <c r="E124" s="1565"/>
      <c r="F124" s="1565"/>
      <c r="G124" s="779"/>
    </row>
    <row r="125" spans="1:7" ht="13.5" customHeight="1" x14ac:dyDescent="0.25">
      <c r="A125" s="781">
        <v>2.89</v>
      </c>
      <c r="B125" s="1565" t="s">
        <v>264</v>
      </c>
      <c r="C125" s="1565"/>
      <c r="D125" s="1565"/>
      <c r="E125" s="1565"/>
      <c r="F125" s="1565"/>
      <c r="G125" s="779"/>
    </row>
    <row r="126" spans="1:7" ht="13.5" customHeight="1" x14ac:dyDescent="0.25">
      <c r="A126" s="781">
        <v>2.91</v>
      </c>
      <c r="B126" s="1565" t="s">
        <v>1036</v>
      </c>
      <c r="C126" s="1565"/>
      <c r="D126" s="1565"/>
      <c r="E126" s="1565"/>
      <c r="F126" s="1565"/>
    </row>
    <row r="127" spans="1:7" ht="15" customHeight="1" x14ac:dyDescent="0.25">
      <c r="A127" s="1409">
        <v>2.95</v>
      </c>
      <c r="B127" s="1569" t="s">
        <v>960</v>
      </c>
      <c r="C127" s="1569"/>
      <c r="D127" s="1569"/>
      <c r="E127" s="1569"/>
      <c r="F127" s="1569"/>
    </row>
  </sheetData>
  <mergeCells count="27">
    <mergeCell ref="B110:F110"/>
    <mergeCell ref="B112:F112"/>
    <mergeCell ref="B113:F113"/>
    <mergeCell ref="B114:F114"/>
    <mergeCell ref="F11:G11"/>
    <mergeCell ref="F12:G12"/>
    <mergeCell ref="F18:G18"/>
    <mergeCell ref="F21:G21"/>
    <mergeCell ref="A27:D27"/>
    <mergeCell ref="F19:G19"/>
    <mergeCell ref="A18:A19"/>
    <mergeCell ref="B18:B19"/>
    <mergeCell ref="C18:C19"/>
    <mergeCell ref="B111:F111"/>
    <mergeCell ref="B115:F115"/>
    <mergeCell ref="B116:F116"/>
    <mergeCell ref="B118:F118"/>
    <mergeCell ref="B127:F127"/>
    <mergeCell ref="B117:F117"/>
    <mergeCell ref="B125:F125"/>
    <mergeCell ref="B126:F126"/>
    <mergeCell ref="B124:F124"/>
    <mergeCell ref="B119:F119"/>
    <mergeCell ref="B120:F120"/>
    <mergeCell ref="B123:F123"/>
    <mergeCell ref="B121:F121"/>
    <mergeCell ref="B122:F122"/>
  </mergeCells>
  <pageMargins left="0.23622047244094491" right="0.23622047244094491" top="0.19685039370078741" bottom="0.15748031496062992" header="0.11811023622047245" footer="0.11811023622047245"/>
  <pageSetup paperSize="8"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AL303"/>
  <sheetViews>
    <sheetView zoomScale="75" zoomScaleNormal="75" workbookViewId="0">
      <selection activeCell="A9" sqref="A9"/>
    </sheetView>
  </sheetViews>
  <sheetFormatPr defaultRowHeight="15" x14ac:dyDescent="0.25"/>
  <cols>
    <col min="1" max="1" width="7.7109375" style="7" customWidth="1"/>
    <col min="2" max="2" width="54.7109375" style="7" customWidth="1"/>
    <col min="3" max="3" width="68" customWidth="1"/>
    <col min="4" max="4" width="3.140625" style="294" bestFit="1" customWidth="1"/>
    <col min="5" max="5" width="13.28515625" style="7" customWidth="1"/>
    <col min="6" max="6" width="19.5703125" style="7" customWidth="1"/>
    <col min="7" max="7" width="12.5703125" style="7" customWidth="1"/>
    <col min="8" max="38"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1029</v>
      </c>
    </row>
    <row r="5" spans="1:7" s="7" customFormat="1" x14ac:dyDescent="0.25">
      <c r="D5" s="294"/>
    </row>
    <row r="6" spans="1:7" s="7" customFormat="1" x14ac:dyDescent="0.25">
      <c r="D6" s="294"/>
    </row>
    <row r="7" spans="1:7" s="7" customFormat="1" ht="11.25" customHeight="1" x14ac:dyDescent="0.25">
      <c r="D7" s="294"/>
    </row>
    <row r="8" spans="1:7" s="7" customFormat="1" x14ac:dyDescent="0.25">
      <c r="D8" s="294"/>
    </row>
    <row r="9" spans="1:7" s="175" customFormat="1" ht="15.75" x14ac:dyDescent="0.25">
      <c r="A9" s="1221" t="s">
        <v>131</v>
      </c>
      <c r="D9" s="56"/>
      <c r="E9" s="1221" t="s">
        <v>132</v>
      </c>
    </row>
    <row r="10" spans="1:7" s="175" customFormat="1" ht="15.75" x14ac:dyDescent="0.25">
      <c r="A10" s="1115">
        <v>1</v>
      </c>
      <c r="B10" s="873" t="s">
        <v>127</v>
      </c>
      <c r="C10" s="244" t="s">
        <v>128</v>
      </c>
      <c r="D10" s="56"/>
      <c r="E10" s="1221"/>
    </row>
    <row r="11" spans="1:7" s="7" customFormat="1" ht="15.75" x14ac:dyDescent="0.25">
      <c r="A11" s="1115">
        <v>2</v>
      </c>
      <c r="B11" s="873" t="s">
        <v>90</v>
      </c>
      <c r="C11" s="1181" t="s">
        <v>94</v>
      </c>
      <c r="D11" s="294"/>
      <c r="E11" s="1200" t="s">
        <v>95</v>
      </c>
      <c r="F11" s="1574" t="s">
        <v>93</v>
      </c>
      <c r="G11" s="1574"/>
    </row>
    <row r="12" spans="1:7" s="7" customFormat="1" ht="15.75" x14ac:dyDescent="0.25">
      <c r="A12" s="1115">
        <v>3</v>
      </c>
      <c r="B12" s="873" t="s">
        <v>91</v>
      </c>
      <c r="C12" s="1181" t="s">
        <v>96</v>
      </c>
      <c r="D12" s="294"/>
      <c r="E12" s="1200" t="s">
        <v>95</v>
      </c>
      <c r="F12" s="1574" t="s">
        <v>97</v>
      </c>
      <c r="G12" s="1574"/>
    </row>
    <row r="13" spans="1:7" s="7" customFormat="1" ht="15.75" x14ac:dyDescent="0.25">
      <c r="A13" s="1115">
        <v>4</v>
      </c>
      <c r="B13" s="873" t="s">
        <v>101</v>
      </c>
      <c r="C13" s="1187">
        <v>44306</v>
      </c>
      <c r="D13" s="294"/>
      <c r="E13" s="820"/>
      <c r="F13" s="66"/>
      <c r="G13" s="66"/>
    </row>
    <row r="14" spans="1:7" s="7" customFormat="1" ht="15.75" x14ac:dyDescent="0.25">
      <c r="A14" s="1115">
        <v>5</v>
      </c>
      <c r="B14" s="873" t="s">
        <v>123</v>
      </c>
      <c r="C14" s="821">
        <v>0.45520833333333338</v>
      </c>
      <c r="D14" s="294"/>
      <c r="E14" s="820"/>
      <c r="F14" s="66"/>
      <c r="G14" s="66"/>
    </row>
    <row r="15" spans="1:7" s="7" customFormat="1" ht="15.75" x14ac:dyDescent="0.25">
      <c r="A15" s="1578">
        <v>6</v>
      </c>
      <c r="B15" s="1580" t="s">
        <v>124</v>
      </c>
      <c r="C15" s="1742" t="s">
        <v>150</v>
      </c>
      <c r="D15" s="294"/>
      <c r="E15" s="1199" t="s">
        <v>95</v>
      </c>
      <c r="F15" s="1574" t="s">
        <v>256</v>
      </c>
      <c r="G15" s="1574"/>
    </row>
    <row r="16" spans="1:7" s="7" customFormat="1" ht="15.75" x14ac:dyDescent="0.25">
      <c r="A16" s="1579"/>
      <c r="B16" s="1581"/>
      <c r="C16" s="1743"/>
      <c r="D16" s="294"/>
      <c r="E16" s="1200" t="s">
        <v>222</v>
      </c>
      <c r="F16" s="1611" t="s">
        <v>207</v>
      </c>
      <c r="G16" s="1611"/>
    </row>
    <row r="17" spans="1:7" s="7" customFormat="1" ht="15.75" x14ac:dyDescent="0.25">
      <c r="A17" s="1115">
        <v>7</v>
      </c>
      <c r="B17" s="873" t="s">
        <v>102</v>
      </c>
      <c r="C17" s="1187">
        <v>43942</v>
      </c>
      <c r="D17" s="294"/>
      <c r="E17" s="820"/>
      <c r="F17" s="66"/>
      <c r="G17" s="66"/>
    </row>
    <row r="18" spans="1:7" s="7" customFormat="1" ht="15.75" x14ac:dyDescent="0.25">
      <c r="A18" s="1115">
        <v>8</v>
      </c>
      <c r="B18" s="873" t="s">
        <v>103</v>
      </c>
      <c r="C18" s="1186" t="s">
        <v>686</v>
      </c>
      <c r="D18" s="294"/>
      <c r="E18" s="820"/>
      <c r="F18" s="66"/>
      <c r="G18" s="66"/>
    </row>
    <row r="19" spans="1:7" s="7" customFormat="1" ht="15.75" x14ac:dyDescent="0.25">
      <c r="A19" s="1578">
        <v>9</v>
      </c>
      <c r="B19" s="1580" t="s">
        <v>85</v>
      </c>
      <c r="C19" s="1582" t="s">
        <v>98</v>
      </c>
      <c r="D19" s="294"/>
      <c r="E19" s="822" t="s">
        <v>181</v>
      </c>
      <c r="F19" s="1575" t="s">
        <v>92</v>
      </c>
      <c r="G19" s="1575"/>
    </row>
    <row r="20" spans="1:7" s="7" customFormat="1" ht="15.75" x14ac:dyDescent="0.25">
      <c r="A20" s="1579"/>
      <c r="B20" s="1581"/>
      <c r="C20" s="1583"/>
      <c r="D20" s="294"/>
      <c r="E20" s="822" t="s">
        <v>182</v>
      </c>
      <c r="F20" s="1574" t="s">
        <v>119</v>
      </c>
      <c r="G20" s="1574"/>
    </row>
    <row r="21" spans="1:7" s="7" customFormat="1" ht="15.75" x14ac:dyDescent="0.25">
      <c r="A21" s="1115">
        <v>10</v>
      </c>
      <c r="B21" s="873" t="s">
        <v>86</v>
      </c>
      <c r="C21" s="109">
        <v>10000000</v>
      </c>
      <c r="D21" s="294"/>
      <c r="E21" s="823"/>
      <c r="F21" s="66"/>
      <c r="G21" s="66"/>
    </row>
    <row r="22" spans="1:7" s="7" customFormat="1" ht="15.75" x14ac:dyDescent="0.25">
      <c r="A22" s="1115">
        <v>11</v>
      </c>
      <c r="B22" s="873" t="s">
        <v>87</v>
      </c>
      <c r="C22" s="109">
        <f>(C21*(F22/100))+(C21*((1.5*340)/(100*365)))</f>
        <v>10213826.02739726</v>
      </c>
      <c r="D22" s="294"/>
      <c r="E22" s="1203" t="s">
        <v>100</v>
      </c>
      <c r="F22" s="1576">
        <v>100.741</v>
      </c>
      <c r="G22" s="1576"/>
    </row>
    <row r="23" spans="1:7" s="7" customFormat="1" ht="15.75" x14ac:dyDescent="0.25">
      <c r="A23" s="1115">
        <v>12</v>
      </c>
      <c r="B23" s="873" t="s">
        <v>83</v>
      </c>
      <c r="C23" s="109">
        <f>C22</f>
        <v>10213826.02739726</v>
      </c>
      <c r="D23" s="294"/>
      <c r="E23" s="1201"/>
      <c r="F23" s="260"/>
      <c r="G23" s="66"/>
    </row>
    <row r="24" spans="1:7" s="7" customFormat="1" ht="15.75" x14ac:dyDescent="0.25">
      <c r="A24" s="1115">
        <v>13</v>
      </c>
      <c r="B24" s="873" t="s">
        <v>88</v>
      </c>
      <c r="C24" s="1181" t="s">
        <v>99</v>
      </c>
      <c r="D24" s="294"/>
      <c r="E24" s="300"/>
      <c r="F24" s="66"/>
      <c r="G24" s="66"/>
    </row>
    <row r="25" spans="1:7" s="7" customFormat="1" ht="15.75" x14ac:dyDescent="0.25">
      <c r="A25" s="1115">
        <v>14</v>
      </c>
      <c r="B25" s="873" t="s">
        <v>82</v>
      </c>
      <c r="C25" s="666">
        <v>-6.1000000000000004E-3</v>
      </c>
      <c r="D25" s="294"/>
      <c r="E25" s="824"/>
      <c r="F25" s="1195"/>
      <c r="G25" s="66"/>
    </row>
    <row r="26" spans="1:7" s="7" customFormat="1" ht="15.75" x14ac:dyDescent="0.25">
      <c r="A26" s="1115">
        <v>15</v>
      </c>
      <c r="B26" s="873" t="s">
        <v>84</v>
      </c>
      <c r="C26" s="109">
        <f>C23*(1+((C25*(C18-C17))/(360)))</f>
        <v>10213652.959789574</v>
      </c>
      <c r="D26" s="294"/>
      <c r="E26" s="825"/>
      <c r="F26" s="66"/>
      <c r="G26" s="66"/>
    </row>
    <row r="27" spans="1:7" s="7" customFormat="1" ht="15.75" x14ac:dyDescent="0.25">
      <c r="A27" s="1115">
        <v>16</v>
      </c>
      <c r="B27" s="873" t="s">
        <v>316</v>
      </c>
      <c r="C27" s="109" t="s">
        <v>262</v>
      </c>
      <c r="D27" s="294"/>
      <c r="E27" s="1200" t="s">
        <v>95</v>
      </c>
      <c r="F27" s="1574" t="s">
        <v>151</v>
      </c>
      <c r="G27" s="1574"/>
    </row>
    <row r="28" spans="1:7" s="7" customFormat="1" ht="15.75" x14ac:dyDescent="0.25">
      <c r="A28" s="198"/>
      <c r="B28" s="910"/>
      <c r="C28" s="189"/>
      <c r="D28" s="205"/>
      <c r="E28" s="1205"/>
      <c r="F28" s="1195"/>
      <c r="G28" s="175"/>
    </row>
    <row r="29" spans="1:7" s="7" customFormat="1" ht="33" customHeight="1" x14ac:dyDescent="0.25">
      <c r="A29" s="1577" t="s">
        <v>133</v>
      </c>
      <c r="B29" s="1577"/>
      <c r="C29" s="1577"/>
      <c r="D29" s="1577"/>
      <c r="E29" s="175"/>
      <c r="F29" s="913" t="s">
        <v>858</v>
      </c>
    </row>
    <row r="30" spans="1:7" s="7" customFormat="1" ht="15.75" x14ac:dyDescent="0.25">
      <c r="A30" s="537">
        <v>1</v>
      </c>
      <c r="B30" s="647" t="s">
        <v>0</v>
      </c>
      <c r="C30" s="1184" t="s">
        <v>671</v>
      </c>
      <c r="D30" s="269" t="s">
        <v>130</v>
      </c>
      <c r="E30" s="881" t="s">
        <v>283</v>
      </c>
      <c r="F30" s="1115"/>
    </row>
    <row r="31" spans="1:7" s="7" customFormat="1" ht="15.75" x14ac:dyDescent="0.25">
      <c r="A31" s="537">
        <v>2</v>
      </c>
      <c r="B31" s="647" t="s">
        <v>1</v>
      </c>
      <c r="C31" s="1209" t="str">
        <f>F11</f>
        <v>MP6I5ZYZBEU3UXPYFY54</v>
      </c>
      <c r="D31" s="269" t="s">
        <v>130</v>
      </c>
      <c r="E31" s="882" t="s">
        <v>283</v>
      </c>
      <c r="F31" s="1125" t="s">
        <v>963</v>
      </c>
    </row>
    <row r="32" spans="1:7" s="7" customFormat="1" ht="15.75" x14ac:dyDescent="0.25">
      <c r="A32" s="537">
        <v>3</v>
      </c>
      <c r="B32" s="647" t="s">
        <v>40</v>
      </c>
      <c r="C32" s="1209" t="str">
        <f>F11</f>
        <v>MP6I5ZYZBEU3UXPYFY54</v>
      </c>
      <c r="D32" s="269" t="s">
        <v>130</v>
      </c>
      <c r="E32" s="882"/>
      <c r="F32" s="1125">
        <v>4.0999999999999996</v>
      </c>
    </row>
    <row r="33" spans="1:6" s="7" customFormat="1" ht="15.75" x14ac:dyDescent="0.25">
      <c r="A33" s="537">
        <v>4</v>
      </c>
      <c r="B33" s="647" t="s">
        <v>12</v>
      </c>
      <c r="C33" s="1209" t="s">
        <v>106</v>
      </c>
      <c r="D33" s="269" t="s">
        <v>130</v>
      </c>
      <c r="E33" s="882"/>
      <c r="F33" s="1114"/>
    </row>
    <row r="34" spans="1:6" s="7" customFormat="1" ht="15.75" x14ac:dyDescent="0.25">
      <c r="A34" s="537">
        <v>5</v>
      </c>
      <c r="B34" s="647" t="s">
        <v>2</v>
      </c>
      <c r="C34" s="1209" t="s">
        <v>107</v>
      </c>
      <c r="D34" s="269" t="s">
        <v>130</v>
      </c>
      <c r="E34" s="882"/>
      <c r="F34" s="1119"/>
    </row>
    <row r="35" spans="1:6" ht="15.75" x14ac:dyDescent="0.25">
      <c r="A35" s="537">
        <v>6</v>
      </c>
      <c r="B35" s="647" t="s">
        <v>445</v>
      </c>
      <c r="C35" s="42"/>
      <c r="D35" s="269" t="s">
        <v>44</v>
      </c>
      <c r="E35" s="427"/>
      <c r="F35" s="1114"/>
    </row>
    <row r="36" spans="1:6" ht="15.75" x14ac:dyDescent="0.25">
      <c r="A36" s="537">
        <v>7</v>
      </c>
      <c r="B36" s="647" t="s">
        <v>446</v>
      </c>
      <c r="C36" s="42"/>
      <c r="D36" s="269" t="s">
        <v>43</v>
      </c>
      <c r="E36" s="427" t="s">
        <v>283</v>
      </c>
      <c r="F36" s="1126"/>
    </row>
    <row r="37" spans="1:6" ht="15.75" x14ac:dyDescent="0.25">
      <c r="A37" s="537">
        <v>8</v>
      </c>
      <c r="B37" s="647" t="s">
        <v>447</v>
      </c>
      <c r="C37" s="42"/>
      <c r="D37" s="269" t="s">
        <v>43</v>
      </c>
      <c r="E37" s="427" t="s">
        <v>283</v>
      </c>
      <c r="F37" s="1114"/>
    </row>
    <row r="38" spans="1:6" s="7" customFormat="1" ht="15.75" x14ac:dyDescent="0.25">
      <c r="A38" s="537">
        <v>9</v>
      </c>
      <c r="B38" s="647" t="s">
        <v>5</v>
      </c>
      <c r="C38" s="1209" t="s">
        <v>109</v>
      </c>
      <c r="D38" s="269" t="s">
        <v>130</v>
      </c>
      <c r="E38" s="427"/>
      <c r="F38" s="1115"/>
    </row>
    <row r="39" spans="1:6" s="7" customFormat="1" ht="15.75" x14ac:dyDescent="0.25">
      <c r="A39" s="537">
        <v>10</v>
      </c>
      <c r="B39" s="647" t="s">
        <v>6</v>
      </c>
      <c r="C39" s="1181" t="s">
        <v>93</v>
      </c>
      <c r="D39" s="269" t="s">
        <v>130</v>
      </c>
      <c r="E39" s="427" t="s">
        <v>283</v>
      </c>
      <c r="F39" s="1125">
        <v>4.0999999999999996</v>
      </c>
    </row>
    <row r="40" spans="1:6" s="7" customFormat="1" ht="15.75" x14ac:dyDescent="0.25">
      <c r="A40" s="537">
        <v>11</v>
      </c>
      <c r="B40" s="647" t="s">
        <v>7</v>
      </c>
      <c r="C40" s="1209" t="str">
        <f>F12</f>
        <v>DL6FFRRLF74S01HE2M14</v>
      </c>
      <c r="D40" s="269" t="s">
        <v>130</v>
      </c>
      <c r="E40" s="427"/>
      <c r="F40" s="1125">
        <v>4.0999999999999996</v>
      </c>
    </row>
    <row r="41" spans="1:6" s="7" customFormat="1" ht="15.75" x14ac:dyDescent="0.25">
      <c r="A41" s="537">
        <v>12</v>
      </c>
      <c r="B41" s="647" t="s">
        <v>46</v>
      </c>
      <c r="C41" s="1209" t="s">
        <v>108</v>
      </c>
      <c r="D41" s="269" t="s">
        <v>130</v>
      </c>
      <c r="E41" s="427"/>
      <c r="F41" s="1125">
        <v>4.2</v>
      </c>
    </row>
    <row r="42" spans="1:6" ht="15.75" x14ac:dyDescent="0.25">
      <c r="A42" s="537">
        <v>13</v>
      </c>
      <c r="B42" s="647" t="s">
        <v>8</v>
      </c>
      <c r="C42" s="42"/>
      <c r="D42" s="269" t="s">
        <v>43</v>
      </c>
      <c r="E42" s="427" t="s">
        <v>283</v>
      </c>
      <c r="F42" s="1115">
        <v>4.3</v>
      </c>
    </row>
    <row r="43" spans="1:6" ht="15.75" x14ac:dyDescent="0.25">
      <c r="A43" s="537">
        <v>14</v>
      </c>
      <c r="B43" s="647" t="s">
        <v>9</v>
      </c>
      <c r="C43" s="42"/>
      <c r="D43" s="269" t="s">
        <v>43</v>
      </c>
      <c r="E43" s="427"/>
      <c r="F43" s="1118"/>
    </row>
    <row r="44" spans="1:6" ht="15.75" x14ac:dyDescent="0.25">
      <c r="A44" s="537">
        <v>15</v>
      </c>
      <c r="B44" s="647" t="s">
        <v>10</v>
      </c>
      <c r="C44" s="42"/>
      <c r="D44" s="269" t="s">
        <v>43</v>
      </c>
      <c r="E44" s="427"/>
      <c r="F44" s="1125"/>
    </row>
    <row r="45" spans="1:6" ht="15.75" x14ac:dyDescent="0.25">
      <c r="A45" s="537">
        <v>16</v>
      </c>
      <c r="B45" s="647" t="s">
        <v>41</v>
      </c>
      <c r="C45" s="42"/>
      <c r="D45" s="269" t="s">
        <v>44</v>
      </c>
      <c r="E45" s="427"/>
      <c r="F45" s="1116"/>
    </row>
    <row r="46" spans="1:6" ht="15.75" x14ac:dyDescent="0.25">
      <c r="A46" s="537">
        <v>17</v>
      </c>
      <c r="B46" s="647" t="s">
        <v>11</v>
      </c>
      <c r="C46" s="95" t="str">
        <f>C32</f>
        <v>MP6I5ZYZBEU3UXPYFY54</v>
      </c>
      <c r="D46" s="269" t="s">
        <v>43</v>
      </c>
      <c r="E46" s="427" t="s">
        <v>283</v>
      </c>
      <c r="F46" s="1115">
        <v>4.5</v>
      </c>
    </row>
    <row r="47" spans="1:6" ht="15.75" x14ac:dyDescent="0.25">
      <c r="A47" s="537">
        <v>18</v>
      </c>
      <c r="B47" s="647" t="s">
        <v>154</v>
      </c>
      <c r="C47" s="72"/>
      <c r="D47" s="269" t="s">
        <v>43</v>
      </c>
      <c r="E47" s="427"/>
      <c r="F47" s="1115"/>
    </row>
    <row r="48" spans="1:6" ht="15.75" x14ac:dyDescent="0.25">
      <c r="A48" s="678" t="s">
        <v>134</v>
      </c>
      <c r="B48" s="1224"/>
      <c r="C48" s="16"/>
      <c r="D48" s="1423"/>
      <c r="E48" s="182"/>
      <c r="F48" s="198"/>
    </row>
    <row r="49" spans="1:6" ht="15.75" x14ac:dyDescent="0.25">
      <c r="A49" s="537">
        <v>1</v>
      </c>
      <c r="B49" s="647" t="s">
        <v>49</v>
      </c>
      <c r="C49" s="1508" t="s">
        <v>1014</v>
      </c>
      <c r="D49" s="1143" t="s">
        <v>130</v>
      </c>
      <c r="E49" s="427" t="s">
        <v>283</v>
      </c>
      <c r="F49" s="1115">
        <v>3.1</v>
      </c>
    </row>
    <row r="50" spans="1:6" ht="15.75" x14ac:dyDescent="0.25">
      <c r="A50" s="537">
        <v>2</v>
      </c>
      <c r="B50" s="647" t="s">
        <v>15</v>
      </c>
      <c r="C50" s="71"/>
      <c r="D50" s="1143" t="s">
        <v>44</v>
      </c>
      <c r="E50" s="182"/>
      <c r="F50" s="1115"/>
    </row>
    <row r="51" spans="1:6" ht="15.75" x14ac:dyDescent="0.25">
      <c r="A51" s="537">
        <v>3</v>
      </c>
      <c r="B51" s="647" t="s">
        <v>79</v>
      </c>
      <c r="C51" s="301" t="s">
        <v>645</v>
      </c>
      <c r="D51" s="1143" t="s">
        <v>130</v>
      </c>
      <c r="E51" s="182"/>
      <c r="F51" s="1128">
        <v>9.1999999999999993</v>
      </c>
    </row>
    <row r="52" spans="1:6" ht="15.75" x14ac:dyDescent="0.25">
      <c r="A52" s="537">
        <v>4</v>
      </c>
      <c r="B52" s="647" t="s">
        <v>34</v>
      </c>
      <c r="C52" s="119" t="s">
        <v>110</v>
      </c>
      <c r="D52" s="1143" t="s">
        <v>130</v>
      </c>
      <c r="E52" s="182"/>
      <c r="F52" s="1115">
        <v>7.1</v>
      </c>
    </row>
    <row r="53" spans="1:6" ht="15.75" x14ac:dyDescent="0.25">
      <c r="A53" s="537">
        <v>5</v>
      </c>
      <c r="B53" s="647" t="s">
        <v>16</v>
      </c>
      <c r="C53" s="214" t="b">
        <v>0</v>
      </c>
      <c r="D53" s="1143" t="s">
        <v>130</v>
      </c>
      <c r="E53" s="182"/>
      <c r="F53" s="1115"/>
    </row>
    <row r="54" spans="1:6" ht="15.75" x14ac:dyDescent="0.25">
      <c r="A54" s="537">
        <v>6</v>
      </c>
      <c r="B54" s="647" t="s">
        <v>50</v>
      </c>
      <c r="C54" s="71"/>
      <c r="D54" s="1143" t="s">
        <v>44</v>
      </c>
      <c r="E54" s="182"/>
      <c r="F54" s="1115"/>
    </row>
    <row r="55" spans="1:6" ht="15.75" x14ac:dyDescent="0.25">
      <c r="A55" s="537">
        <v>7</v>
      </c>
      <c r="B55" s="647" t="s">
        <v>13</v>
      </c>
      <c r="C55" s="71"/>
      <c r="D55" s="1143" t="s">
        <v>44</v>
      </c>
      <c r="E55" s="182"/>
      <c r="F55" s="1115"/>
    </row>
    <row r="56" spans="1:6" ht="15.75" x14ac:dyDescent="0.25">
      <c r="A56" s="537">
        <v>8</v>
      </c>
      <c r="B56" s="647" t="s">
        <v>14</v>
      </c>
      <c r="C56" s="107" t="s">
        <v>207</v>
      </c>
      <c r="D56" s="1143" t="s">
        <v>130</v>
      </c>
      <c r="E56" s="427" t="s">
        <v>283</v>
      </c>
      <c r="F56" s="1121" t="s">
        <v>954</v>
      </c>
    </row>
    <row r="57" spans="1:6" ht="15.75" x14ac:dyDescent="0.25">
      <c r="A57" s="537">
        <v>9</v>
      </c>
      <c r="B57" s="647" t="s">
        <v>51</v>
      </c>
      <c r="C57" s="119" t="s">
        <v>104</v>
      </c>
      <c r="D57" s="1143" t="s">
        <v>130</v>
      </c>
      <c r="E57" s="182"/>
      <c r="F57" s="1115">
        <v>8.4</v>
      </c>
    </row>
    <row r="58" spans="1:6" ht="15.75" x14ac:dyDescent="0.25">
      <c r="A58" s="537">
        <v>10</v>
      </c>
      <c r="B58" s="647" t="s">
        <v>35</v>
      </c>
      <c r="C58" s="120"/>
      <c r="D58" s="1143" t="s">
        <v>44</v>
      </c>
      <c r="E58" s="182"/>
      <c r="F58" s="1115"/>
    </row>
    <row r="59" spans="1:6" ht="15.75" x14ac:dyDescent="0.25">
      <c r="A59" s="537">
        <v>11</v>
      </c>
      <c r="B59" s="647" t="s">
        <v>52</v>
      </c>
      <c r="C59" s="863">
        <v>2011</v>
      </c>
      <c r="D59" s="1143" t="s">
        <v>44</v>
      </c>
      <c r="E59" s="182"/>
      <c r="F59" s="1115"/>
    </row>
    <row r="60" spans="1:6" ht="15.75" x14ac:dyDescent="0.25">
      <c r="A60" s="537">
        <v>12</v>
      </c>
      <c r="B60" s="647" t="s">
        <v>53</v>
      </c>
      <c r="C60" s="860" t="s">
        <v>644</v>
      </c>
      <c r="D60" s="1143" t="s">
        <v>130</v>
      </c>
      <c r="E60" s="182"/>
      <c r="F60" s="53"/>
    </row>
    <row r="61" spans="1:6" ht="15.75" x14ac:dyDescent="0.25">
      <c r="A61" s="537">
        <v>13</v>
      </c>
      <c r="B61" s="647" t="s">
        <v>54</v>
      </c>
      <c r="C61" s="88" t="s">
        <v>646</v>
      </c>
      <c r="D61" s="1143" t="s">
        <v>130</v>
      </c>
      <c r="E61" s="182"/>
      <c r="F61" s="1123"/>
    </row>
    <row r="62" spans="1:6" ht="15.75" x14ac:dyDescent="0.25">
      <c r="A62" s="537">
        <v>14</v>
      </c>
      <c r="B62" s="647" t="s">
        <v>37</v>
      </c>
      <c r="C62" s="88" t="s">
        <v>683</v>
      </c>
      <c r="D62" s="1143" t="s">
        <v>44</v>
      </c>
      <c r="E62" s="881" t="s">
        <v>283</v>
      </c>
      <c r="F62" s="1123"/>
    </row>
    <row r="63" spans="1:6" ht="15.75" x14ac:dyDescent="0.25">
      <c r="A63" s="537">
        <v>15</v>
      </c>
      <c r="B63" s="647" t="s">
        <v>55</v>
      </c>
      <c r="C63" s="1435" t="s">
        <v>1018</v>
      </c>
      <c r="D63" s="1143" t="s">
        <v>769</v>
      </c>
      <c r="E63" s="182"/>
      <c r="F63" s="1115"/>
    </row>
    <row r="64" spans="1:6" ht="15.75" x14ac:dyDescent="0.25">
      <c r="A64" s="537">
        <v>16</v>
      </c>
      <c r="B64" s="647" t="s">
        <v>56</v>
      </c>
      <c r="C64" s="104"/>
      <c r="D64" s="1143" t="s">
        <v>44</v>
      </c>
      <c r="E64" s="427" t="s">
        <v>283</v>
      </c>
      <c r="F64" s="1115">
        <v>5.3</v>
      </c>
    </row>
    <row r="65" spans="1:6" ht="15.75" x14ac:dyDescent="0.25">
      <c r="A65" s="537">
        <v>17</v>
      </c>
      <c r="B65" s="647" t="s">
        <v>57</v>
      </c>
      <c r="C65" s="135"/>
      <c r="D65" s="1143" t="s">
        <v>43</v>
      </c>
      <c r="E65" s="427" t="s">
        <v>283</v>
      </c>
      <c r="F65" s="1122">
        <v>5.4</v>
      </c>
    </row>
    <row r="66" spans="1:6" ht="15.75" x14ac:dyDescent="0.25">
      <c r="A66" s="537">
        <v>18</v>
      </c>
      <c r="B66" s="647" t="s">
        <v>129</v>
      </c>
      <c r="C66" s="862" t="s">
        <v>137</v>
      </c>
      <c r="D66" s="1143" t="s">
        <v>130</v>
      </c>
      <c r="E66" s="267" t="s">
        <v>283</v>
      </c>
      <c r="F66" s="1115">
        <v>6.3</v>
      </c>
    </row>
    <row r="67" spans="1:6" ht="15.75" x14ac:dyDescent="0.25">
      <c r="A67" s="537">
        <v>19</v>
      </c>
      <c r="B67" s="647" t="s">
        <v>17</v>
      </c>
      <c r="C67" s="858" t="b">
        <v>0</v>
      </c>
      <c r="D67" s="1143" t="s">
        <v>130</v>
      </c>
      <c r="E67" s="182"/>
      <c r="F67" s="1115"/>
    </row>
    <row r="68" spans="1:6" ht="15.75" x14ac:dyDescent="0.25">
      <c r="A68" s="537">
        <v>20</v>
      </c>
      <c r="B68" s="647" t="s">
        <v>18</v>
      </c>
      <c r="C68" s="858" t="s">
        <v>111</v>
      </c>
      <c r="D68" s="679" t="s">
        <v>130</v>
      </c>
      <c r="E68" s="427" t="s">
        <v>283</v>
      </c>
      <c r="F68" s="1115">
        <v>6.15</v>
      </c>
    </row>
    <row r="69" spans="1:6" ht="15.75" x14ac:dyDescent="0.25">
      <c r="A69" s="537">
        <v>21</v>
      </c>
      <c r="B69" s="647" t="s">
        <v>58</v>
      </c>
      <c r="C69" s="858" t="b">
        <v>0</v>
      </c>
      <c r="D69" s="1143" t="s">
        <v>130</v>
      </c>
      <c r="E69" s="182"/>
      <c r="F69" s="1115"/>
    </row>
    <row r="70" spans="1:6" ht="15.75" x14ac:dyDescent="0.25">
      <c r="A70" s="537">
        <v>22</v>
      </c>
      <c r="B70" s="647" t="s">
        <v>651</v>
      </c>
      <c r="C70" s="858" t="s">
        <v>197</v>
      </c>
      <c r="D70" s="1143" t="s">
        <v>130</v>
      </c>
      <c r="E70" s="427" t="s">
        <v>283</v>
      </c>
      <c r="F70" s="1115"/>
    </row>
    <row r="71" spans="1:6" ht="15.75" x14ac:dyDescent="0.25">
      <c r="A71" s="537">
        <v>23</v>
      </c>
      <c r="B71" s="647" t="s">
        <v>59</v>
      </c>
      <c r="C71" s="75">
        <f>C25</f>
        <v>-6.1000000000000004E-3</v>
      </c>
      <c r="D71" s="1143" t="s">
        <v>44</v>
      </c>
      <c r="E71" s="182"/>
      <c r="F71" s="1126">
        <v>5.0999999999999996</v>
      </c>
    </row>
    <row r="72" spans="1:6" ht="15.75" x14ac:dyDescent="0.25">
      <c r="A72" s="537">
        <v>24</v>
      </c>
      <c r="B72" s="647" t="s">
        <v>60</v>
      </c>
      <c r="C72" s="214" t="s">
        <v>112</v>
      </c>
      <c r="D72" s="1143" t="s">
        <v>44</v>
      </c>
      <c r="E72" s="182"/>
      <c r="F72" s="1115"/>
    </row>
    <row r="73" spans="1:6" ht="15.75" x14ac:dyDescent="0.25">
      <c r="A73" s="537">
        <v>25</v>
      </c>
      <c r="B73" s="647" t="s">
        <v>61</v>
      </c>
      <c r="C73" s="71"/>
      <c r="D73" s="1143" t="s">
        <v>44</v>
      </c>
      <c r="E73" s="182"/>
      <c r="F73" s="1115"/>
    </row>
    <row r="74" spans="1:6" ht="15.75" x14ac:dyDescent="0.25">
      <c r="A74" s="537">
        <v>26</v>
      </c>
      <c r="B74" s="647" t="s">
        <v>62</v>
      </c>
      <c r="C74" s="71"/>
      <c r="D74" s="1143" t="s">
        <v>44</v>
      </c>
      <c r="E74" s="182"/>
      <c r="F74" s="1115"/>
    </row>
    <row r="75" spans="1:6" ht="15.75" x14ac:dyDescent="0.25">
      <c r="A75" s="537">
        <v>27</v>
      </c>
      <c r="B75" s="647" t="s">
        <v>63</v>
      </c>
      <c r="C75" s="71"/>
      <c r="D75" s="1143" t="s">
        <v>44</v>
      </c>
      <c r="E75" s="182"/>
      <c r="F75" s="1115"/>
    </row>
    <row r="76" spans="1:6" ht="15.75" x14ac:dyDescent="0.25">
      <c r="A76" s="537">
        <v>28</v>
      </c>
      <c r="B76" s="647" t="s">
        <v>64</v>
      </c>
      <c r="C76" s="71"/>
      <c r="D76" s="1143" t="s">
        <v>44</v>
      </c>
      <c r="E76" s="182"/>
      <c r="F76" s="1115"/>
    </row>
    <row r="77" spans="1:6" ht="15.75" x14ac:dyDescent="0.25">
      <c r="A77" s="537">
        <v>29</v>
      </c>
      <c r="B77" s="647" t="s">
        <v>65</v>
      </c>
      <c r="C77" s="71"/>
      <c r="D77" s="1143" t="s">
        <v>44</v>
      </c>
      <c r="E77" s="182"/>
      <c r="F77" s="1115"/>
    </row>
    <row r="78" spans="1:6" ht="15.75" x14ac:dyDescent="0.25">
      <c r="A78" s="537">
        <v>30</v>
      </c>
      <c r="B78" s="647" t="s">
        <v>66</v>
      </c>
      <c r="C78" s="71"/>
      <c r="D78" s="1143" t="s">
        <v>44</v>
      </c>
      <c r="E78" s="182"/>
      <c r="F78" s="1115"/>
    </row>
    <row r="79" spans="1:6" ht="15.75" x14ac:dyDescent="0.25">
      <c r="A79" s="537">
        <v>31</v>
      </c>
      <c r="B79" s="647" t="s">
        <v>67</v>
      </c>
      <c r="C79" s="71"/>
      <c r="D79" s="1143" t="s">
        <v>44</v>
      </c>
      <c r="E79" s="182"/>
      <c r="F79" s="1115"/>
    </row>
    <row r="80" spans="1:6" ht="15.75" x14ac:dyDescent="0.25">
      <c r="A80" s="537">
        <v>32</v>
      </c>
      <c r="B80" s="647" t="s">
        <v>68</v>
      </c>
      <c r="C80" s="71"/>
      <c r="D80" s="1143" t="s">
        <v>44</v>
      </c>
      <c r="E80" s="182"/>
      <c r="F80" s="1115"/>
    </row>
    <row r="81" spans="1:6" ht="15.75" x14ac:dyDescent="0.25">
      <c r="A81" s="537">
        <v>35</v>
      </c>
      <c r="B81" s="647" t="s">
        <v>72</v>
      </c>
      <c r="C81" s="71"/>
      <c r="D81" s="1143" t="s">
        <v>43</v>
      </c>
      <c r="E81" s="182"/>
      <c r="F81" s="1115"/>
    </row>
    <row r="82" spans="1:6" ht="15.75" x14ac:dyDescent="0.25">
      <c r="A82" s="537">
        <v>36</v>
      </c>
      <c r="B82" s="647" t="s">
        <v>73</v>
      </c>
      <c r="C82" s="71"/>
      <c r="D82" s="1143" t="s">
        <v>44</v>
      </c>
      <c r="E82" s="182"/>
      <c r="F82" s="1115"/>
    </row>
    <row r="83" spans="1:6" ht="15.75" x14ac:dyDescent="0.25">
      <c r="A83" s="537">
        <v>37</v>
      </c>
      <c r="B83" s="647" t="s">
        <v>69</v>
      </c>
      <c r="C83" s="21">
        <f>C23</f>
        <v>10213826.02739726</v>
      </c>
      <c r="D83" s="1143" t="s">
        <v>130</v>
      </c>
      <c r="E83" s="182"/>
      <c r="F83" s="1116"/>
    </row>
    <row r="84" spans="1:6" ht="15.75" x14ac:dyDescent="0.25">
      <c r="A84" s="537">
        <v>38</v>
      </c>
      <c r="B84" s="647" t="s">
        <v>70</v>
      </c>
      <c r="C84" s="21">
        <f>C26</f>
        <v>10213652.959789574</v>
      </c>
      <c r="D84" s="1143" t="s">
        <v>44</v>
      </c>
      <c r="E84" s="182"/>
      <c r="F84" s="1116"/>
    </row>
    <row r="85" spans="1:6" ht="15.75" x14ac:dyDescent="0.25">
      <c r="A85" s="537">
        <v>39</v>
      </c>
      <c r="B85" s="647" t="s">
        <v>71</v>
      </c>
      <c r="C85" s="214" t="str">
        <f>C24</f>
        <v>EUR</v>
      </c>
      <c r="D85" s="1143" t="s">
        <v>130</v>
      </c>
      <c r="E85" s="182"/>
      <c r="F85" s="1115"/>
    </row>
    <row r="86" spans="1:6" ht="15.75" x14ac:dyDescent="0.25">
      <c r="A86" s="537">
        <v>73</v>
      </c>
      <c r="B86" s="647" t="s">
        <v>81</v>
      </c>
      <c r="C86" s="119" t="b">
        <v>0</v>
      </c>
      <c r="D86" s="679" t="s">
        <v>130</v>
      </c>
      <c r="E86" s="182"/>
      <c r="F86" s="1115">
        <v>6.1</v>
      </c>
    </row>
    <row r="87" spans="1:6" ht="15.75" x14ac:dyDescent="0.25">
      <c r="A87" s="537">
        <v>74</v>
      </c>
      <c r="B87" s="647" t="s">
        <v>78</v>
      </c>
      <c r="C87" s="1435" t="s">
        <v>1018</v>
      </c>
      <c r="D87" s="1144" t="s">
        <v>769</v>
      </c>
      <c r="E87" s="182"/>
      <c r="F87" s="1115"/>
    </row>
    <row r="88" spans="1:6" ht="15.75" x14ac:dyDescent="0.25">
      <c r="A88" s="537">
        <v>75</v>
      </c>
      <c r="B88" s="647" t="s">
        <v>19</v>
      </c>
      <c r="C88" s="214" t="s">
        <v>113</v>
      </c>
      <c r="D88" s="679" t="s">
        <v>44</v>
      </c>
      <c r="E88" s="182"/>
      <c r="F88" s="1123"/>
    </row>
    <row r="89" spans="1:6" ht="15.75" x14ac:dyDescent="0.25">
      <c r="A89" s="537">
        <v>76</v>
      </c>
      <c r="B89" s="1226" t="s">
        <v>30</v>
      </c>
      <c r="C89" s="71"/>
      <c r="D89" s="679" t="s">
        <v>44</v>
      </c>
      <c r="E89" s="182"/>
      <c r="F89" s="1115"/>
    </row>
    <row r="90" spans="1:6" ht="15.75" x14ac:dyDescent="0.25">
      <c r="A90" s="537">
        <v>77</v>
      </c>
      <c r="B90" s="1226" t="s">
        <v>31</v>
      </c>
      <c r="C90" s="71"/>
      <c r="D90" s="679" t="s">
        <v>44</v>
      </c>
      <c r="E90" s="182"/>
      <c r="F90" s="1115"/>
    </row>
    <row r="91" spans="1:6" ht="15.75" x14ac:dyDescent="0.25">
      <c r="A91" s="537">
        <v>78</v>
      </c>
      <c r="B91" s="1226" t="s">
        <v>77</v>
      </c>
      <c r="C91" s="20" t="s">
        <v>92</v>
      </c>
      <c r="D91" s="679" t="s">
        <v>44</v>
      </c>
      <c r="E91" s="182"/>
      <c r="F91" s="1115"/>
    </row>
    <row r="92" spans="1:6" ht="15.75" x14ac:dyDescent="0.25">
      <c r="A92" s="537">
        <v>79</v>
      </c>
      <c r="B92" s="1226" t="s">
        <v>76</v>
      </c>
      <c r="C92" s="214" t="s">
        <v>118</v>
      </c>
      <c r="D92" s="679" t="s">
        <v>44</v>
      </c>
      <c r="E92" s="182"/>
      <c r="F92" s="1115">
        <v>6.12</v>
      </c>
    </row>
    <row r="93" spans="1:6" ht="15.75" x14ac:dyDescent="0.25">
      <c r="A93" s="537">
        <v>83</v>
      </c>
      <c r="B93" s="1226" t="s">
        <v>20</v>
      </c>
      <c r="C93" s="21">
        <f>C21</f>
        <v>10000000</v>
      </c>
      <c r="D93" s="679" t="s">
        <v>44</v>
      </c>
      <c r="E93" s="182"/>
      <c r="F93" s="1115"/>
    </row>
    <row r="94" spans="1:6" ht="15.75" x14ac:dyDescent="0.25">
      <c r="A94" s="537">
        <v>85</v>
      </c>
      <c r="B94" s="647" t="s">
        <v>21</v>
      </c>
      <c r="C94" s="214" t="s">
        <v>99</v>
      </c>
      <c r="D94" s="679" t="s">
        <v>43</v>
      </c>
      <c r="E94" s="182"/>
      <c r="F94" s="1125">
        <v>6.5</v>
      </c>
    </row>
    <row r="95" spans="1:6" ht="15.75" x14ac:dyDescent="0.25">
      <c r="A95" s="537">
        <v>86</v>
      </c>
      <c r="B95" s="647" t="s">
        <v>22</v>
      </c>
      <c r="C95" s="1422"/>
      <c r="D95" s="679" t="s">
        <v>43</v>
      </c>
      <c r="E95" s="427" t="s">
        <v>283</v>
      </c>
      <c r="F95" s="1115">
        <v>6.6</v>
      </c>
    </row>
    <row r="96" spans="1:6" ht="15.75" x14ac:dyDescent="0.25">
      <c r="A96" s="537">
        <v>87</v>
      </c>
      <c r="B96" s="647" t="s">
        <v>23</v>
      </c>
      <c r="C96" s="141">
        <f>(C22/C21)*100</f>
        <v>102.13826027397259</v>
      </c>
      <c r="D96" s="679" t="s">
        <v>44</v>
      </c>
      <c r="E96" s="427" t="s">
        <v>283</v>
      </c>
      <c r="F96" s="1127">
        <v>6.7</v>
      </c>
    </row>
    <row r="97" spans="1:6" ht="15.75" x14ac:dyDescent="0.25">
      <c r="A97" s="537">
        <v>88</v>
      </c>
      <c r="B97" s="647" t="s">
        <v>24</v>
      </c>
      <c r="C97" s="21">
        <f>C22</f>
        <v>10213826.02739726</v>
      </c>
      <c r="D97" s="679" t="s">
        <v>44</v>
      </c>
      <c r="E97" s="427" t="s">
        <v>283</v>
      </c>
      <c r="F97" s="1117"/>
    </row>
    <row r="98" spans="1:6" ht="15.75" x14ac:dyDescent="0.25">
      <c r="A98" s="537">
        <v>89</v>
      </c>
      <c r="B98" s="647" t="s">
        <v>25</v>
      </c>
      <c r="C98" s="77">
        <v>0</v>
      </c>
      <c r="D98" s="679" t="s">
        <v>44</v>
      </c>
      <c r="E98" s="182"/>
      <c r="F98" s="1126">
        <v>6.8</v>
      </c>
    </row>
    <row r="99" spans="1:6" ht="15.75" x14ac:dyDescent="0.25">
      <c r="A99" s="537">
        <v>90</v>
      </c>
      <c r="B99" s="647" t="s">
        <v>26</v>
      </c>
      <c r="C99" s="214" t="s">
        <v>114</v>
      </c>
      <c r="D99" s="679" t="s">
        <v>44</v>
      </c>
      <c r="E99" s="182"/>
      <c r="F99" s="1115">
        <v>6.13</v>
      </c>
    </row>
    <row r="100" spans="1:6" ht="15.75" x14ac:dyDescent="0.25">
      <c r="A100" s="537">
        <v>91</v>
      </c>
      <c r="B100" s="647" t="s">
        <v>27</v>
      </c>
      <c r="C100" s="78" t="s">
        <v>121</v>
      </c>
      <c r="D100" s="679" t="s">
        <v>44</v>
      </c>
      <c r="E100" s="427" t="s">
        <v>283</v>
      </c>
      <c r="F100" s="1124"/>
    </row>
    <row r="101" spans="1:6" ht="15.75" x14ac:dyDescent="0.25">
      <c r="A101" s="537">
        <v>92</v>
      </c>
      <c r="B101" s="647" t="s">
        <v>28</v>
      </c>
      <c r="C101" s="214" t="s">
        <v>115</v>
      </c>
      <c r="D101" s="679" t="s">
        <v>44</v>
      </c>
      <c r="E101" s="182"/>
      <c r="F101" s="1115">
        <v>6.11</v>
      </c>
    </row>
    <row r="102" spans="1:6" ht="15.75" x14ac:dyDescent="0.25">
      <c r="A102" s="537">
        <v>93</v>
      </c>
      <c r="B102" s="647" t="s">
        <v>75</v>
      </c>
      <c r="C102" s="25" t="s">
        <v>119</v>
      </c>
      <c r="D102" s="679" t="s">
        <v>44</v>
      </c>
      <c r="E102" s="182"/>
      <c r="F102" s="1373">
        <v>6.1</v>
      </c>
    </row>
    <row r="103" spans="1:6" ht="15.75" x14ac:dyDescent="0.25">
      <c r="A103" s="537">
        <v>94</v>
      </c>
      <c r="B103" s="647" t="s">
        <v>74</v>
      </c>
      <c r="C103" s="214" t="s">
        <v>116</v>
      </c>
      <c r="D103" s="679" t="s">
        <v>44</v>
      </c>
      <c r="E103" s="182"/>
      <c r="F103" s="1115">
        <v>6.14</v>
      </c>
    </row>
    <row r="104" spans="1:6" ht="15.75" x14ac:dyDescent="0.25">
      <c r="A104" s="537">
        <v>95</v>
      </c>
      <c r="B104" s="1226" t="s">
        <v>38</v>
      </c>
      <c r="C104" s="214" t="b">
        <v>1</v>
      </c>
      <c r="D104" s="679" t="s">
        <v>44</v>
      </c>
      <c r="E104" s="427" t="s">
        <v>283</v>
      </c>
      <c r="F104" s="1115">
        <v>6.15</v>
      </c>
    </row>
    <row r="105" spans="1:6" ht="15.75" x14ac:dyDescent="0.25">
      <c r="A105" s="269">
        <v>96</v>
      </c>
      <c r="B105" s="659" t="s">
        <v>36</v>
      </c>
      <c r="C105" s="71"/>
      <c r="D105" s="679" t="s">
        <v>44</v>
      </c>
      <c r="F105" s="1115"/>
    </row>
    <row r="106" spans="1:6" ht="15.75" x14ac:dyDescent="0.25">
      <c r="A106" s="269">
        <v>97</v>
      </c>
      <c r="B106" s="659" t="s">
        <v>32</v>
      </c>
      <c r="C106" s="71"/>
      <c r="D106" s="679" t="s">
        <v>44</v>
      </c>
      <c r="F106" s="1115"/>
    </row>
    <row r="107" spans="1:6" s="7" customFormat="1" ht="15.75" x14ac:dyDescent="0.25">
      <c r="A107" s="269">
        <v>98</v>
      </c>
      <c r="B107" s="659" t="s">
        <v>39</v>
      </c>
      <c r="C107" s="1181" t="s">
        <v>47</v>
      </c>
      <c r="D107" s="1143" t="s">
        <v>130</v>
      </c>
      <c r="F107" s="1115"/>
    </row>
    <row r="108" spans="1:6" s="7" customFormat="1" ht="15.75" x14ac:dyDescent="0.25">
      <c r="A108" s="269">
        <v>99</v>
      </c>
      <c r="B108" s="659" t="s">
        <v>29</v>
      </c>
      <c r="C108" s="1209" t="s">
        <v>117</v>
      </c>
      <c r="D108" s="1143" t="s">
        <v>130</v>
      </c>
      <c r="F108" s="1115"/>
    </row>
    <row r="109" spans="1:6" s="7" customFormat="1" ht="15.75" x14ac:dyDescent="0.25">
      <c r="A109" s="175" t="s">
        <v>122</v>
      </c>
      <c r="C109" s="66">
        <v>47</v>
      </c>
      <c r="D109" s="56"/>
    </row>
    <row r="110" spans="1:6" s="7" customFormat="1" x14ac:dyDescent="0.25">
      <c r="C110" s="195"/>
      <c r="D110" s="57"/>
    </row>
    <row r="111" spans="1:6" s="7" customFormat="1" ht="15.75" x14ac:dyDescent="0.25">
      <c r="A111" s="778">
        <v>1.1000000000000001</v>
      </c>
      <c r="B111" s="1607" t="s">
        <v>159</v>
      </c>
      <c r="C111" s="1607"/>
      <c r="D111" s="1607"/>
      <c r="E111" s="1607"/>
      <c r="F111" s="182"/>
    </row>
    <row r="112" spans="1:6" s="7" customFormat="1" ht="15.75" x14ac:dyDescent="0.25">
      <c r="A112" s="778">
        <v>1.2</v>
      </c>
      <c r="B112" s="1589" t="s">
        <v>313</v>
      </c>
      <c r="C112" s="1589"/>
      <c r="D112" s="1589"/>
      <c r="E112" s="1589"/>
      <c r="F112" s="182"/>
    </row>
    <row r="113" spans="1:6" s="7" customFormat="1" ht="15.75" x14ac:dyDescent="0.25">
      <c r="A113" s="778">
        <v>1.7</v>
      </c>
      <c r="B113" s="1589" t="s">
        <v>400</v>
      </c>
      <c r="C113" s="1589"/>
      <c r="D113" s="1589"/>
      <c r="E113" s="1589"/>
      <c r="F113" s="182"/>
    </row>
    <row r="114" spans="1:6" s="7" customFormat="1" ht="15.75" x14ac:dyDescent="0.25">
      <c r="A114" s="778">
        <v>1.8</v>
      </c>
      <c r="B114" s="1589" t="s">
        <v>401</v>
      </c>
      <c r="C114" s="1589"/>
      <c r="D114" s="1589"/>
      <c r="E114" s="1589"/>
      <c r="F114" s="182"/>
    </row>
    <row r="115" spans="1:6" s="7" customFormat="1" ht="15.75" x14ac:dyDescent="0.25">
      <c r="A115" s="783">
        <v>1.1000000000000001</v>
      </c>
      <c r="B115" s="1589" t="s">
        <v>402</v>
      </c>
      <c r="C115" s="1589"/>
      <c r="D115" s="1589"/>
      <c r="E115" s="1589"/>
      <c r="F115" s="182"/>
    </row>
    <row r="116" spans="1:6" s="7" customFormat="1" ht="15.75" x14ac:dyDescent="0.25">
      <c r="A116" s="778">
        <v>1.1299999999999999</v>
      </c>
      <c r="B116" s="1586" t="s">
        <v>786</v>
      </c>
      <c r="C116" s="1587"/>
      <c r="D116" s="1587"/>
      <c r="E116" s="1588"/>
      <c r="F116" s="182"/>
    </row>
    <row r="117" spans="1:6" s="7" customFormat="1" ht="15.75" x14ac:dyDescent="0.25">
      <c r="A117" s="1599">
        <v>1.17</v>
      </c>
      <c r="B117" s="1584" t="s">
        <v>665</v>
      </c>
      <c r="C117" s="1584"/>
      <c r="D117" s="1584"/>
      <c r="E117" s="1584"/>
      <c r="F117" s="610"/>
    </row>
    <row r="118" spans="1:6" s="7" customFormat="1" ht="15.75" x14ac:dyDescent="0.25">
      <c r="A118" s="1599"/>
      <c r="B118" s="1584"/>
      <c r="C118" s="1584"/>
      <c r="D118" s="1584"/>
      <c r="E118" s="1584"/>
      <c r="F118" s="610"/>
    </row>
    <row r="119" spans="1:6" s="7" customFormat="1" ht="15.75" customHeight="1" x14ac:dyDescent="0.25">
      <c r="A119" s="778">
        <v>2.1</v>
      </c>
      <c r="B119" s="1589" t="s">
        <v>311</v>
      </c>
      <c r="C119" s="1589"/>
      <c r="D119" s="1589"/>
      <c r="E119" s="1589"/>
      <c r="F119" s="182"/>
    </row>
    <row r="120" spans="1:6" s="7" customFormat="1" ht="15.75" x14ac:dyDescent="0.25">
      <c r="A120" s="778">
        <v>2.8</v>
      </c>
      <c r="B120" s="1589" t="s">
        <v>965</v>
      </c>
      <c r="C120" s="1589"/>
      <c r="D120" s="1589"/>
      <c r="E120" s="1589"/>
      <c r="F120" s="182"/>
    </row>
    <row r="121" spans="1:6" ht="15.75" customHeight="1" x14ac:dyDescent="0.25">
      <c r="A121" s="1485">
        <v>2.16</v>
      </c>
      <c r="B121" s="1740" t="s">
        <v>1053</v>
      </c>
      <c r="C121" s="1719"/>
      <c r="D121" s="1719"/>
      <c r="E121" s="1741"/>
      <c r="F121" s="610"/>
    </row>
    <row r="122" spans="1:6" ht="15.75" customHeight="1" x14ac:dyDescent="0.25">
      <c r="A122" s="1484">
        <v>2.17</v>
      </c>
      <c r="B122" s="1593" t="s">
        <v>1035</v>
      </c>
      <c r="C122" s="1594"/>
      <c r="D122" s="1594"/>
      <c r="E122" s="1595"/>
      <c r="F122" s="610"/>
    </row>
    <row r="123" spans="1:6" s="7" customFormat="1" ht="15.75" customHeight="1" x14ac:dyDescent="0.25">
      <c r="A123" s="1627">
        <v>2.1800000000000002</v>
      </c>
      <c r="B123" s="1566" t="s">
        <v>984</v>
      </c>
      <c r="C123" s="1567"/>
      <c r="D123" s="1567"/>
      <c r="E123" s="1568"/>
      <c r="F123" s="182"/>
    </row>
    <row r="124" spans="1:6" s="7" customFormat="1" ht="15.75" customHeight="1" x14ac:dyDescent="0.25">
      <c r="A124" s="1641"/>
      <c r="B124" s="1680"/>
      <c r="C124" s="1590"/>
      <c r="D124" s="1590"/>
      <c r="E124" s="1681"/>
      <c r="F124" s="182"/>
    </row>
    <row r="125" spans="1:6" s="7" customFormat="1" ht="15.75" customHeight="1" x14ac:dyDescent="0.25">
      <c r="A125" s="1641"/>
      <c r="B125" s="1680"/>
      <c r="C125" s="1590"/>
      <c r="D125" s="1590"/>
      <c r="E125" s="1681"/>
      <c r="F125" s="182"/>
    </row>
    <row r="126" spans="1:6" s="7" customFormat="1" ht="15.75" customHeight="1" x14ac:dyDescent="0.25">
      <c r="A126" s="1628"/>
      <c r="B126" s="1624"/>
      <c r="C126" s="1625"/>
      <c r="D126" s="1625"/>
      <c r="E126" s="1626"/>
      <c r="F126" s="182"/>
    </row>
    <row r="127" spans="1:6" s="7" customFormat="1" ht="15.75" x14ac:dyDescent="0.25">
      <c r="A127" s="783">
        <v>2.2000000000000002</v>
      </c>
      <c r="B127" s="1589" t="s">
        <v>265</v>
      </c>
      <c r="C127" s="1589"/>
      <c r="D127" s="1589"/>
      <c r="E127" s="1589"/>
      <c r="F127" s="182"/>
    </row>
    <row r="128" spans="1:6" s="7" customFormat="1" ht="15.75" x14ac:dyDescent="0.25">
      <c r="A128" s="1482">
        <v>2.2200000000000002</v>
      </c>
      <c r="B128" s="1584" t="s">
        <v>1054</v>
      </c>
      <c r="C128" s="1584"/>
      <c r="D128" s="1584"/>
      <c r="E128" s="1584"/>
      <c r="F128" s="610"/>
    </row>
    <row r="129" spans="1:6" s="7" customFormat="1" ht="15.75" x14ac:dyDescent="0.25">
      <c r="A129" s="1413">
        <v>2.86</v>
      </c>
      <c r="B129" s="1731" t="s">
        <v>951</v>
      </c>
      <c r="C129" s="1732"/>
      <c r="D129" s="1732"/>
      <c r="E129" s="1733"/>
      <c r="F129" s="610"/>
    </row>
    <row r="130" spans="1:6" s="7" customFormat="1" ht="15.75" customHeight="1" x14ac:dyDescent="0.25">
      <c r="A130" s="778">
        <v>2.87</v>
      </c>
      <c r="B130" s="1589" t="s">
        <v>955</v>
      </c>
      <c r="C130" s="1589"/>
      <c r="D130" s="1589"/>
      <c r="E130" s="1589"/>
      <c r="F130" s="610"/>
    </row>
    <row r="131" spans="1:6" s="7" customFormat="1" ht="15.75" x14ac:dyDescent="0.25">
      <c r="A131" s="1438">
        <v>2.88</v>
      </c>
      <c r="B131" s="1694" t="s">
        <v>962</v>
      </c>
      <c r="C131" s="1694"/>
      <c r="D131" s="1694"/>
      <c r="E131" s="1694"/>
      <c r="F131" s="610"/>
    </row>
    <row r="132" spans="1:6" s="7" customFormat="1" ht="15.75" customHeight="1" x14ac:dyDescent="0.25">
      <c r="A132" s="778">
        <v>2.91</v>
      </c>
      <c r="B132" s="1586" t="s">
        <v>1036</v>
      </c>
      <c r="C132" s="1587"/>
      <c r="D132" s="1587"/>
      <c r="E132" s="1588"/>
      <c r="F132" s="794"/>
    </row>
    <row r="133" spans="1:6" s="7" customFormat="1" ht="15.75" customHeight="1" x14ac:dyDescent="0.25">
      <c r="A133" s="1609">
        <v>2.95</v>
      </c>
      <c r="B133" s="1695" t="s">
        <v>959</v>
      </c>
      <c r="C133" s="1695"/>
      <c r="D133" s="1695"/>
      <c r="E133" s="1695"/>
    </row>
    <row r="134" spans="1:6" s="7" customFormat="1" ht="15" customHeight="1" x14ac:dyDescent="0.25">
      <c r="A134" s="1609"/>
      <c r="B134" s="1584"/>
      <c r="C134" s="1584"/>
      <c r="D134" s="1584"/>
      <c r="E134" s="1584"/>
    </row>
    <row r="135" spans="1:6" s="7" customFormat="1" ht="15" customHeight="1" x14ac:dyDescent="0.25">
      <c r="A135" s="1610"/>
      <c r="B135" s="1584"/>
      <c r="C135" s="1584"/>
      <c r="D135" s="1584"/>
      <c r="E135" s="1584"/>
    </row>
    <row r="136" spans="1:6" s="7" customFormat="1" x14ac:dyDescent="0.25">
      <c r="D136" s="294"/>
    </row>
    <row r="137" spans="1:6" s="7" customFormat="1" x14ac:dyDescent="0.25">
      <c r="D137" s="294"/>
    </row>
    <row r="138" spans="1:6" s="7" customFormat="1" x14ac:dyDescent="0.25">
      <c r="D138" s="294"/>
    </row>
    <row r="139" spans="1:6" s="7" customFormat="1" x14ac:dyDescent="0.25">
      <c r="D139" s="294"/>
    </row>
    <row r="140" spans="1:6" s="7" customFormat="1" x14ac:dyDescent="0.25">
      <c r="D140" s="294"/>
    </row>
    <row r="141" spans="1:6" s="7" customFormat="1" x14ac:dyDescent="0.25">
      <c r="D141" s="294"/>
    </row>
    <row r="142" spans="1:6" s="7" customFormat="1" x14ac:dyDescent="0.25">
      <c r="D142" s="294"/>
    </row>
    <row r="143" spans="1:6" s="7" customFormat="1" x14ac:dyDescent="0.25">
      <c r="D143" s="294"/>
    </row>
    <row r="144" spans="1:6"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row r="206" spans="4:4" s="7" customFormat="1" x14ac:dyDescent="0.25">
      <c r="D206" s="294"/>
    </row>
    <row r="207" spans="4:4" s="7" customFormat="1" x14ac:dyDescent="0.25">
      <c r="D207" s="294"/>
    </row>
    <row r="208" spans="4:4" s="7" customFormat="1" x14ac:dyDescent="0.25">
      <c r="D208" s="294"/>
    </row>
    <row r="209" spans="4:4" s="7" customFormat="1" x14ac:dyDescent="0.25">
      <c r="D209" s="294"/>
    </row>
    <row r="210" spans="4:4" s="7" customFormat="1" x14ac:dyDescent="0.25">
      <c r="D210" s="294"/>
    </row>
    <row r="211" spans="4:4" s="7" customFormat="1" x14ac:dyDescent="0.25">
      <c r="D211" s="294"/>
    </row>
    <row r="212" spans="4:4" s="7" customFormat="1" x14ac:dyDescent="0.25">
      <c r="D212" s="294"/>
    </row>
    <row r="213" spans="4:4" s="7" customFormat="1" x14ac:dyDescent="0.25">
      <c r="D213" s="294"/>
    </row>
    <row r="214" spans="4:4" s="7" customFormat="1" x14ac:dyDescent="0.25">
      <c r="D214" s="294"/>
    </row>
    <row r="215" spans="4:4" s="7" customFormat="1" x14ac:dyDescent="0.25">
      <c r="D215" s="294"/>
    </row>
    <row r="216" spans="4:4" s="7" customFormat="1" x14ac:dyDescent="0.25">
      <c r="D216" s="294"/>
    </row>
    <row r="217" spans="4:4" s="7" customFormat="1" x14ac:dyDescent="0.25">
      <c r="D217" s="294"/>
    </row>
    <row r="218" spans="4:4" s="7" customFormat="1" x14ac:dyDescent="0.25">
      <c r="D218" s="294"/>
    </row>
    <row r="219" spans="4:4" s="7" customFormat="1" x14ac:dyDescent="0.25">
      <c r="D219" s="294"/>
    </row>
    <row r="220" spans="4:4" s="7" customFormat="1" x14ac:dyDescent="0.25">
      <c r="D220" s="294"/>
    </row>
    <row r="221" spans="4:4" s="7" customFormat="1" x14ac:dyDescent="0.25">
      <c r="D221" s="294"/>
    </row>
    <row r="222" spans="4:4" s="7" customFormat="1" x14ac:dyDescent="0.25">
      <c r="D222" s="294"/>
    </row>
    <row r="223" spans="4:4" s="7" customFormat="1" x14ac:dyDescent="0.25">
      <c r="D223" s="294"/>
    </row>
    <row r="224" spans="4:4" s="7" customFormat="1" x14ac:dyDescent="0.25">
      <c r="D224" s="294"/>
    </row>
    <row r="225" spans="4:4" s="7" customFormat="1" x14ac:dyDescent="0.25">
      <c r="D225" s="294"/>
    </row>
    <row r="226" spans="4:4" s="7" customFormat="1" x14ac:dyDescent="0.25">
      <c r="D226" s="294"/>
    </row>
    <row r="227" spans="4:4" s="7" customFormat="1" x14ac:dyDescent="0.25">
      <c r="D227" s="294"/>
    </row>
    <row r="228" spans="4:4" s="7" customFormat="1" x14ac:dyDescent="0.25">
      <c r="D228" s="294"/>
    </row>
    <row r="229" spans="4:4" s="7" customFormat="1" x14ac:dyDescent="0.25">
      <c r="D229" s="294"/>
    </row>
    <row r="230" spans="4:4" s="7" customFormat="1" x14ac:dyDescent="0.25">
      <c r="D230" s="294"/>
    </row>
    <row r="231" spans="4:4" s="7" customFormat="1" x14ac:dyDescent="0.25">
      <c r="D231" s="294"/>
    </row>
    <row r="232" spans="4:4" s="7" customFormat="1" x14ac:dyDescent="0.25">
      <c r="D232" s="294"/>
    </row>
    <row r="233" spans="4:4" s="7" customFormat="1" x14ac:dyDescent="0.25">
      <c r="D233" s="294"/>
    </row>
    <row r="234" spans="4:4" s="7" customFormat="1" x14ac:dyDescent="0.25">
      <c r="D234" s="294"/>
    </row>
    <row r="235" spans="4:4" s="7" customFormat="1" x14ac:dyDescent="0.25">
      <c r="D235" s="294"/>
    </row>
    <row r="236" spans="4:4" s="7" customFormat="1" x14ac:dyDescent="0.25">
      <c r="D236" s="294"/>
    </row>
    <row r="237" spans="4:4" s="7" customFormat="1" x14ac:dyDescent="0.25">
      <c r="D237" s="294"/>
    </row>
    <row r="238" spans="4:4" s="7" customFormat="1" x14ac:dyDescent="0.25">
      <c r="D238" s="294"/>
    </row>
    <row r="239" spans="4:4" s="7" customFormat="1" x14ac:dyDescent="0.25">
      <c r="D239" s="294"/>
    </row>
    <row r="240" spans="4:4" s="7" customFormat="1" x14ac:dyDescent="0.25">
      <c r="D240" s="294"/>
    </row>
    <row r="241" spans="4:4" s="7" customFormat="1" x14ac:dyDescent="0.25">
      <c r="D241" s="294"/>
    </row>
    <row r="242" spans="4:4" s="7" customFormat="1" x14ac:dyDescent="0.25">
      <c r="D242" s="294"/>
    </row>
    <row r="243" spans="4:4" s="7" customFormat="1" x14ac:dyDescent="0.25">
      <c r="D243" s="294"/>
    </row>
    <row r="244" spans="4:4" s="7" customFormat="1" x14ac:dyDescent="0.25">
      <c r="D244" s="294"/>
    </row>
    <row r="245" spans="4:4" s="7" customFormat="1" x14ac:dyDescent="0.25">
      <c r="D245" s="294"/>
    </row>
    <row r="246" spans="4:4" s="7" customFormat="1" x14ac:dyDescent="0.25">
      <c r="D246" s="294"/>
    </row>
    <row r="247" spans="4:4" s="7" customFormat="1" x14ac:dyDescent="0.25">
      <c r="D247" s="294"/>
    </row>
    <row r="248" spans="4:4" s="7" customFormat="1" x14ac:dyDescent="0.25">
      <c r="D248" s="294"/>
    </row>
    <row r="249" spans="4:4" s="7" customFormat="1" x14ac:dyDescent="0.25">
      <c r="D249" s="294"/>
    </row>
    <row r="250" spans="4:4" s="7" customFormat="1" x14ac:dyDescent="0.25">
      <c r="D250" s="294"/>
    </row>
    <row r="251" spans="4:4" s="7" customFormat="1" x14ac:dyDescent="0.25">
      <c r="D251" s="294"/>
    </row>
    <row r="252" spans="4:4" s="7" customFormat="1" x14ac:dyDescent="0.25">
      <c r="D252" s="294"/>
    </row>
    <row r="253" spans="4:4" s="7" customFormat="1" x14ac:dyDescent="0.25">
      <c r="D253" s="294"/>
    </row>
    <row r="254" spans="4:4" s="7" customFormat="1" x14ac:dyDescent="0.25">
      <c r="D254" s="294"/>
    </row>
    <row r="255" spans="4:4" s="7" customFormat="1" x14ac:dyDescent="0.25">
      <c r="D255" s="294"/>
    </row>
    <row r="256" spans="4:4" s="7" customFormat="1" x14ac:dyDescent="0.25">
      <c r="D256" s="294"/>
    </row>
    <row r="257" spans="4:4" s="7" customFormat="1" x14ac:dyDescent="0.25">
      <c r="D257" s="294"/>
    </row>
    <row r="258" spans="4:4" s="7" customFormat="1" x14ac:dyDescent="0.25">
      <c r="D258" s="294"/>
    </row>
    <row r="259" spans="4:4" s="7" customFormat="1" x14ac:dyDescent="0.25">
      <c r="D259" s="294"/>
    </row>
    <row r="260" spans="4:4" s="7" customFormat="1" x14ac:dyDescent="0.25">
      <c r="D260" s="294"/>
    </row>
    <row r="261" spans="4:4" s="7" customFormat="1" x14ac:dyDescent="0.25">
      <c r="D261" s="294"/>
    </row>
    <row r="262" spans="4:4" s="7" customFormat="1" x14ac:dyDescent="0.25">
      <c r="D262" s="294"/>
    </row>
    <row r="263" spans="4:4" s="7" customFormat="1" x14ac:dyDescent="0.25">
      <c r="D263" s="294"/>
    </row>
    <row r="264" spans="4:4" s="7" customFormat="1" x14ac:dyDescent="0.25">
      <c r="D264" s="294"/>
    </row>
    <row r="265" spans="4:4" s="7" customFormat="1" x14ac:dyDescent="0.25">
      <c r="D265" s="294"/>
    </row>
    <row r="266" spans="4:4" s="7" customFormat="1" x14ac:dyDescent="0.25">
      <c r="D266" s="294"/>
    </row>
    <row r="267" spans="4:4" s="7" customFormat="1" x14ac:dyDescent="0.25">
      <c r="D267" s="294"/>
    </row>
    <row r="268" spans="4:4" s="7" customFormat="1" x14ac:dyDescent="0.25">
      <c r="D268" s="294"/>
    </row>
    <row r="269" spans="4:4" s="7" customFormat="1" x14ac:dyDescent="0.25">
      <c r="D269" s="294"/>
    </row>
    <row r="270" spans="4:4" s="7" customFormat="1" x14ac:dyDescent="0.25">
      <c r="D270" s="294"/>
    </row>
    <row r="271" spans="4:4" s="7" customFormat="1" x14ac:dyDescent="0.25">
      <c r="D271" s="294"/>
    </row>
    <row r="272" spans="4:4" s="7" customFormat="1" x14ac:dyDescent="0.25">
      <c r="D272" s="294"/>
    </row>
    <row r="273" spans="4:4" s="7" customFormat="1" x14ac:dyDescent="0.25">
      <c r="D273" s="294"/>
    </row>
    <row r="274" spans="4:4" s="7" customFormat="1" x14ac:dyDescent="0.25">
      <c r="D274" s="294"/>
    </row>
    <row r="275" spans="4:4" s="7" customFormat="1" x14ac:dyDescent="0.25">
      <c r="D275" s="294"/>
    </row>
    <row r="276" spans="4:4" s="7" customFormat="1" x14ac:dyDescent="0.25">
      <c r="D276" s="294"/>
    </row>
    <row r="277" spans="4:4" s="7" customFormat="1" x14ac:dyDescent="0.25">
      <c r="D277" s="294"/>
    </row>
    <row r="278" spans="4:4" s="7" customFormat="1" x14ac:dyDescent="0.25">
      <c r="D278" s="294"/>
    </row>
    <row r="279" spans="4:4" s="7" customFormat="1" x14ac:dyDescent="0.25">
      <c r="D279" s="294"/>
    </row>
    <row r="280" spans="4:4" s="7" customFormat="1" x14ac:dyDescent="0.25">
      <c r="D280" s="294"/>
    </row>
    <row r="281" spans="4:4" s="7" customFormat="1" x14ac:dyDescent="0.25">
      <c r="D281" s="294"/>
    </row>
    <row r="282" spans="4:4" s="7" customFormat="1" x14ac:dyDescent="0.25">
      <c r="D282" s="294"/>
    </row>
    <row r="283" spans="4:4" s="7" customFormat="1" x14ac:dyDescent="0.25">
      <c r="D283" s="294"/>
    </row>
    <row r="284" spans="4:4" s="7" customFormat="1" x14ac:dyDescent="0.25">
      <c r="D284" s="294"/>
    </row>
    <row r="285" spans="4:4" s="7" customFormat="1" x14ac:dyDescent="0.25">
      <c r="D285" s="294"/>
    </row>
    <row r="286" spans="4:4" s="7" customFormat="1" x14ac:dyDescent="0.25">
      <c r="D286" s="294"/>
    </row>
    <row r="287" spans="4:4" s="7" customFormat="1" x14ac:dyDescent="0.25">
      <c r="D287" s="294"/>
    </row>
    <row r="288" spans="4:4" s="7" customFormat="1" x14ac:dyDescent="0.25">
      <c r="D288" s="294"/>
    </row>
    <row r="289" spans="4:4" s="7" customFormat="1" x14ac:dyDescent="0.25">
      <c r="D289" s="294"/>
    </row>
    <row r="290" spans="4:4" s="7" customFormat="1" x14ac:dyDescent="0.25">
      <c r="D290" s="294"/>
    </row>
    <row r="291" spans="4:4" s="7" customFormat="1" x14ac:dyDescent="0.25">
      <c r="D291" s="294"/>
    </row>
    <row r="292" spans="4:4" s="7" customFormat="1" x14ac:dyDescent="0.25">
      <c r="D292" s="294"/>
    </row>
    <row r="293" spans="4:4" s="7" customFormat="1" x14ac:dyDescent="0.25">
      <c r="D293" s="294"/>
    </row>
    <row r="294" spans="4:4" s="7" customFormat="1" x14ac:dyDescent="0.25">
      <c r="D294" s="294"/>
    </row>
    <row r="295" spans="4:4" s="7" customFormat="1" x14ac:dyDescent="0.25">
      <c r="D295" s="294"/>
    </row>
    <row r="296" spans="4:4" s="7" customFormat="1" x14ac:dyDescent="0.25">
      <c r="D296" s="294"/>
    </row>
    <row r="297" spans="4:4" s="7" customFormat="1" x14ac:dyDescent="0.25">
      <c r="D297" s="294"/>
    </row>
    <row r="298" spans="4:4" s="7" customFormat="1" x14ac:dyDescent="0.25">
      <c r="D298" s="294"/>
    </row>
    <row r="299" spans="4:4" s="7" customFormat="1" x14ac:dyDescent="0.25">
      <c r="D299" s="294"/>
    </row>
    <row r="300" spans="4:4" s="7" customFormat="1" x14ac:dyDescent="0.25">
      <c r="D300" s="294"/>
    </row>
    <row r="301" spans="4:4" s="7" customFormat="1" x14ac:dyDescent="0.25">
      <c r="D301" s="294"/>
    </row>
    <row r="302" spans="4:4" s="7" customFormat="1" x14ac:dyDescent="0.25">
      <c r="D302" s="294"/>
    </row>
    <row r="303" spans="4:4" s="7" customFormat="1" x14ac:dyDescent="0.25">
      <c r="D303" s="294"/>
    </row>
  </sheetData>
  <mergeCells count="37">
    <mergeCell ref="F20:G20"/>
    <mergeCell ref="F22:G22"/>
    <mergeCell ref="F27:G27"/>
    <mergeCell ref="F11:G11"/>
    <mergeCell ref="F12:G12"/>
    <mergeCell ref="F15:G15"/>
    <mergeCell ref="F16:G16"/>
    <mergeCell ref="F19:G19"/>
    <mergeCell ref="B116:E116"/>
    <mergeCell ref="B119:E119"/>
    <mergeCell ref="B120:E120"/>
    <mergeCell ref="B127:E127"/>
    <mergeCell ref="B128:E128"/>
    <mergeCell ref="B123:E126"/>
    <mergeCell ref="B111:E111"/>
    <mergeCell ref="B112:E112"/>
    <mergeCell ref="B113:E113"/>
    <mergeCell ref="B114:E114"/>
    <mergeCell ref="B115:E115"/>
    <mergeCell ref="A15:A16"/>
    <mergeCell ref="B15:B16"/>
    <mergeCell ref="C15:C16"/>
    <mergeCell ref="A29:D29"/>
    <mergeCell ref="A19:A20"/>
    <mergeCell ref="B19:B20"/>
    <mergeCell ref="C19:C20"/>
    <mergeCell ref="A117:A118"/>
    <mergeCell ref="B117:E118"/>
    <mergeCell ref="B121:E121"/>
    <mergeCell ref="B122:E122"/>
    <mergeCell ref="A123:A126"/>
    <mergeCell ref="B129:E129"/>
    <mergeCell ref="B132:E132"/>
    <mergeCell ref="B131:E131"/>
    <mergeCell ref="B130:E130"/>
    <mergeCell ref="A133:A135"/>
    <mergeCell ref="B133:E135"/>
  </mergeCells>
  <pageMargins left="0.23622047244094491" right="0.23622047244094491" top="0.19685039370078741" bottom="0.15748031496062992" header="0.11811023622047245" footer="0.11811023622047245"/>
  <pageSetup paperSize="9" scale="4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rgb="FFF69B94"/>
    <pageSetUpPr fitToPage="1"/>
  </sheetPr>
  <dimension ref="A1:BC280"/>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6" bestFit="1" customWidth="1"/>
    <col min="4" max="4" width="3.140625" style="294" bestFit="1" customWidth="1"/>
    <col min="5" max="5" width="13.5703125" style="7" customWidth="1"/>
    <col min="6" max="6" width="20.7109375" style="7" customWidth="1"/>
    <col min="7" max="7" width="9.5703125" style="7" customWidth="1"/>
    <col min="8" max="8" width="7.7109375" style="7" customWidth="1"/>
    <col min="9" max="9" width="75.285156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7.7109375" style="7" customWidth="1"/>
    <col min="16" max="16" width="16" customWidth="1"/>
    <col min="17" max="17" width="59" customWidth="1"/>
    <col min="18" max="18" width="3.42578125" style="7" customWidth="1"/>
    <col min="19" max="55" width="9.140625" style="7"/>
  </cols>
  <sheetData>
    <row r="1" spans="1:17" s="7" customFormat="1" x14ac:dyDescent="0.25">
      <c r="D1" s="294"/>
    </row>
    <row r="2" spans="1:17" s="7" customFormat="1" x14ac:dyDescent="0.25">
      <c r="D2" s="294"/>
    </row>
    <row r="3" spans="1:17" s="7" customFormat="1" x14ac:dyDescent="0.25">
      <c r="D3" s="294"/>
    </row>
    <row r="4" spans="1:17" s="7" customFormat="1" ht="18" x14ac:dyDescent="0.25">
      <c r="B4" s="1220" t="s">
        <v>896</v>
      </c>
    </row>
    <row r="5" spans="1:17" s="7" customFormat="1" x14ac:dyDescent="0.25">
      <c r="D5" s="294"/>
    </row>
    <row r="6" spans="1:17" s="7" customFormat="1" x14ac:dyDescent="0.25">
      <c r="D6" s="294"/>
    </row>
    <row r="7" spans="1:17" s="7" customFormat="1" ht="11.25" customHeight="1" x14ac:dyDescent="0.25">
      <c r="D7" s="294"/>
    </row>
    <row r="8" spans="1:17" s="7" customFormat="1" x14ac:dyDescent="0.25">
      <c r="D8" s="294"/>
    </row>
    <row r="9" spans="1:17" s="175" customFormat="1" ht="15.75" customHeight="1" x14ac:dyDescent="0.25">
      <c r="A9" s="1748" t="s">
        <v>131</v>
      </c>
      <c r="B9" s="1748"/>
      <c r="C9" s="1748"/>
      <c r="D9" s="56"/>
      <c r="E9" s="1221"/>
      <c r="I9" s="1749" t="s">
        <v>387</v>
      </c>
      <c r="K9" s="1748" t="s">
        <v>337</v>
      </c>
      <c r="L9" s="1748"/>
      <c r="M9" s="1748"/>
      <c r="P9" s="1221"/>
    </row>
    <row r="10" spans="1:17" s="175" customFormat="1" ht="15.75" customHeight="1" x14ac:dyDescent="0.25">
      <c r="A10" s="1115">
        <v>1</v>
      </c>
      <c r="B10" s="873" t="s">
        <v>127</v>
      </c>
      <c r="C10" s="93" t="s">
        <v>128</v>
      </c>
      <c r="D10" s="56"/>
      <c r="E10" s="1221"/>
      <c r="I10" s="1750"/>
      <c r="K10" s="1115">
        <v>1</v>
      </c>
      <c r="L10" s="873" t="s">
        <v>127</v>
      </c>
      <c r="M10" s="93" t="s">
        <v>128</v>
      </c>
      <c r="P10" s="1221"/>
    </row>
    <row r="11" spans="1:17" s="7" customFormat="1" ht="15.75" customHeight="1" x14ac:dyDescent="0.25">
      <c r="A11" s="1115">
        <v>2</v>
      </c>
      <c r="B11" s="873" t="s">
        <v>90</v>
      </c>
      <c r="C11" s="1181" t="s">
        <v>94</v>
      </c>
      <c r="D11" s="294"/>
      <c r="E11" s="1200" t="s">
        <v>95</v>
      </c>
      <c r="F11" s="1574" t="s">
        <v>93</v>
      </c>
      <c r="G11" s="1574"/>
      <c r="H11" s="1195"/>
      <c r="I11" s="1750"/>
      <c r="K11" s="1115">
        <v>2</v>
      </c>
      <c r="L11" s="873" t="s">
        <v>90</v>
      </c>
      <c r="M11" s="1185" t="s">
        <v>343</v>
      </c>
      <c r="P11" s="1200" t="s">
        <v>95</v>
      </c>
      <c r="Q11" s="1181" t="s">
        <v>93</v>
      </c>
    </row>
    <row r="12" spans="1:17" s="7" customFormat="1" ht="15.75" customHeight="1" x14ac:dyDescent="0.25">
      <c r="A12" s="1115">
        <v>3</v>
      </c>
      <c r="B12" s="873" t="s">
        <v>91</v>
      </c>
      <c r="C12" s="1185" t="s">
        <v>343</v>
      </c>
      <c r="D12" s="294"/>
      <c r="E12" s="1200" t="s">
        <v>95</v>
      </c>
      <c r="F12" s="1611" t="s">
        <v>342</v>
      </c>
      <c r="G12" s="1611"/>
      <c r="H12" s="353"/>
      <c r="I12" s="1750"/>
      <c r="K12" s="1115">
        <v>3</v>
      </c>
      <c r="L12" s="873" t="s">
        <v>91</v>
      </c>
      <c r="M12" s="1181" t="s">
        <v>94</v>
      </c>
      <c r="P12" s="1200" t="s">
        <v>95</v>
      </c>
      <c r="Q12" s="244" t="s">
        <v>342</v>
      </c>
    </row>
    <row r="13" spans="1:17" s="7" customFormat="1" ht="15.75" customHeight="1" x14ac:dyDescent="0.25">
      <c r="A13" s="1115">
        <v>4</v>
      </c>
      <c r="B13" s="873" t="s">
        <v>101</v>
      </c>
      <c r="C13" s="1187">
        <v>43941</v>
      </c>
      <c r="D13" s="294"/>
      <c r="E13" s="820"/>
      <c r="F13" s="66"/>
      <c r="G13" s="66"/>
      <c r="H13" s="175"/>
      <c r="I13" s="1750"/>
      <c r="K13" s="1115">
        <v>4</v>
      </c>
      <c r="L13" s="873" t="s">
        <v>101</v>
      </c>
      <c r="M13" s="1187">
        <v>43941</v>
      </c>
      <c r="P13" s="820"/>
      <c r="Q13" s="175"/>
    </row>
    <row r="14" spans="1:17" s="7" customFormat="1" ht="15.75" customHeight="1" x14ac:dyDescent="0.25">
      <c r="A14" s="1115">
        <v>5</v>
      </c>
      <c r="B14" s="873" t="s">
        <v>123</v>
      </c>
      <c r="C14" s="821">
        <v>0.45520833333333338</v>
      </c>
      <c r="D14" s="294"/>
      <c r="E14" s="820"/>
      <c r="F14" s="66"/>
      <c r="G14" s="66"/>
      <c r="H14" s="175"/>
      <c r="I14" s="1750"/>
      <c r="K14" s="1115">
        <v>5</v>
      </c>
      <c r="L14" s="873" t="s">
        <v>123</v>
      </c>
      <c r="M14" s="821">
        <v>0.47587962962962965</v>
      </c>
      <c r="P14" s="820"/>
      <c r="Q14" s="175"/>
    </row>
    <row r="15" spans="1:17" s="7" customFormat="1" ht="15.75" customHeight="1" x14ac:dyDescent="0.25">
      <c r="A15" s="1578">
        <v>6</v>
      </c>
      <c r="B15" s="1580" t="s">
        <v>124</v>
      </c>
      <c r="C15" s="1742" t="s">
        <v>427</v>
      </c>
      <c r="D15" s="294"/>
      <c r="E15" s="1199" t="s">
        <v>95</v>
      </c>
      <c r="F15" s="1574" t="s">
        <v>256</v>
      </c>
      <c r="G15" s="1574"/>
      <c r="H15" s="353"/>
      <c r="I15" s="1750"/>
      <c r="K15" s="1578">
        <v>6</v>
      </c>
      <c r="L15" s="1580" t="s">
        <v>124</v>
      </c>
      <c r="M15" s="1742" t="s">
        <v>150</v>
      </c>
      <c r="N15" s="294"/>
      <c r="O15" s="294"/>
      <c r="P15" s="1199" t="s">
        <v>95</v>
      </c>
      <c r="Q15" s="93" t="s">
        <v>256</v>
      </c>
    </row>
    <row r="16" spans="1:17" s="7" customFormat="1" ht="15.75" customHeight="1" x14ac:dyDescent="0.25">
      <c r="A16" s="1579"/>
      <c r="B16" s="1581"/>
      <c r="C16" s="1743"/>
      <c r="D16" s="294"/>
      <c r="E16" s="1200" t="s">
        <v>222</v>
      </c>
      <c r="F16" s="1611" t="s">
        <v>207</v>
      </c>
      <c r="G16" s="1611"/>
      <c r="H16" s="353"/>
      <c r="I16" s="1750"/>
      <c r="K16" s="1579"/>
      <c r="L16" s="1581"/>
      <c r="M16" s="1743"/>
      <c r="N16" s="294"/>
      <c r="O16" s="294"/>
      <c r="P16" s="1200" t="s">
        <v>222</v>
      </c>
      <c r="Q16" s="244" t="s">
        <v>207</v>
      </c>
    </row>
    <row r="17" spans="1:18" s="7" customFormat="1" ht="15.75" customHeight="1" x14ac:dyDescent="0.25">
      <c r="A17" s="1115">
        <v>7</v>
      </c>
      <c r="B17" s="873" t="s">
        <v>102</v>
      </c>
      <c r="C17" s="1187">
        <v>43942</v>
      </c>
      <c r="D17" s="294"/>
      <c r="E17" s="820"/>
      <c r="F17" s="66"/>
      <c r="G17" s="66"/>
      <c r="H17" s="175"/>
      <c r="I17" s="1750"/>
      <c r="K17" s="1115">
        <v>7</v>
      </c>
      <c r="L17" s="873" t="s">
        <v>102</v>
      </c>
      <c r="M17" s="1187">
        <v>43942</v>
      </c>
      <c r="P17" s="820"/>
      <c r="Q17" s="175"/>
    </row>
    <row r="18" spans="1:18" s="7" customFormat="1" ht="15.75" customHeight="1" x14ac:dyDescent="0.25">
      <c r="A18" s="1115">
        <v>8</v>
      </c>
      <c r="B18" s="873" t="s">
        <v>103</v>
      </c>
      <c r="C18" s="1187">
        <v>43949</v>
      </c>
      <c r="D18" s="294"/>
      <c r="E18" s="820"/>
      <c r="F18" s="66"/>
      <c r="G18" s="66"/>
      <c r="H18" s="175"/>
      <c r="I18" s="1750"/>
      <c r="K18" s="1115">
        <v>8</v>
      </c>
      <c r="L18" s="873" t="s">
        <v>103</v>
      </c>
      <c r="M18" s="1187">
        <v>43970</v>
      </c>
      <c r="P18" s="820"/>
      <c r="Q18" s="175"/>
    </row>
    <row r="19" spans="1:18" s="7" customFormat="1" ht="15.75" customHeight="1" x14ac:dyDescent="0.25">
      <c r="A19" s="1578">
        <v>9</v>
      </c>
      <c r="B19" s="1580" t="s">
        <v>85</v>
      </c>
      <c r="C19" s="1582" t="s">
        <v>98</v>
      </c>
      <c r="D19" s="294"/>
      <c r="E19" s="1200" t="s">
        <v>181</v>
      </c>
      <c r="F19" s="1575" t="s">
        <v>92</v>
      </c>
      <c r="G19" s="1575"/>
      <c r="H19" s="259"/>
      <c r="I19" s="1750"/>
      <c r="K19" s="1578">
        <v>9</v>
      </c>
      <c r="L19" s="1580" t="s">
        <v>85</v>
      </c>
      <c r="M19" s="1582" t="s">
        <v>98</v>
      </c>
      <c r="P19" s="1200" t="s">
        <v>181</v>
      </c>
      <c r="Q19" s="1198" t="s">
        <v>92</v>
      </c>
    </row>
    <row r="20" spans="1:18" s="7" customFormat="1" ht="15.75" customHeight="1" x14ac:dyDescent="0.25">
      <c r="A20" s="1579"/>
      <c r="B20" s="1581"/>
      <c r="C20" s="1583"/>
      <c r="D20" s="294"/>
      <c r="E20" s="822" t="s">
        <v>182</v>
      </c>
      <c r="F20" s="1574" t="s">
        <v>119</v>
      </c>
      <c r="G20" s="1574"/>
      <c r="H20" s="1195"/>
      <c r="I20" s="1750"/>
      <c r="K20" s="1579"/>
      <c r="L20" s="1581"/>
      <c r="M20" s="1583"/>
      <c r="P20" s="822" t="s">
        <v>182</v>
      </c>
      <c r="Q20" s="1181" t="s">
        <v>119</v>
      </c>
    </row>
    <row r="21" spans="1:18" s="7" customFormat="1" ht="15.75" customHeight="1" x14ac:dyDescent="0.25">
      <c r="A21" s="1115">
        <v>10</v>
      </c>
      <c r="B21" s="873" t="s">
        <v>86</v>
      </c>
      <c r="C21" s="109">
        <v>10000000</v>
      </c>
      <c r="D21" s="294"/>
      <c r="E21" s="823"/>
      <c r="F21" s="66"/>
      <c r="G21" s="66"/>
      <c r="H21" s="175"/>
      <c r="I21" s="1751"/>
      <c r="K21" s="1115">
        <v>10</v>
      </c>
      <c r="L21" s="873" t="s">
        <v>86</v>
      </c>
      <c r="M21" s="109">
        <v>12000000</v>
      </c>
      <c r="P21" s="823"/>
      <c r="Q21" s="175"/>
    </row>
    <row r="22" spans="1:18" s="7" customFormat="1" ht="15.75" customHeight="1" x14ac:dyDescent="0.25">
      <c r="A22" s="1115">
        <v>11</v>
      </c>
      <c r="B22" s="873" t="s">
        <v>87</v>
      </c>
      <c r="C22" s="109">
        <v>10213826.02739726</v>
      </c>
      <c r="D22" s="294"/>
      <c r="E22" s="1203" t="s">
        <v>100</v>
      </c>
      <c r="F22" s="1576">
        <v>100.741</v>
      </c>
      <c r="G22" s="1576"/>
      <c r="H22" s="218"/>
      <c r="I22" s="1274"/>
      <c r="K22" s="1115">
        <v>11</v>
      </c>
      <c r="L22" s="873" t="s">
        <v>87</v>
      </c>
      <c r="M22" s="109">
        <v>12253111.232876712</v>
      </c>
      <c r="P22" s="1203" t="s">
        <v>100</v>
      </c>
      <c r="Q22" s="1202">
        <v>100.712</v>
      </c>
    </row>
    <row r="23" spans="1:18" s="7" customFormat="1" ht="15.75" customHeight="1" x14ac:dyDescent="0.25">
      <c r="A23" s="1115">
        <v>12</v>
      </c>
      <c r="B23" s="873" t="s">
        <v>83</v>
      </c>
      <c r="C23" s="109">
        <v>10213826.02739726</v>
      </c>
      <c r="D23" s="294"/>
      <c r="E23" s="1201"/>
      <c r="F23" s="260"/>
      <c r="G23" s="260"/>
      <c r="H23" s="260"/>
      <c r="I23" s="1274"/>
      <c r="K23" s="1115">
        <v>12</v>
      </c>
      <c r="L23" s="873" t="s">
        <v>83</v>
      </c>
      <c r="M23" s="109">
        <v>12253111.232876712</v>
      </c>
      <c r="P23" s="1201"/>
      <c r="Q23" s="260"/>
    </row>
    <row r="24" spans="1:18" s="7" customFormat="1" ht="15.75" customHeight="1" x14ac:dyDescent="0.25">
      <c r="A24" s="1115">
        <v>13</v>
      </c>
      <c r="B24" s="873" t="s">
        <v>88</v>
      </c>
      <c r="C24" s="1181" t="s">
        <v>99</v>
      </c>
      <c r="D24" s="294"/>
      <c r="E24" s="300"/>
      <c r="F24" s="66"/>
      <c r="G24" s="66"/>
      <c r="H24" s="175"/>
      <c r="I24" s="1274"/>
      <c r="K24" s="1115">
        <v>13</v>
      </c>
      <c r="L24" s="873" t="s">
        <v>88</v>
      </c>
      <c r="M24" s="1181" t="s">
        <v>99</v>
      </c>
      <c r="P24" s="300"/>
      <c r="Q24" s="175"/>
    </row>
    <row r="25" spans="1:18" s="7" customFormat="1" ht="15.75" customHeight="1" x14ac:dyDescent="0.25">
      <c r="A25" s="1115">
        <v>14</v>
      </c>
      <c r="B25" s="873" t="s">
        <v>82</v>
      </c>
      <c r="C25" s="666">
        <v>-6.1000000000000004E-3</v>
      </c>
      <c r="D25" s="294"/>
      <c r="E25" s="824"/>
      <c r="F25" s="1195"/>
      <c r="G25" s="1195"/>
      <c r="H25" s="1195"/>
      <c r="I25" s="1274"/>
      <c r="K25" s="1115">
        <v>14</v>
      </c>
      <c r="L25" s="873" t="s">
        <v>82</v>
      </c>
      <c r="M25" s="666">
        <v>-5.7000000000000002E-3</v>
      </c>
      <c r="P25" s="824"/>
      <c r="Q25" s="1195"/>
    </row>
    <row r="26" spans="1:18" s="7" customFormat="1" ht="15.75" customHeight="1" x14ac:dyDescent="0.25">
      <c r="A26" s="1115">
        <v>15</v>
      </c>
      <c r="B26" s="873" t="s">
        <v>84</v>
      </c>
      <c r="C26" s="109">
        <v>10213820.83536903</v>
      </c>
      <c r="D26" s="294"/>
      <c r="E26" s="825"/>
      <c r="F26" s="66"/>
      <c r="G26" s="66"/>
      <c r="H26" s="175"/>
      <c r="I26" s="1274"/>
      <c r="K26" s="1115">
        <v>15</v>
      </c>
      <c r="L26" s="873" t="s">
        <v>84</v>
      </c>
      <c r="M26" s="109">
        <v>12105859.468635617</v>
      </c>
      <c r="P26" s="825"/>
      <c r="Q26" s="175"/>
    </row>
    <row r="27" spans="1:18" s="7" customFormat="1" ht="15.75" customHeight="1" x14ac:dyDescent="0.25">
      <c r="A27" s="1115">
        <v>16</v>
      </c>
      <c r="B27" s="873" t="s">
        <v>316</v>
      </c>
      <c r="C27" s="109" t="s">
        <v>262</v>
      </c>
      <c r="D27" s="294"/>
      <c r="E27" s="1200" t="s">
        <v>95</v>
      </c>
      <c r="F27" s="1574" t="s">
        <v>151</v>
      </c>
      <c r="G27" s="1574"/>
      <c r="H27" s="1195"/>
      <c r="I27" s="1274"/>
      <c r="K27" s="1115">
        <v>16</v>
      </c>
      <c r="L27" s="873" t="s">
        <v>316</v>
      </c>
      <c r="M27" s="109" t="s">
        <v>262</v>
      </c>
      <c r="P27" s="1200" t="s">
        <v>95</v>
      </c>
      <c r="Q27" s="1181" t="s">
        <v>151</v>
      </c>
    </row>
    <row r="28" spans="1:18" s="7" customFormat="1" ht="15.75" customHeight="1" x14ac:dyDescent="0.25">
      <c r="A28" s="1115">
        <v>17</v>
      </c>
      <c r="B28" s="873" t="s">
        <v>13</v>
      </c>
      <c r="C28" s="131" t="s">
        <v>343</v>
      </c>
      <c r="D28" s="205"/>
      <c r="E28" s="1200" t="s">
        <v>95</v>
      </c>
      <c r="F28" s="1611" t="s">
        <v>342</v>
      </c>
      <c r="G28" s="1611"/>
      <c r="H28" s="353"/>
      <c r="I28" s="1274"/>
      <c r="K28" s="1115">
        <v>17</v>
      </c>
      <c r="L28" s="873" t="s">
        <v>13</v>
      </c>
      <c r="M28" s="1185" t="s">
        <v>343</v>
      </c>
      <c r="P28" s="1200" t="s">
        <v>95</v>
      </c>
      <c r="Q28" s="244" t="s">
        <v>342</v>
      </c>
    </row>
    <row r="29" spans="1:18" s="7" customFormat="1" ht="15.75" x14ac:dyDescent="0.25">
      <c r="A29" s="198"/>
      <c r="B29" s="910"/>
      <c r="C29" s="911"/>
      <c r="D29" s="205"/>
      <c r="E29" s="1205"/>
      <c r="F29" s="1195"/>
      <c r="G29" s="1195"/>
      <c r="J29" s="581"/>
      <c r="K29" s="175"/>
      <c r="M29" s="897"/>
    </row>
    <row r="30" spans="1:18" s="7" customFormat="1" ht="18" x14ac:dyDescent="0.25">
      <c r="A30" s="1620" t="s">
        <v>372</v>
      </c>
      <c r="B30" s="1620"/>
      <c r="C30" s="1620"/>
      <c r="F30" s="1617" t="s">
        <v>858</v>
      </c>
      <c r="H30" s="1620" t="s">
        <v>352</v>
      </c>
      <c r="I30" s="1620"/>
      <c r="J30" s="205"/>
      <c r="K30" s="1745" t="s">
        <v>373</v>
      </c>
      <c r="L30" s="1745"/>
      <c r="M30" s="1745"/>
      <c r="O30" s="1755" t="s">
        <v>353</v>
      </c>
      <c r="P30" s="1755"/>
      <c r="Q30" s="1755"/>
      <c r="R30" s="1755"/>
    </row>
    <row r="31" spans="1:18" s="7" customFormat="1" ht="15.75" customHeight="1" x14ac:dyDescent="0.25">
      <c r="A31" s="1747" t="s">
        <v>349</v>
      </c>
      <c r="B31" s="1747"/>
      <c r="C31" s="1747"/>
      <c r="F31" s="1618"/>
      <c r="H31" s="1747" t="s">
        <v>348</v>
      </c>
      <c r="I31" s="1747"/>
      <c r="K31" s="1747" t="s">
        <v>350</v>
      </c>
      <c r="L31" s="1747"/>
      <c r="M31" s="1747"/>
      <c r="N31" s="212"/>
      <c r="O31" s="1756" t="s">
        <v>349</v>
      </c>
      <c r="P31" s="1756"/>
      <c r="Q31" s="1756"/>
      <c r="R31" s="1756"/>
    </row>
    <row r="32" spans="1:18" s="7" customFormat="1" ht="15.75" x14ac:dyDescent="0.25">
      <c r="A32" s="537">
        <v>1</v>
      </c>
      <c r="B32" s="647" t="s">
        <v>0</v>
      </c>
      <c r="C32" s="787" t="s">
        <v>692</v>
      </c>
      <c r="D32" s="269" t="s">
        <v>130</v>
      </c>
      <c r="E32" s="881" t="s">
        <v>283</v>
      </c>
      <c r="F32" s="1115"/>
      <c r="H32" s="537">
        <v>1</v>
      </c>
      <c r="I32" s="787" t="s">
        <v>691</v>
      </c>
      <c r="K32" s="537">
        <v>1</v>
      </c>
      <c r="L32" s="647" t="s">
        <v>0</v>
      </c>
      <c r="M32" s="787" t="s">
        <v>694</v>
      </c>
      <c r="N32" s="648"/>
      <c r="O32" s="537">
        <v>1</v>
      </c>
      <c r="P32" s="1752" t="s">
        <v>691</v>
      </c>
      <c r="Q32" s="1752"/>
    </row>
    <row r="33" spans="1:17" s="7" customFormat="1" ht="15.75" x14ac:dyDescent="0.25">
      <c r="A33" s="537">
        <v>2</v>
      </c>
      <c r="B33" s="647" t="s">
        <v>1</v>
      </c>
      <c r="C33" s="1181" t="s">
        <v>93</v>
      </c>
      <c r="D33" s="269" t="s">
        <v>130</v>
      </c>
      <c r="E33" s="882" t="s">
        <v>283</v>
      </c>
      <c r="F33" s="1125" t="s">
        <v>862</v>
      </c>
      <c r="H33" s="537">
        <v>2</v>
      </c>
      <c r="I33" s="244" t="s">
        <v>342</v>
      </c>
      <c r="K33" s="537">
        <v>2</v>
      </c>
      <c r="L33" s="647" t="s">
        <v>1</v>
      </c>
      <c r="M33" s="1181" t="s">
        <v>93</v>
      </c>
      <c r="N33" s="648"/>
      <c r="O33" s="537">
        <v>2</v>
      </c>
      <c r="P33" s="1611" t="s">
        <v>342</v>
      </c>
      <c r="Q33" s="1611"/>
    </row>
    <row r="34" spans="1:17" s="7" customFormat="1" ht="15.75" x14ac:dyDescent="0.25">
      <c r="A34" s="537">
        <v>3</v>
      </c>
      <c r="B34" s="647" t="s">
        <v>40</v>
      </c>
      <c r="C34" s="1181" t="s">
        <v>93</v>
      </c>
      <c r="D34" s="269" t="s">
        <v>130</v>
      </c>
      <c r="E34" s="882"/>
      <c r="F34" s="1125">
        <v>4.0999999999999996</v>
      </c>
      <c r="H34" s="537">
        <v>3</v>
      </c>
      <c r="I34" s="244" t="s">
        <v>342</v>
      </c>
      <c r="K34" s="537">
        <v>3</v>
      </c>
      <c r="L34" s="647" t="s">
        <v>40</v>
      </c>
      <c r="M34" s="1181" t="s">
        <v>93</v>
      </c>
      <c r="N34" s="648"/>
      <c r="O34" s="537">
        <v>3</v>
      </c>
      <c r="P34" s="1611" t="s">
        <v>342</v>
      </c>
      <c r="Q34" s="1611"/>
    </row>
    <row r="35" spans="1:17" s="7" customFormat="1" ht="15.75" x14ac:dyDescent="0.25">
      <c r="A35" s="537">
        <v>4</v>
      </c>
      <c r="B35" s="647" t="s">
        <v>12</v>
      </c>
      <c r="C35" s="1188" t="s">
        <v>106</v>
      </c>
      <c r="D35" s="269" t="s">
        <v>130</v>
      </c>
      <c r="E35" s="882"/>
      <c r="F35" s="1114"/>
      <c r="H35" s="537">
        <v>4</v>
      </c>
      <c r="I35" s="1188" t="s">
        <v>106</v>
      </c>
      <c r="K35" s="537">
        <v>4</v>
      </c>
      <c r="L35" s="647" t="s">
        <v>12</v>
      </c>
      <c r="M35" s="1188" t="s">
        <v>106</v>
      </c>
      <c r="N35" s="648"/>
      <c r="O35" s="537">
        <v>4</v>
      </c>
      <c r="P35" s="1574" t="s">
        <v>106</v>
      </c>
      <c r="Q35" s="1574"/>
    </row>
    <row r="36" spans="1:17" s="7" customFormat="1" ht="15.75" x14ac:dyDescent="0.25">
      <c r="A36" s="537">
        <v>5</v>
      </c>
      <c r="B36" s="647" t="s">
        <v>2</v>
      </c>
      <c r="C36" s="1188" t="s">
        <v>107</v>
      </c>
      <c r="D36" s="269" t="s">
        <v>130</v>
      </c>
      <c r="E36" s="882"/>
      <c r="F36" s="1119"/>
      <c r="H36" s="537">
        <v>5</v>
      </c>
      <c r="I36" s="1185" t="s">
        <v>341</v>
      </c>
      <c r="K36" s="537">
        <v>5</v>
      </c>
      <c r="L36" s="647" t="s">
        <v>2</v>
      </c>
      <c r="M36" s="1188" t="s">
        <v>107</v>
      </c>
      <c r="N36" s="648"/>
      <c r="O36" s="537">
        <v>5</v>
      </c>
      <c r="P36" s="1611" t="s">
        <v>341</v>
      </c>
      <c r="Q36" s="1611"/>
    </row>
    <row r="37" spans="1:17" ht="15.75" x14ac:dyDescent="0.25">
      <c r="A37" s="537">
        <v>6</v>
      </c>
      <c r="B37" s="647" t="s">
        <v>445</v>
      </c>
      <c r="C37" s="71"/>
      <c r="D37" s="269" t="s">
        <v>44</v>
      </c>
      <c r="E37" s="427"/>
      <c r="F37" s="1114"/>
      <c r="H37" s="537">
        <v>6</v>
      </c>
      <c r="I37" s="71"/>
      <c r="K37" s="537">
        <v>6</v>
      </c>
      <c r="L37" s="647" t="s">
        <v>33</v>
      </c>
      <c r="M37" s="71"/>
      <c r="N37" s="648"/>
      <c r="O37" s="537">
        <v>6</v>
      </c>
      <c r="P37" s="1753"/>
      <c r="Q37" s="1753"/>
    </row>
    <row r="38" spans="1:17" ht="15.75" x14ac:dyDescent="0.25">
      <c r="A38" s="537">
        <v>7</v>
      </c>
      <c r="B38" s="647" t="s">
        <v>446</v>
      </c>
      <c r="C38" s="71"/>
      <c r="D38" s="269" t="s">
        <v>43</v>
      </c>
      <c r="E38" s="427" t="s">
        <v>283</v>
      </c>
      <c r="F38" s="1126"/>
      <c r="H38" s="537">
        <v>7</v>
      </c>
      <c r="I38" s="71"/>
      <c r="K38" s="537">
        <v>7</v>
      </c>
      <c r="L38" s="647" t="s">
        <v>446</v>
      </c>
      <c r="M38" s="71"/>
      <c r="N38" s="648"/>
      <c r="O38" s="537">
        <v>7</v>
      </c>
      <c r="P38" s="1753"/>
      <c r="Q38" s="1753"/>
    </row>
    <row r="39" spans="1:17" ht="15.75" x14ac:dyDescent="0.25">
      <c r="A39" s="537">
        <v>8</v>
      </c>
      <c r="B39" s="647" t="s">
        <v>447</v>
      </c>
      <c r="C39" s="71"/>
      <c r="D39" s="269" t="s">
        <v>43</v>
      </c>
      <c r="E39" s="427" t="s">
        <v>283</v>
      </c>
      <c r="F39" s="1114"/>
      <c r="H39" s="537">
        <v>8</v>
      </c>
      <c r="I39" s="71"/>
      <c r="K39" s="537">
        <v>8</v>
      </c>
      <c r="L39" s="647" t="s">
        <v>447</v>
      </c>
      <c r="M39" s="71"/>
      <c r="N39" s="648"/>
      <c r="O39" s="537">
        <v>8</v>
      </c>
      <c r="P39" s="1753"/>
      <c r="Q39" s="1753"/>
    </row>
    <row r="40" spans="1:17" ht="15.75" x14ac:dyDescent="0.25">
      <c r="A40" s="537">
        <v>9</v>
      </c>
      <c r="B40" s="647" t="s">
        <v>5</v>
      </c>
      <c r="C40" s="329" t="s">
        <v>109</v>
      </c>
      <c r="D40" s="269" t="s">
        <v>130</v>
      </c>
      <c r="E40" s="427"/>
      <c r="F40" s="1115"/>
      <c r="H40" s="537">
        <v>9</v>
      </c>
      <c r="I40" s="329" t="s">
        <v>208</v>
      </c>
      <c r="K40" s="537">
        <v>9</v>
      </c>
      <c r="L40" s="647" t="s">
        <v>5</v>
      </c>
      <c r="M40" s="329" t="s">
        <v>208</v>
      </c>
      <c r="N40" s="648"/>
      <c r="O40" s="537">
        <v>9</v>
      </c>
      <c r="P40" s="1763" t="s">
        <v>109</v>
      </c>
      <c r="Q40" s="1763"/>
    </row>
    <row r="41" spans="1:17" ht="15.75" x14ac:dyDescent="0.25">
      <c r="A41" s="537">
        <v>10</v>
      </c>
      <c r="B41" s="647" t="s">
        <v>6</v>
      </c>
      <c r="C41" s="330" t="s">
        <v>93</v>
      </c>
      <c r="D41" s="269" t="s">
        <v>130</v>
      </c>
      <c r="E41" s="427" t="s">
        <v>283</v>
      </c>
      <c r="F41" s="1125">
        <v>4.0999999999999996</v>
      </c>
      <c r="H41" s="537">
        <v>10</v>
      </c>
      <c r="I41" s="89" t="s">
        <v>342</v>
      </c>
      <c r="K41" s="537">
        <v>10</v>
      </c>
      <c r="L41" s="647" t="s">
        <v>6</v>
      </c>
      <c r="M41" s="330" t="s">
        <v>93</v>
      </c>
      <c r="N41" s="648"/>
      <c r="O41" s="537">
        <v>10</v>
      </c>
      <c r="P41" s="1763" t="s">
        <v>342</v>
      </c>
      <c r="Q41" s="1763"/>
    </row>
    <row r="42" spans="1:17" ht="15.75" x14ac:dyDescent="0.25">
      <c r="A42" s="537">
        <v>11</v>
      </c>
      <c r="B42" s="647" t="s">
        <v>7</v>
      </c>
      <c r="C42" s="89" t="s">
        <v>342</v>
      </c>
      <c r="D42" s="269" t="s">
        <v>130</v>
      </c>
      <c r="E42" s="427"/>
      <c r="F42" s="1116"/>
      <c r="H42" s="537">
        <v>11</v>
      </c>
      <c r="I42" s="329" t="s">
        <v>93</v>
      </c>
      <c r="K42" s="537">
        <v>11</v>
      </c>
      <c r="L42" s="647" t="s">
        <v>7</v>
      </c>
      <c r="M42" s="89" t="s">
        <v>342</v>
      </c>
      <c r="N42" s="648"/>
      <c r="O42" s="537">
        <v>11</v>
      </c>
      <c r="P42" s="1754" t="s">
        <v>93</v>
      </c>
      <c r="Q42" s="1754"/>
    </row>
    <row r="43" spans="1:17" ht="15.75" x14ac:dyDescent="0.25">
      <c r="A43" s="537">
        <v>12</v>
      </c>
      <c r="B43" s="647" t="s">
        <v>46</v>
      </c>
      <c r="C43" s="329" t="s">
        <v>171</v>
      </c>
      <c r="D43" s="269" t="s">
        <v>130</v>
      </c>
      <c r="E43" s="427"/>
      <c r="F43" s="1125">
        <v>4.2</v>
      </c>
      <c r="H43" s="537">
        <v>12</v>
      </c>
      <c r="I43" s="329" t="s">
        <v>108</v>
      </c>
      <c r="K43" s="537">
        <v>12</v>
      </c>
      <c r="L43" s="647" t="s">
        <v>46</v>
      </c>
      <c r="M43" s="329" t="s">
        <v>171</v>
      </c>
      <c r="N43" s="648"/>
      <c r="O43" s="537">
        <v>12</v>
      </c>
      <c r="P43" s="1752" t="s">
        <v>108</v>
      </c>
      <c r="Q43" s="1752"/>
    </row>
    <row r="44" spans="1:17" ht="15.75" x14ac:dyDescent="0.25">
      <c r="A44" s="537">
        <v>13</v>
      </c>
      <c r="B44" s="647" t="s">
        <v>8</v>
      </c>
      <c r="C44" s="987"/>
      <c r="D44" s="269" t="s">
        <v>43</v>
      </c>
      <c r="E44" s="427" t="s">
        <v>283</v>
      </c>
      <c r="F44" s="1115">
        <v>4.3</v>
      </c>
      <c r="H44" s="537">
        <v>13</v>
      </c>
      <c r="I44" s="392"/>
      <c r="K44" s="537">
        <v>13</v>
      </c>
      <c r="L44" s="647" t="s">
        <v>8</v>
      </c>
      <c r="M44" s="987"/>
      <c r="N44" s="648"/>
      <c r="O44" s="537">
        <v>13</v>
      </c>
      <c r="P44" s="1770"/>
      <c r="Q44" s="1770"/>
    </row>
    <row r="45" spans="1:17" ht="15.75" x14ac:dyDescent="0.25">
      <c r="A45" s="537">
        <v>14</v>
      </c>
      <c r="B45" s="647" t="s">
        <v>9</v>
      </c>
      <c r="C45" s="71"/>
      <c r="D45" s="269" t="s">
        <v>43</v>
      </c>
      <c r="E45" s="427"/>
      <c r="F45" s="1118"/>
      <c r="H45" s="537">
        <v>14</v>
      </c>
      <c r="I45" s="71"/>
      <c r="K45" s="537">
        <v>14</v>
      </c>
      <c r="L45" s="647" t="s">
        <v>9</v>
      </c>
      <c r="M45" s="71"/>
      <c r="N45" s="648"/>
      <c r="O45" s="537">
        <v>14</v>
      </c>
      <c r="P45" s="1753"/>
      <c r="Q45" s="1753"/>
    </row>
    <row r="46" spans="1:17" ht="15.75" x14ac:dyDescent="0.25">
      <c r="A46" s="537">
        <v>15</v>
      </c>
      <c r="B46" s="647" t="s">
        <v>10</v>
      </c>
      <c r="C46" s="341"/>
      <c r="D46" s="269" t="s">
        <v>43</v>
      </c>
      <c r="E46" s="427"/>
      <c r="F46" s="1125"/>
      <c r="H46" s="537">
        <v>15</v>
      </c>
      <c r="I46" s="341"/>
      <c r="K46" s="537">
        <v>15</v>
      </c>
      <c r="L46" s="647" t="s">
        <v>10</v>
      </c>
      <c r="M46" s="341"/>
      <c r="N46" s="648"/>
      <c r="O46" s="537">
        <v>15</v>
      </c>
      <c r="P46" s="1753"/>
      <c r="Q46" s="1753"/>
    </row>
    <row r="47" spans="1:17" ht="15.75" x14ac:dyDescent="0.25">
      <c r="A47" s="537">
        <v>16</v>
      </c>
      <c r="B47" s="647" t="s">
        <v>41</v>
      </c>
      <c r="C47" s="387" t="s">
        <v>93</v>
      </c>
      <c r="D47" s="269" t="s">
        <v>44</v>
      </c>
      <c r="E47" s="427" t="s">
        <v>283</v>
      </c>
      <c r="F47" s="1116"/>
      <c r="H47" s="537">
        <v>16</v>
      </c>
      <c r="I47" s="1014" t="s">
        <v>93</v>
      </c>
      <c r="K47" s="537">
        <v>16</v>
      </c>
      <c r="L47" s="647" t="s">
        <v>41</v>
      </c>
      <c r="M47" s="387" t="s">
        <v>93</v>
      </c>
      <c r="N47" s="212"/>
      <c r="O47" s="537">
        <v>16</v>
      </c>
      <c r="P47" s="1752" t="s">
        <v>93</v>
      </c>
      <c r="Q47" s="1752"/>
    </row>
    <row r="48" spans="1:17" ht="15.75" x14ac:dyDescent="0.25">
      <c r="A48" s="537">
        <v>17</v>
      </c>
      <c r="B48" s="647" t="s">
        <v>11</v>
      </c>
      <c r="C48" s="330" t="s">
        <v>93</v>
      </c>
      <c r="D48" s="269" t="s">
        <v>43</v>
      </c>
      <c r="E48" s="427" t="s">
        <v>283</v>
      </c>
      <c r="F48" s="1115">
        <v>4.5999999999999996</v>
      </c>
      <c r="H48" s="537">
        <v>17</v>
      </c>
      <c r="I48" s="330" t="s">
        <v>342</v>
      </c>
      <c r="K48" s="537">
        <v>17</v>
      </c>
      <c r="L48" s="647" t="s">
        <v>11</v>
      </c>
      <c r="M48" s="330" t="s">
        <v>93</v>
      </c>
      <c r="N48" s="648"/>
      <c r="O48" s="537">
        <v>17</v>
      </c>
      <c r="P48" s="1754" t="s">
        <v>342</v>
      </c>
      <c r="Q48" s="1754"/>
    </row>
    <row r="49" spans="1:17" ht="15.75" x14ac:dyDescent="0.25">
      <c r="A49" s="537">
        <v>18</v>
      </c>
      <c r="B49" s="647" t="s">
        <v>154</v>
      </c>
      <c r="C49" s="72"/>
      <c r="D49" s="269" t="s">
        <v>43</v>
      </c>
      <c r="F49" s="1115"/>
      <c r="H49" s="537">
        <v>18</v>
      </c>
      <c r="I49" s="72"/>
      <c r="K49" s="537">
        <v>18</v>
      </c>
      <c r="L49" s="647" t="s">
        <v>154</v>
      </c>
      <c r="M49" s="72"/>
      <c r="N49" s="648"/>
      <c r="O49" s="537">
        <v>18</v>
      </c>
      <c r="P49" s="1764"/>
      <c r="Q49" s="1764"/>
    </row>
    <row r="50" spans="1:17" ht="15.75" x14ac:dyDescent="0.25">
      <c r="A50" s="1746" t="s">
        <v>340</v>
      </c>
      <c r="B50" s="1746"/>
      <c r="C50" s="1746"/>
      <c r="D50" s="1423"/>
      <c r="F50" s="198"/>
      <c r="H50" s="1746"/>
      <c r="I50" s="1746"/>
      <c r="K50" s="1746"/>
      <c r="L50" s="1746"/>
      <c r="M50" s="1746"/>
      <c r="N50" s="648"/>
      <c r="O50" s="1769"/>
      <c r="P50" s="1769"/>
      <c r="Q50" s="1769"/>
    </row>
    <row r="51" spans="1:17" ht="15.75" x14ac:dyDescent="0.25">
      <c r="A51" s="537">
        <v>1</v>
      </c>
      <c r="B51" s="647" t="s">
        <v>49</v>
      </c>
      <c r="C51" s="329" t="s">
        <v>1013</v>
      </c>
      <c r="D51" s="1143" t="s">
        <v>130</v>
      </c>
      <c r="E51" s="427" t="s">
        <v>283</v>
      </c>
      <c r="F51" s="1115">
        <v>3.1</v>
      </c>
      <c r="H51" s="537">
        <v>1</v>
      </c>
      <c r="I51" s="1508" t="s">
        <v>1013</v>
      </c>
      <c r="K51" s="537">
        <v>1</v>
      </c>
      <c r="L51" s="647" t="s">
        <v>49</v>
      </c>
      <c r="M51" s="1508" t="s">
        <v>1019</v>
      </c>
      <c r="N51" s="212"/>
      <c r="O51" s="537">
        <v>1</v>
      </c>
      <c r="P51" s="1754" t="str">
        <f>M51</f>
        <v>LCHCRDHSB84930001284752039467487BTEE20190420B</v>
      </c>
      <c r="Q51" s="1754"/>
    </row>
    <row r="52" spans="1:17" ht="15.75" x14ac:dyDescent="0.25">
      <c r="A52" s="537">
        <v>2</v>
      </c>
      <c r="B52" s="647" t="s">
        <v>15</v>
      </c>
      <c r="C52" s="99" t="s">
        <v>1014</v>
      </c>
      <c r="D52" s="1143" t="s">
        <v>44</v>
      </c>
      <c r="E52" s="267" t="s">
        <v>283</v>
      </c>
      <c r="F52" s="1115">
        <v>8.3000000000000007</v>
      </c>
      <c r="H52" s="537">
        <v>2</v>
      </c>
      <c r="I52" s="120"/>
      <c r="J52" s="267" t="s">
        <v>283</v>
      </c>
      <c r="K52" s="537">
        <v>2</v>
      </c>
      <c r="L52" s="647" t="s">
        <v>15</v>
      </c>
      <c r="M52" s="1508" t="s">
        <v>1014</v>
      </c>
      <c r="N52" s="648"/>
      <c r="O52" s="537">
        <v>2</v>
      </c>
      <c r="P52" s="1753"/>
      <c r="Q52" s="1753"/>
    </row>
    <row r="53" spans="1:17" ht="15.75" x14ac:dyDescent="0.25">
      <c r="A53" s="537">
        <v>3</v>
      </c>
      <c r="B53" s="647" t="s">
        <v>79</v>
      </c>
      <c r="C53" s="88" t="s">
        <v>645</v>
      </c>
      <c r="D53" s="1143" t="s">
        <v>130</v>
      </c>
      <c r="F53" s="1128">
        <v>9.1999999999999993</v>
      </c>
      <c r="H53" s="537">
        <v>3</v>
      </c>
      <c r="I53" s="88" t="s">
        <v>645</v>
      </c>
      <c r="K53" s="537">
        <v>3</v>
      </c>
      <c r="L53" s="647" t="s">
        <v>79</v>
      </c>
      <c r="M53" s="88" t="s">
        <v>645</v>
      </c>
      <c r="N53" s="648"/>
      <c r="O53" s="537">
        <v>3</v>
      </c>
      <c r="P53" s="1752" t="s">
        <v>645</v>
      </c>
      <c r="Q53" s="1752"/>
    </row>
    <row r="54" spans="1:17" ht="15.75" x14ac:dyDescent="0.25">
      <c r="A54" s="537">
        <v>4</v>
      </c>
      <c r="B54" s="647" t="s">
        <v>34</v>
      </c>
      <c r="C54" s="858" t="s">
        <v>110</v>
      </c>
      <c r="D54" s="1143" t="s">
        <v>130</v>
      </c>
      <c r="F54" s="1115">
        <v>7.1</v>
      </c>
      <c r="H54" s="537">
        <v>4</v>
      </c>
      <c r="I54" s="858" t="s">
        <v>110</v>
      </c>
      <c r="K54" s="537">
        <v>4</v>
      </c>
      <c r="L54" s="647" t="s">
        <v>34</v>
      </c>
      <c r="M54" s="858" t="s">
        <v>110</v>
      </c>
      <c r="N54" s="648"/>
      <c r="O54" s="537">
        <v>4</v>
      </c>
      <c r="P54" s="1752" t="s">
        <v>110</v>
      </c>
      <c r="Q54" s="1752"/>
    </row>
    <row r="55" spans="1:17" ht="15.75" x14ac:dyDescent="0.25">
      <c r="A55" s="537">
        <v>5</v>
      </c>
      <c r="B55" s="647" t="s">
        <v>16</v>
      </c>
      <c r="C55" s="858" t="b">
        <v>1</v>
      </c>
      <c r="D55" s="1143" t="s">
        <v>130</v>
      </c>
      <c r="F55" s="1115">
        <v>8.1999999999999993</v>
      </c>
      <c r="H55" s="537">
        <v>5</v>
      </c>
      <c r="I55" s="858" t="b">
        <v>1</v>
      </c>
      <c r="K55" s="537">
        <v>5</v>
      </c>
      <c r="L55" s="647" t="s">
        <v>16</v>
      </c>
      <c r="M55" s="858" t="b">
        <v>1</v>
      </c>
      <c r="N55" s="648"/>
      <c r="O55" s="537">
        <v>5</v>
      </c>
      <c r="P55" s="1752" t="b">
        <v>1</v>
      </c>
      <c r="Q55" s="1752"/>
    </row>
    <row r="56" spans="1:17" ht="15.75" x14ac:dyDescent="0.25">
      <c r="A56" s="537">
        <v>6</v>
      </c>
      <c r="B56" s="647" t="s">
        <v>50</v>
      </c>
      <c r="C56" s="860" t="s">
        <v>690</v>
      </c>
      <c r="D56" s="1143" t="s">
        <v>44</v>
      </c>
      <c r="F56" s="1115"/>
      <c r="H56" s="537">
        <v>6</v>
      </c>
      <c r="I56" s="860" t="s">
        <v>690</v>
      </c>
      <c r="K56" s="537">
        <v>6</v>
      </c>
      <c r="L56" s="647" t="s">
        <v>50</v>
      </c>
      <c r="M56" s="860" t="s">
        <v>695</v>
      </c>
      <c r="N56" s="648"/>
      <c r="O56" s="537">
        <v>6</v>
      </c>
      <c r="P56" s="1752" t="s">
        <v>695</v>
      </c>
      <c r="Q56" s="1752"/>
    </row>
    <row r="57" spans="1:17" ht="15.75" x14ac:dyDescent="0.25">
      <c r="A57" s="537">
        <v>7</v>
      </c>
      <c r="B57" s="647" t="s">
        <v>13</v>
      </c>
      <c r="C57" s="244" t="s">
        <v>342</v>
      </c>
      <c r="D57" s="1143" t="s">
        <v>44</v>
      </c>
      <c r="F57" s="1115"/>
      <c r="H57" s="537">
        <v>7</v>
      </c>
      <c r="I57" s="244" t="s">
        <v>342</v>
      </c>
      <c r="K57" s="537">
        <v>7</v>
      </c>
      <c r="L57" s="647" t="s">
        <v>13</v>
      </c>
      <c r="M57" s="89" t="s">
        <v>342</v>
      </c>
      <c r="N57" s="648"/>
      <c r="O57" s="537">
        <v>7</v>
      </c>
      <c r="P57" s="1763" t="s">
        <v>342</v>
      </c>
      <c r="Q57" s="1763"/>
    </row>
    <row r="58" spans="1:17" ht="15.75" x14ac:dyDescent="0.25">
      <c r="A58" s="537">
        <v>8</v>
      </c>
      <c r="B58" s="647" t="s">
        <v>14</v>
      </c>
      <c r="C58" s="343" t="s">
        <v>207</v>
      </c>
      <c r="D58" s="1143" t="s">
        <v>130</v>
      </c>
      <c r="E58" s="427" t="s">
        <v>283</v>
      </c>
      <c r="F58" s="1121" t="s">
        <v>861</v>
      </c>
      <c r="H58" s="537">
        <v>8</v>
      </c>
      <c r="I58" s="343" t="s">
        <v>207</v>
      </c>
      <c r="J58" s="267" t="s">
        <v>283</v>
      </c>
      <c r="K58" s="537">
        <v>8</v>
      </c>
      <c r="L58" s="647" t="s">
        <v>14</v>
      </c>
      <c r="M58" s="343" t="s">
        <v>207</v>
      </c>
      <c r="N58" s="212"/>
      <c r="O58" s="537">
        <v>8</v>
      </c>
      <c r="P58" s="1754" t="s">
        <v>207</v>
      </c>
      <c r="Q58" s="1754"/>
    </row>
    <row r="59" spans="1:17" ht="15.75" x14ac:dyDescent="0.25">
      <c r="A59" s="537">
        <v>9</v>
      </c>
      <c r="B59" s="647" t="s">
        <v>51</v>
      </c>
      <c r="C59" s="111" t="s">
        <v>149</v>
      </c>
      <c r="D59" s="1143" t="s">
        <v>130</v>
      </c>
      <c r="E59" s="182"/>
      <c r="F59" s="1115">
        <v>8.4</v>
      </c>
      <c r="H59" s="537">
        <v>9</v>
      </c>
      <c r="I59" s="332" t="s">
        <v>149</v>
      </c>
      <c r="K59" s="537">
        <v>9</v>
      </c>
      <c r="L59" s="647" t="s">
        <v>51</v>
      </c>
      <c r="M59" s="332" t="s">
        <v>149</v>
      </c>
      <c r="N59" s="212"/>
      <c r="O59" s="537">
        <v>9</v>
      </c>
      <c r="P59" s="1754" t="s">
        <v>149</v>
      </c>
      <c r="Q59" s="1754"/>
    </row>
    <row r="60" spans="1:17" ht="15.75" x14ac:dyDescent="0.25">
      <c r="A60" s="537">
        <v>10</v>
      </c>
      <c r="B60" s="647" t="s">
        <v>35</v>
      </c>
      <c r="C60" s="862" t="s">
        <v>689</v>
      </c>
      <c r="D60" s="1143" t="s">
        <v>44</v>
      </c>
      <c r="E60" s="427" t="s">
        <v>283</v>
      </c>
      <c r="F60" s="1115"/>
      <c r="H60" s="537">
        <v>10</v>
      </c>
      <c r="I60" s="863" t="str">
        <f>C60</f>
        <v>CCP Repo Clearing Conditions</v>
      </c>
      <c r="K60" s="537">
        <v>10</v>
      </c>
      <c r="L60" s="647" t="s">
        <v>35</v>
      </c>
      <c r="M60" s="863" t="str">
        <f>I60</f>
        <v>CCP Repo Clearing Conditions</v>
      </c>
      <c r="N60" s="212"/>
      <c r="O60" s="537">
        <v>10</v>
      </c>
      <c r="P60" s="1752" t="str">
        <f>M60</f>
        <v>CCP Repo Clearing Conditions</v>
      </c>
      <c r="Q60" s="1752"/>
    </row>
    <row r="61" spans="1:17" ht="15.75" x14ac:dyDescent="0.25">
      <c r="A61" s="537">
        <v>11</v>
      </c>
      <c r="B61" s="647" t="s">
        <v>52</v>
      </c>
      <c r="C61" s="72"/>
      <c r="D61" s="1143" t="s">
        <v>44</v>
      </c>
      <c r="E61" s="182"/>
      <c r="F61" s="1115"/>
      <c r="H61" s="537">
        <v>11</v>
      </c>
      <c r="I61" s="72"/>
      <c r="K61" s="537">
        <v>11</v>
      </c>
      <c r="L61" s="647" t="s">
        <v>52</v>
      </c>
      <c r="M61" s="72"/>
      <c r="N61" s="212"/>
      <c r="O61" s="537">
        <v>11</v>
      </c>
      <c r="P61" s="1753"/>
      <c r="Q61" s="1753"/>
    </row>
    <row r="62" spans="1:17" ht="15.75" x14ac:dyDescent="0.25">
      <c r="A62" s="537">
        <v>12</v>
      </c>
      <c r="B62" s="647" t="s">
        <v>53</v>
      </c>
      <c r="C62" s="787" t="s">
        <v>696</v>
      </c>
      <c r="D62" s="1143" t="s">
        <v>130</v>
      </c>
      <c r="E62" s="182"/>
      <c r="F62" s="53"/>
      <c r="H62" s="537">
        <v>12</v>
      </c>
      <c r="I62" s="787" t="str">
        <f>C62</f>
        <v>2020-04-20T10:57:30Z</v>
      </c>
      <c r="J62" s="267" t="s">
        <v>283</v>
      </c>
      <c r="K62" s="537">
        <v>12</v>
      </c>
      <c r="L62" s="647" t="s">
        <v>53</v>
      </c>
      <c r="M62" s="860" t="s">
        <v>697</v>
      </c>
      <c r="N62" s="212"/>
      <c r="O62" s="537">
        <v>12</v>
      </c>
      <c r="P62" s="1767" t="str">
        <f>P56</f>
        <v>2020-04-20T11:28:31Z</v>
      </c>
      <c r="Q62" s="1768"/>
    </row>
    <row r="63" spans="1:17" ht="15.75" x14ac:dyDescent="0.25">
      <c r="A63" s="537">
        <v>13</v>
      </c>
      <c r="B63" s="647" t="s">
        <v>54</v>
      </c>
      <c r="C63" s="88" t="s">
        <v>646</v>
      </c>
      <c r="D63" s="1143" t="s">
        <v>130</v>
      </c>
      <c r="E63" s="182"/>
      <c r="F63" s="1123"/>
      <c r="H63" s="537">
        <v>13</v>
      </c>
      <c r="I63" s="88" t="s">
        <v>646</v>
      </c>
      <c r="K63" s="537">
        <v>13</v>
      </c>
      <c r="L63" s="647" t="s">
        <v>54</v>
      </c>
      <c r="M63" s="1515" t="s">
        <v>646</v>
      </c>
      <c r="N63" s="648"/>
      <c r="O63" s="537">
        <v>13</v>
      </c>
      <c r="P63" s="1765" t="str">
        <f>M63</f>
        <v>2020-04-21</v>
      </c>
      <c r="Q63" s="1766"/>
    </row>
    <row r="64" spans="1:17" ht="15.75" x14ac:dyDescent="0.25">
      <c r="A64" s="537">
        <v>14</v>
      </c>
      <c r="B64" s="647" t="s">
        <v>37</v>
      </c>
      <c r="C64" s="88" t="s">
        <v>647</v>
      </c>
      <c r="D64" s="1143" t="s">
        <v>44</v>
      </c>
      <c r="E64" s="881" t="s">
        <v>283</v>
      </c>
      <c r="F64" s="1123"/>
      <c r="H64" s="537">
        <v>14</v>
      </c>
      <c r="I64" s="88" t="s">
        <v>647</v>
      </c>
      <c r="K64" s="537">
        <v>14</v>
      </c>
      <c r="L64" s="647" t="s">
        <v>37</v>
      </c>
      <c r="M64" s="1515" t="s">
        <v>647</v>
      </c>
      <c r="N64" s="648"/>
      <c r="O64" s="537">
        <v>14</v>
      </c>
      <c r="P64" s="1765" t="str">
        <f>M64</f>
        <v>2020-04-28</v>
      </c>
      <c r="Q64" s="1766"/>
    </row>
    <row r="65" spans="1:17" s="7" customFormat="1" ht="15.75" x14ac:dyDescent="0.25">
      <c r="A65" s="537">
        <v>15</v>
      </c>
      <c r="B65" s="647" t="s">
        <v>55</v>
      </c>
      <c r="C65" s="1435" t="s">
        <v>1018</v>
      </c>
      <c r="D65" s="1143" t="s">
        <v>769</v>
      </c>
      <c r="E65" s="182"/>
      <c r="F65" s="1115"/>
      <c r="H65" s="537">
        <v>15</v>
      </c>
      <c r="I65" s="1436" t="s">
        <v>1018</v>
      </c>
      <c r="K65" s="537">
        <v>15</v>
      </c>
      <c r="L65" s="647" t="s">
        <v>55</v>
      </c>
      <c r="M65" s="1436" t="s">
        <v>1018</v>
      </c>
      <c r="N65" s="648"/>
      <c r="O65" s="537">
        <v>15</v>
      </c>
      <c r="P65" s="1752" t="s">
        <v>1018</v>
      </c>
      <c r="Q65" s="1752"/>
    </row>
    <row r="66" spans="1:17" s="7" customFormat="1" ht="15.75" x14ac:dyDescent="0.25">
      <c r="A66" s="537">
        <v>16</v>
      </c>
      <c r="B66" s="647" t="s">
        <v>56</v>
      </c>
      <c r="C66" s="104"/>
      <c r="D66" s="1143" t="s">
        <v>44</v>
      </c>
      <c r="E66" s="427" t="s">
        <v>283</v>
      </c>
      <c r="F66" s="1115">
        <v>5.3</v>
      </c>
      <c r="H66" s="537">
        <v>16</v>
      </c>
      <c r="I66" s="104"/>
      <c r="K66" s="537">
        <v>16</v>
      </c>
      <c r="L66" s="647" t="s">
        <v>56</v>
      </c>
      <c r="M66" s="804"/>
      <c r="N66" s="648"/>
      <c r="O66" s="537">
        <v>16</v>
      </c>
      <c r="P66" s="1760"/>
      <c r="Q66" s="1760"/>
    </row>
    <row r="67" spans="1:17" ht="15.75" x14ac:dyDescent="0.25">
      <c r="A67" s="537">
        <v>17</v>
      </c>
      <c r="B67" s="647" t="s">
        <v>57</v>
      </c>
      <c r="C67" s="135"/>
      <c r="D67" s="1143" t="s">
        <v>43</v>
      </c>
      <c r="E67" s="427" t="s">
        <v>283</v>
      </c>
      <c r="F67" s="1122">
        <v>5.4</v>
      </c>
      <c r="H67" s="537">
        <v>17</v>
      </c>
      <c r="I67" s="135"/>
      <c r="K67" s="537">
        <v>17</v>
      </c>
      <c r="L67" s="647" t="s">
        <v>57</v>
      </c>
      <c r="M67" s="859"/>
      <c r="N67" s="648"/>
      <c r="O67" s="537">
        <v>17</v>
      </c>
      <c r="P67" s="1753"/>
      <c r="Q67" s="1753"/>
    </row>
    <row r="68" spans="1:17" ht="15.75" x14ac:dyDescent="0.25">
      <c r="A68" s="537">
        <v>18</v>
      </c>
      <c r="B68" s="647" t="s">
        <v>129</v>
      </c>
      <c r="C68" s="330" t="s">
        <v>105</v>
      </c>
      <c r="D68" s="1143" t="s">
        <v>130</v>
      </c>
      <c r="E68" s="427" t="s">
        <v>283</v>
      </c>
      <c r="F68" s="1115">
        <v>6.3</v>
      </c>
      <c r="H68" s="537">
        <v>18</v>
      </c>
      <c r="I68" s="330" t="s">
        <v>105</v>
      </c>
      <c r="K68" s="537">
        <v>18</v>
      </c>
      <c r="L68" s="647" t="s">
        <v>129</v>
      </c>
      <c r="M68" s="858" t="s">
        <v>105</v>
      </c>
      <c r="N68" s="648"/>
      <c r="O68" s="537">
        <v>18</v>
      </c>
      <c r="P68" s="1752" t="s">
        <v>105</v>
      </c>
      <c r="Q68" s="1752"/>
    </row>
    <row r="69" spans="1:17" ht="15.75" x14ac:dyDescent="0.25">
      <c r="A69" s="537">
        <v>19</v>
      </c>
      <c r="B69" s="647" t="s">
        <v>17</v>
      </c>
      <c r="C69" s="330" t="b">
        <v>0</v>
      </c>
      <c r="D69" s="1143" t="s">
        <v>130</v>
      </c>
      <c r="E69" s="182"/>
      <c r="F69" s="1115"/>
      <c r="H69" s="537">
        <v>19</v>
      </c>
      <c r="I69" s="330" t="b">
        <v>0</v>
      </c>
      <c r="K69" s="537">
        <v>19</v>
      </c>
      <c r="L69" s="647" t="s">
        <v>17</v>
      </c>
      <c r="M69" s="330" t="b">
        <v>0</v>
      </c>
      <c r="N69" s="648"/>
      <c r="O69" s="537">
        <v>19</v>
      </c>
      <c r="P69" s="1754" t="b">
        <v>0</v>
      </c>
      <c r="Q69" s="1754"/>
    </row>
    <row r="70" spans="1:17" ht="15.75" x14ac:dyDescent="0.25">
      <c r="A70" s="537">
        <v>20</v>
      </c>
      <c r="B70" s="647" t="s">
        <v>18</v>
      </c>
      <c r="C70" s="330" t="s">
        <v>111</v>
      </c>
      <c r="D70" s="679" t="s">
        <v>130</v>
      </c>
      <c r="E70" s="427"/>
      <c r="F70" s="1115">
        <v>6.15</v>
      </c>
      <c r="H70" s="537">
        <v>20</v>
      </c>
      <c r="I70" s="330" t="s">
        <v>111</v>
      </c>
      <c r="K70" s="537">
        <v>20</v>
      </c>
      <c r="L70" s="647" t="s">
        <v>18</v>
      </c>
      <c r="M70" s="330" t="s">
        <v>111</v>
      </c>
      <c r="N70" s="648"/>
      <c r="O70" s="537">
        <v>20</v>
      </c>
      <c r="P70" s="1754" t="s">
        <v>111</v>
      </c>
      <c r="Q70" s="1754"/>
    </row>
    <row r="71" spans="1:17" ht="15.75" x14ac:dyDescent="0.25">
      <c r="A71" s="537">
        <v>21</v>
      </c>
      <c r="B71" s="647" t="s">
        <v>58</v>
      </c>
      <c r="C71" s="330" t="b">
        <v>0</v>
      </c>
      <c r="D71" s="1143" t="s">
        <v>130</v>
      </c>
      <c r="E71" s="182"/>
      <c r="F71" s="1115"/>
      <c r="H71" s="537">
        <v>21</v>
      </c>
      <c r="I71" s="330" t="b">
        <v>0</v>
      </c>
      <c r="K71" s="537">
        <v>21</v>
      </c>
      <c r="L71" s="647" t="s">
        <v>58</v>
      </c>
      <c r="M71" s="330" t="b">
        <v>0</v>
      </c>
      <c r="N71" s="648"/>
      <c r="O71" s="537">
        <v>21</v>
      </c>
      <c r="P71" s="1754" t="b">
        <v>0</v>
      </c>
      <c r="Q71" s="1754"/>
    </row>
    <row r="72" spans="1:17" ht="15.75" x14ac:dyDescent="0.25">
      <c r="A72" s="537">
        <v>22</v>
      </c>
      <c r="B72" s="647" t="s">
        <v>651</v>
      </c>
      <c r="C72" s="74" t="s">
        <v>197</v>
      </c>
      <c r="D72" s="1143" t="s">
        <v>130</v>
      </c>
      <c r="E72" s="427" t="s">
        <v>283</v>
      </c>
      <c r="F72" s="1115"/>
      <c r="H72" s="537">
        <v>22</v>
      </c>
      <c r="I72" s="74" t="s">
        <v>197</v>
      </c>
      <c r="K72" s="537">
        <v>22</v>
      </c>
      <c r="L72" s="647" t="s">
        <v>651</v>
      </c>
      <c r="M72" s="74" t="s">
        <v>197</v>
      </c>
      <c r="N72" s="648"/>
      <c r="O72" s="537">
        <v>22</v>
      </c>
      <c r="P72" s="1754" t="s">
        <v>197</v>
      </c>
      <c r="Q72" s="1754"/>
    </row>
    <row r="73" spans="1:17" ht="15.75" x14ac:dyDescent="0.25">
      <c r="A73" s="537">
        <v>23</v>
      </c>
      <c r="B73" s="647" t="s">
        <v>59</v>
      </c>
      <c r="C73" s="75">
        <v>-6.1000000000000004E-3</v>
      </c>
      <c r="D73" s="1143" t="s">
        <v>44</v>
      </c>
      <c r="E73" s="182"/>
      <c r="F73" s="1126">
        <v>5.0999999999999996</v>
      </c>
      <c r="H73" s="537">
        <v>23</v>
      </c>
      <c r="I73" s="75">
        <v>-6.1000000000000004E-3</v>
      </c>
      <c r="K73" s="537">
        <v>23</v>
      </c>
      <c r="L73" s="647" t="s">
        <v>59</v>
      </c>
      <c r="M73" s="75">
        <v>-5.7000000000000002E-3</v>
      </c>
      <c r="N73" s="648"/>
      <c r="O73" s="537">
        <v>23</v>
      </c>
      <c r="P73" s="1762">
        <v>-5.7000000000000002E-3</v>
      </c>
      <c r="Q73" s="1762"/>
    </row>
    <row r="74" spans="1:17" ht="15.75" x14ac:dyDescent="0.25">
      <c r="A74" s="537">
        <v>24</v>
      </c>
      <c r="B74" s="647" t="s">
        <v>60</v>
      </c>
      <c r="C74" s="330" t="s">
        <v>112</v>
      </c>
      <c r="D74" s="1143" t="s">
        <v>44</v>
      </c>
      <c r="E74" s="182"/>
      <c r="F74" s="1115"/>
      <c r="H74" s="537">
        <v>24</v>
      </c>
      <c r="I74" s="330" t="s">
        <v>112</v>
      </c>
      <c r="K74" s="537">
        <v>24</v>
      </c>
      <c r="L74" s="647" t="s">
        <v>60</v>
      </c>
      <c r="M74" s="330" t="s">
        <v>112</v>
      </c>
      <c r="N74" s="648"/>
      <c r="O74" s="537">
        <v>24</v>
      </c>
      <c r="P74" s="1754" t="s">
        <v>112</v>
      </c>
      <c r="Q74" s="1754"/>
    </row>
    <row r="75" spans="1:17" ht="15.75" x14ac:dyDescent="0.25">
      <c r="A75" s="537">
        <v>25</v>
      </c>
      <c r="B75" s="647" t="s">
        <v>61</v>
      </c>
      <c r="C75" s="71"/>
      <c r="D75" s="1143" t="s">
        <v>44</v>
      </c>
      <c r="E75" s="182"/>
      <c r="F75" s="1115"/>
      <c r="H75" s="537">
        <v>25</v>
      </c>
      <c r="I75" s="71"/>
      <c r="K75" s="537">
        <v>25</v>
      </c>
      <c r="L75" s="647" t="s">
        <v>61</v>
      </c>
      <c r="M75" s="71"/>
      <c r="N75" s="648"/>
      <c r="O75" s="537">
        <v>25</v>
      </c>
      <c r="P75" s="1753"/>
      <c r="Q75" s="1753"/>
    </row>
    <row r="76" spans="1:17" ht="15.75" x14ac:dyDescent="0.25">
      <c r="A76" s="537">
        <v>26</v>
      </c>
      <c r="B76" s="647" t="s">
        <v>62</v>
      </c>
      <c r="C76" s="71"/>
      <c r="D76" s="1143" t="s">
        <v>44</v>
      </c>
      <c r="E76" s="182"/>
      <c r="F76" s="1115"/>
      <c r="H76" s="537">
        <v>26</v>
      </c>
      <c r="I76" s="71"/>
      <c r="K76" s="537">
        <v>26</v>
      </c>
      <c r="L76" s="647" t="s">
        <v>62</v>
      </c>
      <c r="M76" s="71"/>
      <c r="N76" s="648"/>
      <c r="O76" s="537">
        <v>26</v>
      </c>
      <c r="P76" s="1753"/>
      <c r="Q76" s="1753"/>
    </row>
    <row r="77" spans="1:17" ht="15.75" x14ac:dyDescent="0.25">
      <c r="A77" s="537">
        <v>27</v>
      </c>
      <c r="B77" s="647" t="s">
        <v>63</v>
      </c>
      <c r="C77" s="71"/>
      <c r="D77" s="1143" t="s">
        <v>44</v>
      </c>
      <c r="E77" s="182"/>
      <c r="F77" s="1115"/>
      <c r="H77" s="537">
        <v>27</v>
      </c>
      <c r="I77" s="71"/>
      <c r="K77" s="537">
        <v>27</v>
      </c>
      <c r="L77" s="647" t="s">
        <v>63</v>
      </c>
      <c r="M77" s="71"/>
      <c r="N77" s="648"/>
      <c r="O77" s="537">
        <v>27</v>
      </c>
      <c r="P77" s="1753"/>
      <c r="Q77" s="1753"/>
    </row>
    <row r="78" spans="1:17" ht="15.75" x14ac:dyDescent="0.25">
      <c r="A78" s="537">
        <v>28</v>
      </c>
      <c r="B78" s="647" t="s">
        <v>64</v>
      </c>
      <c r="C78" s="71"/>
      <c r="D78" s="1143" t="s">
        <v>44</v>
      </c>
      <c r="E78" s="182"/>
      <c r="F78" s="1115"/>
      <c r="H78" s="537">
        <v>28</v>
      </c>
      <c r="I78" s="71"/>
      <c r="K78" s="537">
        <v>28</v>
      </c>
      <c r="L78" s="647" t="s">
        <v>64</v>
      </c>
      <c r="M78" s="71"/>
      <c r="N78" s="648"/>
      <c r="O78" s="537">
        <v>28</v>
      </c>
      <c r="P78" s="1753"/>
      <c r="Q78" s="1753"/>
    </row>
    <row r="79" spans="1:17" ht="15.75" x14ac:dyDescent="0.25">
      <c r="A79" s="537">
        <v>29</v>
      </c>
      <c r="B79" s="647" t="s">
        <v>65</v>
      </c>
      <c r="C79" s="71"/>
      <c r="D79" s="1143" t="s">
        <v>44</v>
      </c>
      <c r="E79" s="182"/>
      <c r="F79" s="1115"/>
      <c r="H79" s="537">
        <v>29</v>
      </c>
      <c r="I79" s="71"/>
      <c r="K79" s="537">
        <v>29</v>
      </c>
      <c r="L79" s="647" t="s">
        <v>65</v>
      </c>
      <c r="M79" s="71"/>
      <c r="N79" s="648"/>
      <c r="O79" s="537">
        <v>29</v>
      </c>
      <c r="P79" s="1753"/>
      <c r="Q79" s="1753"/>
    </row>
    <row r="80" spans="1:17" ht="15.75" x14ac:dyDescent="0.25">
      <c r="A80" s="537">
        <v>30</v>
      </c>
      <c r="B80" s="647" t="s">
        <v>66</v>
      </c>
      <c r="C80" s="71"/>
      <c r="D80" s="1143" t="s">
        <v>44</v>
      </c>
      <c r="E80" s="182"/>
      <c r="F80" s="1115"/>
      <c r="H80" s="537">
        <v>30</v>
      </c>
      <c r="I80" s="71"/>
      <c r="K80" s="537">
        <v>30</v>
      </c>
      <c r="L80" s="647" t="s">
        <v>66</v>
      </c>
      <c r="M80" s="71"/>
      <c r="N80" s="648"/>
      <c r="O80" s="537">
        <v>30</v>
      </c>
      <c r="P80" s="1753"/>
      <c r="Q80" s="1753"/>
    </row>
    <row r="81" spans="1:17" ht="15.75" x14ac:dyDescent="0.25">
      <c r="A81" s="537">
        <v>31</v>
      </c>
      <c r="B81" s="647" t="s">
        <v>67</v>
      </c>
      <c r="C81" s="71"/>
      <c r="D81" s="1143" t="s">
        <v>44</v>
      </c>
      <c r="E81" s="182"/>
      <c r="F81" s="1115"/>
      <c r="H81" s="537">
        <v>31</v>
      </c>
      <c r="I81" s="71"/>
      <c r="K81" s="537">
        <v>31</v>
      </c>
      <c r="L81" s="647" t="s">
        <v>67</v>
      </c>
      <c r="M81" s="71"/>
      <c r="N81" s="648"/>
      <c r="O81" s="537">
        <v>31</v>
      </c>
      <c r="P81" s="1753"/>
      <c r="Q81" s="1753"/>
    </row>
    <row r="82" spans="1:17" ht="15.75" x14ac:dyDescent="0.25">
      <c r="A82" s="537">
        <v>32</v>
      </c>
      <c r="B82" s="647" t="s">
        <v>68</v>
      </c>
      <c r="C82" s="71"/>
      <c r="D82" s="1143" t="s">
        <v>44</v>
      </c>
      <c r="E82" s="182"/>
      <c r="F82" s="1115"/>
      <c r="H82" s="537">
        <v>32</v>
      </c>
      <c r="I82" s="71"/>
      <c r="K82" s="537">
        <v>32</v>
      </c>
      <c r="L82" s="647" t="s">
        <v>68</v>
      </c>
      <c r="M82" s="71"/>
      <c r="N82" s="648"/>
      <c r="O82" s="537">
        <v>32</v>
      </c>
      <c r="P82" s="1753"/>
      <c r="Q82" s="1753"/>
    </row>
    <row r="83" spans="1:17" ht="15.75" x14ac:dyDescent="0.25">
      <c r="A83" s="537">
        <v>35</v>
      </c>
      <c r="B83" s="647" t="s">
        <v>72</v>
      </c>
      <c r="C83" s="71"/>
      <c r="D83" s="1143" t="s">
        <v>43</v>
      </c>
      <c r="E83" s="182"/>
      <c r="F83" s="1115"/>
      <c r="H83" s="537">
        <v>35</v>
      </c>
      <c r="I83" s="71"/>
      <c r="K83" s="537">
        <v>35</v>
      </c>
      <c r="L83" s="647" t="s">
        <v>72</v>
      </c>
      <c r="M83" s="71"/>
      <c r="N83" s="648"/>
      <c r="O83" s="537">
        <v>35</v>
      </c>
      <c r="P83" s="1753"/>
      <c r="Q83" s="1753"/>
    </row>
    <row r="84" spans="1:17" ht="15.75" x14ac:dyDescent="0.25">
      <c r="A84" s="537">
        <v>36</v>
      </c>
      <c r="B84" s="647" t="s">
        <v>73</v>
      </c>
      <c r="C84" s="71"/>
      <c r="D84" s="1143" t="s">
        <v>44</v>
      </c>
      <c r="E84" s="182"/>
      <c r="F84" s="1115"/>
      <c r="H84" s="537">
        <v>36</v>
      </c>
      <c r="I84" s="71"/>
      <c r="K84" s="537">
        <v>36</v>
      </c>
      <c r="L84" s="647" t="s">
        <v>73</v>
      </c>
      <c r="M84" s="71"/>
      <c r="N84" s="648"/>
      <c r="O84" s="537">
        <v>36</v>
      </c>
      <c r="P84" s="1753"/>
      <c r="Q84" s="1753"/>
    </row>
    <row r="85" spans="1:17" ht="15.75" x14ac:dyDescent="0.25">
      <c r="A85" s="537">
        <v>37</v>
      </c>
      <c r="B85" s="647" t="s">
        <v>69</v>
      </c>
      <c r="C85" s="333">
        <v>10213826.02739726</v>
      </c>
      <c r="D85" s="1143" t="s">
        <v>130</v>
      </c>
      <c r="E85" s="182"/>
      <c r="F85" s="1116"/>
      <c r="H85" s="537">
        <v>37</v>
      </c>
      <c r="I85" s="333">
        <v>10213826.02739726</v>
      </c>
      <c r="K85" s="537">
        <v>37</v>
      </c>
      <c r="L85" s="647" t="s">
        <v>69</v>
      </c>
      <c r="M85" s="333">
        <v>12253111.232876712</v>
      </c>
      <c r="N85" s="648"/>
      <c r="O85" s="537">
        <v>37</v>
      </c>
      <c r="P85" s="1758">
        <v>12253111.232876712</v>
      </c>
      <c r="Q85" s="1758"/>
    </row>
    <row r="86" spans="1:17" ht="15.75" x14ac:dyDescent="0.25">
      <c r="A86" s="537">
        <v>38</v>
      </c>
      <c r="B86" s="647" t="s">
        <v>70</v>
      </c>
      <c r="C86" s="333">
        <v>10213820.83536903</v>
      </c>
      <c r="D86" s="1143" t="s">
        <v>44</v>
      </c>
      <c r="E86" s="182"/>
      <c r="F86" s="1116"/>
      <c r="H86" s="537">
        <v>38</v>
      </c>
      <c r="I86" s="333">
        <v>10213820.83536903</v>
      </c>
      <c r="K86" s="537">
        <v>38</v>
      </c>
      <c r="L86" s="647" t="s">
        <v>70</v>
      </c>
      <c r="M86" s="774">
        <v>12105859.468635617</v>
      </c>
      <c r="N86" s="648"/>
      <c r="O86" s="537">
        <v>38</v>
      </c>
      <c r="P86" s="1758">
        <v>12105859.468635617</v>
      </c>
      <c r="Q86" s="1758"/>
    </row>
    <row r="87" spans="1:17" ht="15.75" x14ac:dyDescent="0.25">
      <c r="A87" s="537">
        <v>39</v>
      </c>
      <c r="B87" s="647" t="s">
        <v>71</v>
      </c>
      <c r="C87" s="330" t="s">
        <v>99</v>
      </c>
      <c r="D87" s="1143" t="s">
        <v>130</v>
      </c>
      <c r="E87" s="182"/>
      <c r="F87" s="1115"/>
      <c r="H87" s="537">
        <v>39</v>
      </c>
      <c r="I87" s="330" t="s">
        <v>99</v>
      </c>
      <c r="K87" s="537">
        <v>39</v>
      </c>
      <c r="L87" s="647" t="s">
        <v>71</v>
      </c>
      <c r="M87" s="335" t="s">
        <v>99</v>
      </c>
      <c r="N87" s="648"/>
      <c r="O87" s="537">
        <v>39</v>
      </c>
      <c r="P87" s="1754" t="s">
        <v>99</v>
      </c>
      <c r="Q87" s="1754"/>
    </row>
    <row r="88" spans="1:17" ht="15.75" x14ac:dyDescent="0.25">
      <c r="A88" s="537">
        <v>73</v>
      </c>
      <c r="B88" s="647" t="s">
        <v>81</v>
      </c>
      <c r="C88" s="330" t="b">
        <v>0</v>
      </c>
      <c r="D88" s="679" t="s">
        <v>130</v>
      </c>
      <c r="E88" s="182"/>
      <c r="F88" s="1115">
        <v>6.1</v>
      </c>
      <c r="H88" s="537">
        <v>73</v>
      </c>
      <c r="I88" s="330" t="b">
        <v>0</v>
      </c>
      <c r="K88" s="537">
        <v>73</v>
      </c>
      <c r="L88" s="647" t="s">
        <v>81</v>
      </c>
      <c r="M88" s="335" t="b">
        <v>0</v>
      </c>
      <c r="N88" s="648"/>
      <c r="O88" s="537">
        <v>73</v>
      </c>
      <c r="P88" s="1754" t="b">
        <v>0</v>
      </c>
      <c r="Q88" s="1754"/>
    </row>
    <row r="89" spans="1:17" ht="15.75" x14ac:dyDescent="0.25">
      <c r="A89" s="537">
        <v>74</v>
      </c>
      <c r="B89" s="647" t="s">
        <v>78</v>
      </c>
      <c r="C89" s="1435" t="s">
        <v>1018</v>
      </c>
      <c r="D89" s="1144" t="s">
        <v>769</v>
      </c>
      <c r="E89" s="182"/>
      <c r="F89" s="1115"/>
      <c r="H89" s="537">
        <v>74</v>
      </c>
      <c r="I89" s="1436" t="s">
        <v>1018</v>
      </c>
      <c r="K89" s="537">
        <v>74</v>
      </c>
      <c r="L89" s="647" t="s">
        <v>78</v>
      </c>
      <c r="M89" s="1436" t="s">
        <v>1018</v>
      </c>
      <c r="N89" s="648"/>
      <c r="O89" s="537">
        <v>74</v>
      </c>
      <c r="P89" s="1761" t="s">
        <v>1018</v>
      </c>
      <c r="Q89" s="1761"/>
    </row>
    <row r="90" spans="1:17" ht="15.75" x14ac:dyDescent="0.25">
      <c r="A90" s="537">
        <v>75</v>
      </c>
      <c r="B90" s="647" t="s">
        <v>19</v>
      </c>
      <c r="C90" s="330" t="s">
        <v>113</v>
      </c>
      <c r="D90" s="679" t="s">
        <v>44</v>
      </c>
      <c r="E90" s="182"/>
      <c r="F90" s="1123"/>
      <c r="H90" s="537">
        <v>75</v>
      </c>
      <c r="I90" s="330" t="s">
        <v>113</v>
      </c>
      <c r="K90" s="537">
        <v>75</v>
      </c>
      <c r="L90" s="647" t="s">
        <v>19</v>
      </c>
      <c r="M90" s="330" t="s">
        <v>113</v>
      </c>
      <c r="N90" s="648"/>
      <c r="O90" s="537">
        <v>75</v>
      </c>
      <c r="P90" s="1754" t="s">
        <v>113</v>
      </c>
      <c r="Q90" s="1754"/>
    </row>
    <row r="91" spans="1:17" ht="15.75" x14ac:dyDescent="0.25">
      <c r="A91" s="537">
        <v>76</v>
      </c>
      <c r="B91" s="1226" t="s">
        <v>30</v>
      </c>
      <c r="C91" s="71"/>
      <c r="D91" s="679" t="s">
        <v>44</v>
      </c>
      <c r="E91" s="182"/>
      <c r="F91" s="1115"/>
      <c r="H91" s="537">
        <v>76</v>
      </c>
      <c r="I91" s="71"/>
      <c r="K91" s="537">
        <v>76</v>
      </c>
      <c r="L91" s="1226" t="s">
        <v>30</v>
      </c>
      <c r="M91" s="71"/>
      <c r="N91" s="648"/>
      <c r="O91" s="537">
        <v>76</v>
      </c>
      <c r="P91" s="1753"/>
      <c r="Q91" s="1753"/>
    </row>
    <row r="92" spans="1:17" ht="15.75" x14ac:dyDescent="0.25">
      <c r="A92" s="537">
        <v>77</v>
      </c>
      <c r="B92" s="1226" t="s">
        <v>31</v>
      </c>
      <c r="C92" s="71"/>
      <c r="D92" s="679" t="s">
        <v>44</v>
      </c>
      <c r="E92" s="182"/>
      <c r="F92" s="1115"/>
      <c r="H92" s="537">
        <v>77</v>
      </c>
      <c r="I92" s="71"/>
      <c r="K92" s="537">
        <v>77</v>
      </c>
      <c r="L92" s="1226" t="s">
        <v>31</v>
      </c>
      <c r="M92" s="71"/>
      <c r="N92" s="648"/>
      <c r="O92" s="537">
        <v>77</v>
      </c>
      <c r="P92" s="1753"/>
      <c r="Q92" s="1753"/>
    </row>
    <row r="93" spans="1:17" ht="15.75" x14ac:dyDescent="0.25">
      <c r="A93" s="537">
        <v>78</v>
      </c>
      <c r="B93" s="1226" t="s">
        <v>77</v>
      </c>
      <c r="C93" s="330" t="s">
        <v>92</v>
      </c>
      <c r="D93" s="679" t="s">
        <v>44</v>
      </c>
      <c r="E93" s="182"/>
      <c r="F93" s="1115"/>
      <c r="H93" s="537">
        <v>78</v>
      </c>
      <c r="I93" s="330" t="s">
        <v>92</v>
      </c>
      <c r="K93" s="537">
        <v>78</v>
      </c>
      <c r="L93" s="1226" t="s">
        <v>77</v>
      </c>
      <c r="M93" s="335" t="s">
        <v>92</v>
      </c>
      <c r="N93" s="648"/>
      <c r="O93" s="537">
        <v>78</v>
      </c>
      <c r="P93" s="1754" t="s">
        <v>92</v>
      </c>
      <c r="Q93" s="1754"/>
    </row>
    <row r="94" spans="1:17" ht="15.75" x14ac:dyDescent="0.25">
      <c r="A94" s="537">
        <v>79</v>
      </c>
      <c r="B94" s="1226" t="s">
        <v>76</v>
      </c>
      <c r="C94" s="330" t="s">
        <v>118</v>
      </c>
      <c r="D94" s="679" t="s">
        <v>44</v>
      </c>
      <c r="E94" s="182"/>
      <c r="F94" s="1115">
        <v>6.12</v>
      </c>
      <c r="H94" s="537">
        <v>79</v>
      </c>
      <c r="I94" s="330" t="s">
        <v>118</v>
      </c>
      <c r="K94" s="537">
        <v>79</v>
      </c>
      <c r="L94" s="1226" t="s">
        <v>76</v>
      </c>
      <c r="M94" s="335" t="s">
        <v>118</v>
      </c>
      <c r="N94" s="648"/>
      <c r="O94" s="537">
        <v>79</v>
      </c>
      <c r="P94" s="1754" t="s">
        <v>118</v>
      </c>
      <c r="Q94" s="1754"/>
    </row>
    <row r="95" spans="1:17" ht="15.75" x14ac:dyDescent="0.25">
      <c r="A95" s="537">
        <v>83</v>
      </c>
      <c r="B95" s="1226" t="s">
        <v>20</v>
      </c>
      <c r="C95" s="333">
        <v>10000000</v>
      </c>
      <c r="D95" s="679" t="s">
        <v>44</v>
      </c>
      <c r="E95" s="182"/>
      <c r="F95" s="1115"/>
      <c r="H95" s="537">
        <v>83</v>
      </c>
      <c r="I95" s="333">
        <v>10000000</v>
      </c>
      <c r="K95" s="537">
        <v>83</v>
      </c>
      <c r="L95" s="1226" t="s">
        <v>20</v>
      </c>
      <c r="M95" s="333">
        <v>12000000</v>
      </c>
      <c r="N95" s="648"/>
      <c r="O95" s="537">
        <v>83</v>
      </c>
      <c r="P95" s="1758">
        <v>12000000</v>
      </c>
      <c r="Q95" s="1758"/>
    </row>
    <row r="96" spans="1:17" ht="15.75" x14ac:dyDescent="0.25">
      <c r="A96" s="537">
        <v>85</v>
      </c>
      <c r="B96" s="647" t="s">
        <v>21</v>
      </c>
      <c r="C96" s="330" t="s">
        <v>99</v>
      </c>
      <c r="D96" s="679" t="s">
        <v>43</v>
      </c>
      <c r="E96" s="182"/>
      <c r="F96" s="1125">
        <v>6.5</v>
      </c>
      <c r="H96" s="537">
        <v>85</v>
      </c>
      <c r="I96" s="330" t="s">
        <v>99</v>
      </c>
      <c r="K96" s="537">
        <v>85</v>
      </c>
      <c r="L96" s="647" t="s">
        <v>21</v>
      </c>
      <c r="M96" s="335" t="s">
        <v>99</v>
      </c>
      <c r="N96" s="648"/>
      <c r="O96" s="537">
        <v>85</v>
      </c>
      <c r="P96" s="1754" t="s">
        <v>99</v>
      </c>
      <c r="Q96" s="1754"/>
    </row>
    <row r="97" spans="1:18" ht="15.75" x14ac:dyDescent="0.25">
      <c r="A97" s="537">
        <v>86</v>
      </c>
      <c r="B97" s="647" t="s">
        <v>22</v>
      </c>
      <c r="C97" s="1521"/>
      <c r="D97" s="679" t="s">
        <v>43</v>
      </c>
      <c r="E97" s="427" t="s">
        <v>283</v>
      </c>
      <c r="F97" s="1115">
        <v>6.6</v>
      </c>
      <c r="H97" s="537">
        <v>86</v>
      </c>
      <c r="I97" s="1521"/>
      <c r="K97" s="537">
        <v>86</v>
      </c>
      <c r="L97" s="647" t="s">
        <v>22</v>
      </c>
      <c r="M97" s="1505"/>
      <c r="N97" s="648"/>
      <c r="O97" s="537">
        <v>86</v>
      </c>
      <c r="P97" s="1753"/>
      <c r="Q97" s="1753"/>
    </row>
    <row r="98" spans="1:18" ht="15.75" x14ac:dyDescent="0.25">
      <c r="A98" s="537">
        <v>87</v>
      </c>
      <c r="B98" s="647" t="s">
        <v>23</v>
      </c>
      <c r="C98" s="331">
        <v>102.13826027397259</v>
      </c>
      <c r="D98" s="679" t="s">
        <v>44</v>
      </c>
      <c r="E98" s="427" t="s">
        <v>283</v>
      </c>
      <c r="F98" s="1127">
        <v>6.7</v>
      </c>
      <c r="H98" s="537">
        <v>87</v>
      </c>
      <c r="I98" s="331">
        <v>102.13826027397259</v>
      </c>
      <c r="K98" s="537">
        <v>87</v>
      </c>
      <c r="L98" s="647" t="s">
        <v>23</v>
      </c>
      <c r="M98" s="275">
        <v>102.10926027397261</v>
      </c>
      <c r="N98" s="648"/>
      <c r="O98" s="537">
        <v>87</v>
      </c>
      <c r="P98" s="1759">
        <v>102.10926027397261</v>
      </c>
      <c r="Q98" s="1759"/>
    </row>
    <row r="99" spans="1:18" ht="15.75" x14ac:dyDescent="0.25">
      <c r="A99" s="537">
        <v>88</v>
      </c>
      <c r="B99" s="647" t="s">
        <v>24</v>
      </c>
      <c r="C99" s="333">
        <v>10213826.02739726</v>
      </c>
      <c r="D99" s="679" t="s">
        <v>44</v>
      </c>
      <c r="E99" s="427" t="s">
        <v>283</v>
      </c>
      <c r="F99" s="1117"/>
      <c r="H99" s="537">
        <v>88</v>
      </c>
      <c r="I99" s="333">
        <v>10213826.02739726</v>
      </c>
      <c r="K99" s="537">
        <v>88</v>
      </c>
      <c r="L99" s="647" t="s">
        <v>24</v>
      </c>
      <c r="M99" s="333">
        <v>12253111.232876712</v>
      </c>
      <c r="N99" s="648"/>
      <c r="O99" s="537">
        <v>88</v>
      </c>
      <c r="P99" s="1758">
        <v>12253111.232876712</v>
      </c>
      <c r="Q99" s="1758"/>
    </row>
    <row r="100" spans="1:18" ht="15.75" x14ac:dyDescent="0.25">
      <c r="A100" s="537">
        <v>89</v>
      </c>
      <c r="B100" s="647" t="s">
        <v>25</v>
      </c>
      <c r="C100" s="77">
        <v>0</v>
      </c>
      <c r="D100" s="679" t="s">
        <v>44</v>
      </c>
      <c r="E100" s="182"/>
      <c r="F100" s="1126">
        <v>6.8</v>
      </c>
      <c r="H100" s="537">
        <v>89</v>
      </c>
      <c r="I100" s="77">
        <v>0</v>
      </c>
      <c r="K100" s="537">
        <v>89</v>
      </c>
      <c r="L100" s="647" t="s">
        <v>25</v>
      </c>
      <c r="M100" s="77">
        <v>0</v>
      </c>
      <c r="N100" s="648"/>
      <c r="O100" s="537">
        <v>89</v>
      </c>
      <c r="P100" s="1757">
        <v>0</v>
      </c>
      <c r="Q100" s="1757"/>
    </row>
    <row r="101" spans="1:18" ht="15.75" x14ac:dyDescent="0.25">
      <c r="A101" s="537">
        <v>90</v>
      </c>
      <c r="B101" s="647" t="s">
        <v>26</v>
      </c>
      <c r="C101" s="330" t="s">
        <v>114</v>
      </c>
      <c r="D101" s="679" t="s">
        <v>44</v>
      </c>
      <c r="E101" s="182"/>
      <c r="F101" s="1115">
        <v>6.13</v>
      </c>
      <c r="H101" s="537">
        <v>90</v>
      </c>
      <c r="I101" s="330" t="s">
        <v>114</v>
      </c>
      <c r="K101" s="537">
        <v>90</v>
      </c>
      <c r="L101" s="647" t="s">
        <v>26</v>
      </c>
      <c r="M101" s="335" t="s">
        <v>114</v>
      </c>
      <c r="N101" s="648"/>
      <c r="O101" s="537">
        <v>90</v>
      </c>
      <c r="P101" s="1754" t="s">
        <v>114</v>
      </c>
      <c r="Q101" s="1754"/>
    </row>
    <row r="102" spans="1:18" ht="15.75" x14ac:dyDescent="0.25">
      <c r="A102" s="537">
        <v>91</v>
      </c>
      <c r="B102" s="647" t="s">
        <v>27</v>
      </c>
      <c r="C102" s="290" t="s">
        <v>121</v>
      </c>
      <c r="D102" s="679" t="s">
        <v>44</v>
      </c>
      <c r="E102" s="427" t="s">
        <v>283</v>
      </c>
      <c r="F102" s="1124"/>
      <c r="H102" s="537">
        <v>91</v>
      </c>
      <c r="I102" s="290" t="s">
        <v>121</v>
      </c>
      <c r="K102" s="537">
        <v>91</v>
      </c>
      <c r="L102" s="647" t="s">
        <v>27</v>
      </c>
      <c r="M102" s="335" t="s">
        <v>121</v>
      </c>
      <c r="N102" s="648"/>
      <c r="O102" s="537">
        <v>91</v>
      </c>
      <c r="P102" s="1754" t="s">
        <v>121</v>
      </c>
      <c r="Q102" s="1754"/>
    </row>
    <row r="103" spans="1:18" ht="15.75" x14ac:dyDescent="0.25">
      <c r="A103" s="537">
        <v>92</v>
      </c>
      <c r="B103" s="647" t="s">
        <v>28</v>
      </c>
      <c r="C103" s="330" t="s">
        <v>115</v>
      </c>
      <c r="D103" s="679" t="s">
        <v>44</v>
      </c>
      <c r="E103" s="182"/>
      <c r="F103" s="1115">
        <v>6.11</v>
      </c>
      <c r="H103" s="537">
        <v>92</v>
      </c>
      <c r="I103" s="330" t="s">
        <v>115</v>
      </c>
      <c r="K103" s="537">
        <v>92</v>
      </c>
      <c r="L103" s="647" t="s">
        <v>28</v>
      </c>
      <c r="M103" s="335" t="s">
        <v>115</v>
      </c>
      <c r="N103" s="648"/>
      <c r="O103" s="537">
        <v>92</v>
      </c>
      <c r="P103" s="1754" t="s">
        <v>115</v>
      </c>
      <c r="Q103" s="1754"/>
    </row>
    <row r="104" spans="1:18" ht="15.75" x14ac:dyDescent="0.25">
      <c r="A104" s="537">
        <v>93</v>
      </c>
      <c r="B104" s="647" t="s">
        <v>75</v>
      </c>
      <c r="C104" s="25" t="s">
        <v>119</v>
      </c>
      <c r="D104" s="679" t="s">
        <v>44</v>
      </c>
      <c r="E104" s="182"/>
      <c r="F104" s="1373">
        <v>6.1</v>
      </c>
      <c r="H104" s="537">
        <v>93</v>
      </c>
      <c r="I104" s="25" t="s">
        <v>119</v>
      </c>
      <c r="K104" s="537">
        <v>93</v>
      </c>
      <c r="L104" s="647" t="s">
        <v>75</v>
      </c>
      <c r="M104" s="335" t="s">
        <v>119</v>
      </c>
      <c r="N104" s="648"/>
      <c r="O104" s="537">
        <v>93</v>
      </c>
      <c r="P104" s="1754" t="s">
        <v>119</v>
      </c>
      <c r="Q104" s="1754"/>
    </row>
    <row r="105" spans="1:18" ht="15.75" x14ac:dyDescent="0.25">
      <c r="A105" s="537">
        <v>94</v>
      </c>
      <c r="B105" s="647" t="s">
        <v>74</v>
      </c>
      <c r="C105" s="330" t="s">
        <v>116</v>
      </c>
      <c r="D105" s="679" t="s">
        <v>44</v>
      </c>
      <c r="E105" s="182"/>
      <c r="F105" s="1115">
        <v>6.14</v>
      </c>
      <c r="H105" s="537">
        <v>94</v>
      </c>
      <c r="I105" s="330" t="s">
        <v>116</v>
      </c>
      <c r="K105" s="537">
        <v>94</v>
      </c>
      <c r="L105" s="647" t="s">
        <v>74</v>
      </c>
      <c r="M105" s="335" t="s">
        <v>116</v>
      </c>
      <c r="N105" s="648"/>
      <c r="O105" s="537">
        <v>94</v>
      </c>
      <c r="P105" s="1754" t="s">
        <v>116</v>
      </c>
      <c r="Q105" s="1754"/>
    </row>
    <row r="106" spans="1:18" ht="15.75" x14ac:dyDescent="0.25">
      <c r="A106" s="537">
        <v>95</v>
      </c>
      <c r="B106" s="1226" t="s">
        <v>38</v>
      </c>
      <c r="C106" s="330" t="b">
        <v>1</v>
      </c>
      <c r="D106" s="679" t="s">
        <v>44</v>
      </c>
      <c r="E106" s="427" t="s">
        <v>283</v>
      </c>
      <c r="F106" s="1115">
        <v>6.15</v>
      </c>
      <c r="H106" s="537">
        <v>95</v>
      </c>
      <c r="I106" s="330" t="b">
        <v>1</v>
      </c>
      <c r="K106" s="537">
        <v>95</v>
      </c>
      <c r="L106" s="1226" t="s">
        <v>38</v>
      </c>
      <c r="M106" s="330" t="b">
        <v>1</v>
      </c>
      <c r="N106" s="648"/>
      <c r="O106" s="537">
        <v>95</v>
      </c>
      <c r="P106" s="1754" t="b">
        <v>1</v>
      </c>
      <c r="Q106" s="1754"/>
    </row>
    <row r="107" spans="1:18" ht="15.75" x14ac:dyDescent="0.25">
      <c r="A107" s="269">
        <v>96</v>
      </c>
      <c r="B107" s="659" t="s">
        <v>36</v>
      </c>
      <c r="C107" s="71"/>
      <c r="D107" s="679" t="s">
        <v>44</v>
      </c>
      <c r="F107" s="1115"/>
      <c r="H107" s="269">
        <v>96</v>
      </c>
      <c r="I107" s="71"/>
      <c r="K107" s="269">
        <v>96</v>
      </c>
      <c r="L107" s="659" t="s">
        <v>36</v>
      </c>
      <c r="M107" s="71"/>
      <c r="N107" s="648"/>
      <c r="O107" s="269">
        <v>96</v>
      </c>
      <c r="P107" s="1753"/>
      <c r="Q107" s="1753"/>
    </row>
    <row r="108" spans="1:18" s="7" customFormat="1" ht="15.75" x14ac:dyDescent="0.25">
      <c r="A108" s="269">
        <v>97</v>
      </c>
      <c r="B108" s="659" t="s">
        <v>32</v>
      </c>
      <c r="C108" s="411" t="s">
        <v>251</v>
      </c>
      <c r="D108" s="679" t="s">
        <v>44</v>
      </c>
      <c r="E108" s="267" t="s">
        <v>283</v>
      </c>
      <c r="F108" s="1115"/>
      <c r="H108" s="269">
        <v>97</v>
      </c>
      <c r="I108" s="93" t="s">
        <v>251</v>
      </c>
      <c r="K108" s="269">
        <v>97</v>
      </c>
      <c r="L108" s="659" t="s">
        <v>32</v>
      </c>
      <c r="M108" s="93" t="s">
        <v>251</v>
      </c>
      <c r="N108" s="648"/>
      <c r="O108" s="269">
        <v>97</v>
      </c>
      <c r="P108" s="1752" t="s">
        <v>251</v>
      </c>
      <c r="Q108" s="1752"/>
    </row>
    <row r="109" spans="1:18" s="7" customFormat="1" ht="15.75" x14ac:dyDescent="0.25">
      <c r="A109" s="269">
        <v>98</v>
      </c>
      <c r="B109" s="659" t="s">
        <v>39</v>
      </c>
      <c r="C109" s="1181" t="s">
        <v>47</v>
      </c>
      <c r="D109" s="1143" t="s">
        <v>130</v>
      </c>
      <c r="F109" s="1115"/>
      <c r="H109" s="269">
        <v>98</v>
      </c>
      <c r="I109" s="1181" t="s">
        <v>47</v>
      </c>
      <c r="K109" s="269">
        <v>98</v>
      </c>
      <c r="L109" s="659" t="s">
        <v>39</v>
      </c>
      <c r="M109" s="1181" t="s">
        <v>47</v>
      </c>
      <c r="N109" s="648"/>
      <c r="O109" s="269">
        <v>98</v>
      </c>
      <c r="P109" s="1752" t="s">
        <v>47</v>
      </c>
      <c r="Q109" s="1752"/>
    </row>
    <row r="110" spans="1:18" s="7" customFormat="1" ht="15.75" x14ac:dyDescent="0.25">
      <c r="A110" s="269">
        <v>99</v>
      </c>
      <c r="B110" s="661" t="s">
        <v>29</v>
      </c>
      <c r="C110" s="1181" t="s">
        <v>117</v>
      </c>
      <c r="D110" s="1143" t="s">
        <v>130</v>
      </c>
      <c r="F110" s="1115">
        <v>8.1</v>
      </c>
      <c r="H110" s="269">
        <v>99</v>
      </c>
      <c r="I110" s="1181" t="s">
        <v>117</v>
      </c>
      <c r="K110" s="269">
        <v>99</v>
      </c>
      <c r="L110" s="661" t="s">
        <v>29</v>
      </c>
      <c r="M110" s="1181" t="s">
        <v>117</v>
      </c>
      <c r="N110" s="648"/>
      <c r="O110" s="269">
        <v>99</v>
      </c>
      <c r="P110" s="1752" t="s">
        <v>117</v>
      </c>
      <c r="Q110" s="1752"/>
    </row>
    <row r="111" spans="1:18" s="7" customFormat="1" ht="15.75" x14ac:dyDescent="0.25">
      <c r="A111" s="175" t="s">
        <v>122</v>
      </c>
      <c r="C111" s="66">
        <v>54</v>
      </c>
      <c r="E111" s="212"/>
      <c r="F111" s="212"/>
      <c r="G111" s="212"/>
      <c r="H111" s="175"/>
      <c r="I111" s="66">
        <v>52</v>
      </c>
      <c r="K111" s="175" t="s">
        <v>122</v>
      </c>
      <c r="M111" s="66">
        <v>53</v>
      </c>
      <c r="N111" s="212"/>
      <c r="O111" s="212"/>
      <c r="P111" s="66">
        <v>52</v>
      </c>
      <c r="R111" s="175"/>
    </row>
    <row r="112" spans="1:18" s="7" customFormat="1" x14ac:dyDescent="0.25">
      <c r="E112" s="212"/>
      <c r="F112" s="212"/>
      <c r="G112" s="212"/>
      <c r="K112" s="212"/>
      <c r="L112" s="212"/>
      <c r="M112" s="662"/>
      <c r="N112" s="212"/>
      <c r="O112" s="212"/>
      <c r="P112" s="212"/>
      <c r="Q112" s="212"/>
    </row>
    <row r="113" spans="1:17" s="7" customFormat="1" ht="15.75" x14ac:dyDescent="0.25">
      <c r="A113" s="778">
        <v>1.1000000000000001</v>
      </c>
      <c r="B113" s="1607" t="s">
        <v>159</v>
      </c>
      <c r="C113" s="1607"/>
      <c r="D113" s="1607"/>
      <c r="E113" s="1607"/>
      <c r="F113" s="1607"/>
      <c r="G113" s="212"/>
      <c r="H113" s="993">
        <v>2.2000000000000002</v>
      </c>
      <c r="I113" s="1565" t="s">
        <v>363</v>
      </c>
      <c r="J113" s="1565"/>
      <c r="K113" s="791"/>
      <c r="L113" s="1720"/>
      <c r="M113" s="1720"/>
      <c r="N113" s="1720"/>
      <c r="O113" s="1720"/>
      <c r="P113" s="212"/>
      <c r="Q113" s="212"/>
    </row>
    <row r="114" spans="1:17" s="7" customFormat="1" ht="15.75" x14ac:dyDescent="0.25">
      <c r="A114" s="778">
        <v>1.2</v>
      </c>
      <c r="B114" s="1589" t="s">
        <v>313</v>
      </c>
      <c r="C114" s="1589"/>
      <c r="D114" s="1589"/>
      <c r="E114" s="1589"/>
      <c r="F114" s="1589"/>
      <c r="G114" s="212"/>
      <c r="H114" s="993">
        <v>2.8</v>
      </c>
      <c r="I114" s="1565" t="s">
        <v>1016</v>
      </c>
      <c r="J114" s="1565"/>
      <c r="K114" s="791"/>
      <c r="L114" s="1717"/>
      <c r="M114" s="1717"/>
      <c r="N114" s="1717"/>
      <c r="O114" s="1717"/>
      <c r="P114" s="212"/>
      <c r="Q114" s="212"/>
    </row>
    <row r="115" spans="1:17" s="7" customFormat="1" ht="15.75" customHeight="1" x14ac:dyDescent="0.25">
      <c r="A115" s="778">
        <v>1.7</v>
      </c>
      <c r="B115" s="1589" t="s">
        <v>400</v>
      </c>
      <c r="C115" s="1589"/>
      <c r="D115" s="1589"/>
      <c r="E115" s="1589"/>
      <c r="F115" s="1589"/>
      <c r="G115" s="212"/>
      <c r="H115" s="1688">
        <v>2.12</v>
      </c>
      <c r="I115" s="1569" t="s">
        <v>1017</v>
      </c>
      <c r="J115" s="1569"/>
      <c r="K115" s="791"/>
      <c r="L115" s="1717"/>
      <c r="M115" s="1717"/>
      <c r="N115" s="1717"/>
      <c r="O115" s="1717"/>
      <c r="P115" s="212"/>
      <c r="Q115" s="212"/>
    </row>
    <row r="116" spans="1:17" s="7" customFormat="1" ht="15.75" x14ac:dyDescent="0.25">
      <c r="A116" s="778">
        <v>1.8</v>
      </c>
      <c r="B116" s="1589" t="s">
        <v>401</v>
      </c>
      <c r="C116" s="1589"/>
      <c r="D116" s="1589"/>
      <c r="E116" s="1589"/>
      <c r="F116" s="1589"/>
      <c r="G116" s="212"/>
      <c r="H116" s="1688"/>
      <c r="I116" s="1569"/>
      <c r="J116" s="1569"/>
      <c r="K116" s="791"/>
      <c r="L116" s="1717"/>
      <c r="M116" s="1717"/>
      <c r="N116" s="1717"/>
      <c r="O116" s="1717"/>
      <c r="P116" s="212"/>
      <c r="Q116" s="212"/>
    </row>
    <row r="117" spans="1:17" s="7" customFormat="1" ht="15.75" x14ac:dyDescent="0.25">
      <c r="A117" s="783">
        <v>1.1000000000000001</v>
      </c>
      <c r="B117" s="1589" t="s">
        <v>402</v>
      </c>
      <c r="C117" s="1589"/>
      <c r="D117" s="1589"/>
      <c r="E117" s="1589"/>
      <c r="F117" s="1589"/>
      <c r="G117" s="212"/>
      <c r="H117" s="1688"/>
      <c r="I117" s="1569"/>
      <c r="J117" s="1569"/>
      <c r="K117" s="792"/>
      <c r="L117" s="1717"/>
      <c r="M117" s="1717"/>
      <c r="N117" s="1717"/>
      <c r="O117" s="1717"/>
      <c r="P117" s="212"/>
      <c r="Q117" s="212"/>
    </row>
    <row r="118" spans="1:17" s="7" customFormat="1" ht="15.75" x14ac:dyDescent="0.25">
      <c r="A118" s="778">
        <v>1.1299999999999999</v>
      </c>
      <c r="B118" s="1586" t="s">
        <v>786</v>
      </c>
      <c r="C118" s="1587"/>
      <c r="D118" s="1587"/>
      <c r="E118" s="1587"/>
      <c r="F118" s="1588"/>
      <c r="G118" s="212"/>
      <c r="K118" s="791"/>
      <c r="L118" s="1717"/>
      <c r="M118" s="1717"/>
      <c r="N118" s="1717"/>
      <c r="O118" s="1717"/>
      <c r="P118" s="212"/>
      <c r="Q118" s="212"/>
    </row>
    <row r="119" spans="1:17" s="7" customFormat="1" ht="15.75" x14ac:dyDescent="0.25">
      <c r="A119" s="778">
        <v>1.1599999999999999</v>
      </c>
      <c r="B119" s="1589" t="s">
        <v>873</v>
      </c>
      <c r="C119" s="1589"/>
      <c r="D119" s="1589"/>
      <c r="E119" s="1589"/>
      <c r="F119" s="1589"/>
      <c r="G119" s="212"/>
      <c r="K119" s="1718"/>
      <c r="L119" s="1719"/>
      <c r="M119" s="1719"/>
      <c r="N119" s="1719"/>
      <c r="O119" s="1719"/>
      <c r="P119" s="212"/>
      <c r="Q119" s="212"/>
    </row>
    <row r="120" spans="1:17" s="7" customFormat="1" ht="15.75" x14ac:dyDescent="0.25">
      <c r="A120" s="778">
        <v>1.17</v>
      </c>
      <c r="B120" s="1589" t="s">
        <v>665</v>
      </c>
      <c r="C120" s="1589"/>
      <c r="D120" s="1589"/>
      <c r="E120" s="1589"/>
      <c r="F120" s="1589"/>
      <c r="G120" s="212"/>
      <c r="K120" s="1718"/>
      <c r="L120" s="1719"/>
      <c r="M120" s="1719"/>
      <c r="N120" s="1719"/>
      <c r="O120" s="1719"/>
      <c r="P120" s="212"/>
      <c r="Q120" s="212"/>
    </row>
    <row r="121" spans="1:17" s="7" customFormat="1" ht="15.75" x14ac:dyDescent="0.25">
      <c r="A121" s="778">
        <v>2.1</v>
      </c>
      <c r="B121" s="1589" t="s">
        <v>377</v>
      </c>
      <c r="C121" s="1589"/>
      <c r="D121" s="1589"/>
      <c r="E121" s="1589"/>
      <c r="F121" s="1589"/>
      <c r="G121" s="212"/>
      <c r="K121" s="791"/>
      <c r="L121" s="1717"/>
      <c r="M121" s="1717"/>
      <c r="N121" s="1717"/>
      <c r="O121" s="1717"/>
      <c r="P121" s="212"/>
      <c r="Q121" s="212"/>
    </row>
    <row r="122" spans="1:17" s="7" customFormat="1" ht="15" customHeight="1" x14ac:dyDescent="0.25">
      <c r="A122" s="1173">
        <v>2.2000000000000002</v>
      </c>
      <c r="B122" s="1687" t="s">
        <v>874</v>
      </c>
      <c r="C122" s="1687"/>
      <c r="D122" s="1687"/>
      <c r="E122" s="1687"/>
      <c r="F122" s="1687"/>
      <c r="G122" s="212"/>
      <c r="J122" s="212"/>
      <c r="K122" s="1175"/>
      <c r="L122" s="1719"/>
      <c r="M122" s="1719"/>
      <c r="N122" s="1719"/>
      <c r="O122" s="1719"/>
    </row>
    <row r="123" spans="1:17" s="7" customFormat="1" ht="15.75" x14ac:dyDescent="0.25">
      <c r="A123" s="778">
        <v>2.8</v>
      </c>
      <c r="B123" s="1589" t="s">
        <v>965</v>
      </c>
      <c r="C123" s="1589"/>
      <c r="D123" s="1589"/>
      <c r="E123" s="1589"/>
      <c r="F123" s="1589"/>
      <c r="K123" s="648"/>
      <c r="L123" s="1585"/>
      <c r="M123" s="1585"/>
      <c r="N123" s="1585"/>
      <c r="O123" s="1585"/>
    </row>
    <row r="124" spans="1:17" s="7" customFormat="1" ht="15.75" x14ac:dyDescent="0.25">
      <c r="A124" s="783">
        <v>2.1</v>
      </c>
      <c r="B124" s="1589" t="s">
        <v>875</v>
      </c>
      <c r="C124" s="1589"/>
      <c r="D124" s="1589"/>
      <c r="E124" s="1589"/>
      <c r="F124" s="1589"/>
      <c r="K124" s="1693"/>
      <c r="L124" s="1719"/>
      <c r="M124" s="1719"/>
      <c r="N124" s="1719"/>
      <c r="O124" s="1719"/>
    </row>
    <row r="125" spans="1:17" ht="15.75" x14ac:dyDescent="0.25">
      <c r="A125" s="778">
        <v>2.16</v>
      </c>
      <c r="B125" s="1589" t="s">
        <v>1053</v>
      </c>
      <c r="C125" s="1589"/>
      <c r="D125" s="1589"/>
      <c r="E125" s="1589"/>
      <c r="F125" s="1589"/>
      <c r="I125" s="7"/>
      <c r="K125" s="1693"/>
      <c r="L125" s="1719"/>
      <c r="M125" s="1719"/>
      <c r="N125" s="1719"/>
      <c r="O125" s="1719"/>
      <c r="P125" s="7"/>
      <c r="Q125" s="7"/>
    </row>
    <row r="126" spans="1:17" ht="15.75" x14ac:dyDescent="0.25">
      <c r="A126" s="778">
        <v>2.17</v>
      </c>
      <c r="B126" s="1589" t="s">
        <v>1035</v>
      </c>
      <c r="C126" s="1589"/>
      <c r="D126" s="1589"/>
      <c r="E126" s="1589"/>
      <c r="F126" s="1589"/>
      <c r="I126" s="7"/>
      <c r="K126" s="1693"/>
      <c r="L126" s="1590"/>
      <c r="M126" s="1590"/>
      <c r="N126" s="1590"/>
      <c r="O126" s="1590"/>
      <c r="P126" s="7"/>
      <c r="Q126" s="7"/>
    </row>
    <row r="127" spans="1:17" s="7" customFormat="1" ht="15.75" x14ac:dyDescent="0.25">
      <c r="A127" s="778">
        <v>2.1800000000000002</v>
      </c>
      <c r="B127" s="1589" t="s">
        <v>961</v>
      </c>
      <c r="C127" s="1589"/>
      <c r="D127" s="1589"/>
      <c r="E127" s="1589"/>
      <c r="F127" s="1589"/>
      <c r="K127" s="1693"/>
      <c r="L127" s="1590"/>
      <c r="M127" s="1590"/>
      <c r="N127" s="1590"/>
      <c r="O127" s="1590"/>
    </row>
    <row r="128" spans="1:17" s="7" customFormat="1" ht="15.75" x14ac:dyDescent="0.25">
      <c r="A128" s="778">
        <v>2.2200000000000002</v>
      </c>
      <c r="B128" s="1589" t="s">
        <v>1054</v>
      </c>
      <c r="C128" s="1589"/>
      <c r="D128" s="1589"/>
      <c r="E128" s="1589"/>
      <c r="F128" s="1589"/>
      <c r="K128" s="791"/>
      <c r="L128" s="1717"/>
      <c r="M128" s="1717"/>
      <c r="N128" s="1717"/>
      <c r="O128" s="1717"/>
    </row>
    <row r="129" spans="1:15" s="7" customFormat="1" ht="15.75" customHeight="1" x14ac:dyDescent="0.25">
      <c r="A129" s="778">
        <v>2.86</v>
      </c>
      <c r="B129" s="1731" t="s">
        <v>951</v>
      </c>
      <c r="C129" s="1732"/>
      <c r="D129" s="1732"/>
      <c r="E129" s="1732"/>
      <c r="F129" s="1733"/>
      <c r="K129" s="791"/>
      <c r="L129" s="1499"/>
      <c r="M129" s="1499"/>
      <c r="N129" s="1499"/>
      <c r="O129" s="1499"/>
    </row>
    <row r="130" spans="1:15" s="7" customFormat="1" ht="15.75" x14ac:dyDescent="0.25">
      <c r="A130" s="778">
        <v>2.87</v>
      </c>
      <c r="B130" s="1589" t="s">
        <v>405</v>
      </c>
      <c r="C130" s="1589"/>
      <c r="D130" s="1589"/>
      <c r="E130" s="1589"/>
      <c r="F130" s="1589"/>
      <c r="G130" s="1166"/>
      <c r="K130" s="801"/>
      <c r="L130" s="1715"/>
      <c r="M130" s="1715"/>
      <c r="N130" s="1715"/>
      <c r="O130" s="1715"/>
    </row>
    <row r="131" spans="1:15" s="7" customFormat="1" ht="15.75" x14ac:dyDescent="0.25">
      <c r="A131" s="778">
        <v>2.88</v>
      </c>
      <c r="B131" s="1589" t="s">
        <v>962</v>
      </c>
      <c r="C131" s="1589"/>
      <c r="D131" s="1589"/>
      <c r="E131" s="1589"/>
      <c r="F131" s="1589"/>
      <c r="G131" s="1166"/>
      <c r="K131" s="1718"/>
      <c r="L131" s="1719"/>
      <c r="M131" s="1719"/>
      <c r="N131" s="1719"/>
      <c r="O131" s="1719"/>
    </row>
    <row r="132" spans="1:15" s="7" customFormat="1" ht="15.75" x14ac:dyDescent="0.25">
      <c r="A132" s="778">
        <v>2.91</v>
      </c>
      <c r="B132" s="1589" t="s">
        <v>1036</v>
      </c>
      <c r="C132" s="1589"/>
      <c r="D132" s="1589"/>
      <c r="E132" s="1589"/>
      <c r="F132" s="1589"/>
      <c r="K132" s="1718"/>
      <c r="L132" s="1719"/>
      <c r="M132" s="1719"/>
      <c r="N132" s="1719"/>
      <c r="O132" s="1719"/>
    </row>
    <row r="133" spans="1:15" s="7" customFormat="1" ht="15.75" customHeight="1" x14ac:dyDescent="0.25">
      <c r="A133" s="1744">
        <v>2.95</v>
      </c>
      <c r="B133" s="1593" t="s">
        <v>959</v>
      </c>
      <c r="C133" s="1594"/>
      <c r="D133" s="1594"/>
      <c r="E133" s="1594"/>
      <c r="F133" s="1595"/>
      <c r="G133" s="1167"/>
      <c r="K133" s="648"/>
      <c r="L133" s="1585"/>
      <c r="M133" s="1585"/>
      <c r="N133" s="1585"/>
      <c r="O133" s="1585"/>
    </row>
    <row r="134" spans="1:15" s="7" customFormat="1" ht="15.75" customHeight="1" x14ac:dyDescent="0.25">
      <c r="A134" s="1744"/>
      <c r="B134" s="1740"/>
      <c r="C134" s="1719"/>
      <c r="D134" s="1719"/>
      <c r="E134" s="1719"/>
      <c r="F134" s="1741"/>
      <c r="G134" s="1400"/>
      <c r="K134" s="648"/>
      <c r="L134" s="1399"/>
      <c r="M134" s="1399"/>
      <c r="N134" s="1399"/>
      <c r="O134" s="1399"/>
    </row>
    <row r="135" spans="1:15" s="7" customFormat="1" ht="15.75" x14ac:dyDescent="0.25">
      <c r="A135" s="1688">
        <v>2.97</v>
      </c>
      <c r="B135" s="1569" t="s">
        <v>829</v>
      </c>
      <c r="C135" s="1569"/>
      <c r="D135" s="1569"/>
      <c r="E135" s="1569"/>
      <c r="F135" s="1569"/>
      <c r="K135" s="462"/>
      <c r="L135" s="1590"/>
      <c r="M135" s="1590"/>
      <c r="N135" s="1590"/>
      <c r="O135" s="1590"/>
    </row>
    <row r="136" spans="1:15" s="7" customFormat="1" ht="15.75" x14ac:dyDescent="0.25">
      <c r="A136" s="1688"/>
      <c r="B136" s="1569"/>
      <c r="C136" s="1569"/>
      <c r="D136" s="1569"/>
      <c r="E136" s="1569"/>
      <c r="F136" s="1569"/>
      <c r="K136" s="462"/>
      <c r="L136" s="1164"/>
      <c r="M136" s="1164"/>
      <c r="N136" s="1164"/>
      <c r="O136" s="1164"/>
    </row>
    <row r="137" spans="1:15" s="7" customFormat="1" ht="15.75" x14ac:dyDescent="0.25">
      <c r="A137" s="1688"/>
      <c r="B137" s="1569"/>
      <c r="C137" s="1569"/>
      <c r="D137" s="1569"/>
      <c r="E137" s="1569"/>
      <c r="F137" s="1569"/>
      <c r="K137" s="791"/>
      <c r="L137" s="1717"/>
      <c r="M137" s="1717"/>
      <c r="N137" s="1717"/>
      <c r="O137" s="1717"/>
    </row>
    <row r="138" spans="1:15" s="7" customFormat="1" ht="15.75" x14ac:dyDescent="0.25">
      <c r="D138" s="294"/>
      <c r="K138" s="791"/>
      <c r="L138" s="1717"/>
      <c r="M138" s="1717"/>
      <c r="N138" s="1717"/>
      <c r="O138" s="1717"/>
    </row>
    <row r="139" spans="1:15" s="7" customFormat="1" ht="15.75" x14ac:dyDescent="0.25">
      <c r="D139" s="294"/>
      <c r="K139" s="791"/>
      <c r="L139" s="1717"/>
      <c r="M139" s="1717"/>
      <c r="N139" s="1717"/>
      <c r="O139" s="1717"/>
    </row>
    <row r="140" spans="1:15" s="7" customFormat="1" x14ac:dyDescent="0.25">
      <c r="D140" s="294"/>
      <c r="K140" s="1771"/>
      <c r="L140" s="1719"/>
      <c r="M140" s="1719"/>
      <c r="N140" s="1719"/>
      <c r="O140" s="1719"/>
    </row>
    <row r="141" spans="1:15" s="7" customFormat="1" x14ac:dyDescent="0.25">
      <c r="D141" s="294"/>
      <c r="K141" s="1771"/>
      <c r="L141" s="1719"/>
      <c r="M141" s="1719"/>
      <c r="N141" s="1719"/>
      <c r="O141" s="1719"/>
    </row>
    <row r="142" spans="1:15" s="7" customFormat="1" x14ac:dyDescent="0.25">
      <c r="D142" s="294"/>
    </row>
    <row r="143" spans="1:15" s="7" customFormat="1" x14ac:dyDescent="0.25">
      <c r="D143" s="294"/>
    </row>
    <row r="144" spans="1:15"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row r="206" spans="4:4" s="7" customFormat="1" x14ac:dyDescent="0.25">
      <c r="D206" s="294"/>
    </row>
    <row r="207" spans="4:4" s="7" customFormat="1" x14ac:dyDescent="0.25">
      <c r="D207" s="294"/>
    </row>
    <row r="208" spans="4:4" s="7" customFormat="1" x14ac:dyDescent="0.25">
      <c r="D208" s="294"/>
    </row>
    <row r="209" spans="4:4" s="7" customFormat="1" x14ac:dyDescent="0.25">
      <c r="D209" s="294"/>
    </row>
    <row r="210" spans="4:4" s="7" customFormat="1" x14ac:dyDescent="0.25">
      <c r="D210" s="294"/>
    </row>
    <row r="211" spans="4:4" s="7" customFormat="1" x14ac:dyDescent="0.25">
      <c r="D211" s="294"/>
    </row>
    <row r="212" spans="4:4" s="7" customFormat="1" x14ac:dyDescent="0.25">
      <c r="D212" s="294"/>
    </row>
    <row r="213" spans="4:4" s="7" customFormat="1" x14ac:dyDescent="0.25">
      <c r="D213" s="294"/>
    </row>
    <row r="214" spans="4:4" s="7" customFormat="1" x14ac:dyDescent="0.25">
      <c r="D214" s="294"/>
    </row>
    <row r="215" spans="4:4" s="7" customFormat="1" x14ac:dyDescent="0.25">
      <c r="D215" s="294"/>
    </row>
    <row r="216" spans="4:4" s="7" customFormat="1" x14ac:dyDescent="0.25">
      <c r="D216" s="294"/>
    </row>
    <row r="217" spans="4:4" s="7" customFormat="1" x14ac:dyDescent="0.25">
      <c r="D217" s="294"/>
    </row>
    <row r="218" spans="4:4" s="7" customFormat="1" x14ac:dyDescent="0.25">
      <c r="D218" s="294"/>
    </row>
    <row r="219" spans="4:4" s="7" customFormat="1" x14ac:dyDescent="0.25">
      <c r="D219" s="294"/>
    </row>
    <row r="220" spans="4:4" s="7" customFormat="1" x14ac:dyDescent="0.25">
      <c r="D220" s="294"/>
    </row>
    <row r="221" spans="4:4" s="7" customFormat="1" x14ac:dyDescent="0.25">
      <c r="D221" s="294"/>
    </row>
    <row r="222" spans="4:4" s="7" customFormat="1" x14ac:dyDescent="0.25">
      <c r="D222" s="294"/>
    </row>
    <row r="223" spans="4:4" s="7" customFormat="1" x14ac:dyDescent="0.25">
      <c r="D223" s="294"/>
    </row>
    <row r="224" spans="4:4" s="7" customFormat="1" x14ac:dyDescent="0.25">
      <c r="D224" s="294"/>
    </row>
    <row r="225" spans="4:4" s="7" customFormat="1" x14ac:dyDescent="0.25">
      <c r="D225" s="294"/>
    </row>
    <row r="226" spans="4:4" s="7" customFormat="1" x14ac:dyDescent="0.25">
      <c r="D226" s="294"/>
    </row>
    <row r="227" spans="4:4" s="7" customFormat="1" x14ac:dyDescent="0.25">
      <c r="D227" s="294"/>
    </row>
    <row r="228" spans="4:4" s="7" customFormat="1" x14ac:dyDescent="0.25">
      <c r="D228" s="294"/>
    </row>
    <row r="229" spans="4:4" s="7" customFormat="1" x14ac:dyDescent="0.25">
      <c r="D229" s="294"/>
    </row>
    <row r="230" spans="4:4" s="7" customFormat="1" x14ac:dyDescent="0.25">
      <c r="D230" s="294"/>
    </row>
    <row r="231" spans="4:4" s="7" customFormat="1" x14ac:dyDescent="0.25">
      <c r="D231" s="294"/>
    </row>
    <row r="232" spans="4:4" s="7" customFormat="1" x14ac:dyDescent="0.25">
      <c r="D232" s="294"/>
    </row>
    <row r="233" spans="4:4" s="7" customFormat="1" x14ac:dyDescent="0.25">
      <c r="D233" s="294"/>
    </row>
    <row r="234" spans="4:4" s="7" customFormat="1" x14ac:dyDescent="0.25">
      <c r="D234" s="294"/>
    </row>
    <row r="235" spans="4:4" s="7" customFormat="1" x14ac:dyDescent="0.25">
      <c r="D235" s="294"/>
    </row>
    <row r="236" spans="4:4" s="7" customFormat="1" x14ac:dyDescent="0.25">
      <c r="D236" s="294"/>
    </row>
    <row r="237" spans="4:4" s="7" customFormat="1" x14ac:dyDescent="0.25">
      <c r="D237" s="294"/>
    </row>
    <row r="238" spans="4:4" s="7" customFormat="1" x14ac:dyDescent="0.25">
      <c r="D238" s="294"/>
    </row>
    <row r="239" spans="4:4" s="7" customFormat="1" x14ac:dyDescent="0.25">
      <c r="D239" s="294"/>
    </row>
    <row r="240" spans="4:4" s="7" customFormat="1" x14ac:dyDescent="0.25">
      <c r="D240" s="294"/>
    </row>
    <row r="241" spans="4:4" s="7" customFormat="1" x14ac:dyDescent="0.25">
      <c r="D241" s="294"/>
    </row>
    <row r="242" spans="4:4" s="7" customFormat="1" x14ac:dyDescent="0.25">
      <c r="D242" s="294"/>
    </row>
    <row r="243" spans="4:4" s="7" customFormat="1" x14ac:dyDescent="0.25">
      <c r="D243" s="294"/>
    </row>
    <row r="244" spans="4:4" s="7" customFormat="1" x14ac:dyDescent="0.25">
      <c r="D244" s="294"/>
    </row>
    <row r="245" spans="4:4" s="7" customFormat="1" x14ac:dyDescent="0.25">
      <c r="D245" s="294"/>
    </row>
    <row r="246" spans="4:4" s="7" customFormat="1" x14ac:dyDescent="0.25">
      <c r="D246" s="294"/>
    </row>
    <row r="247" spans="4:4" s="7" customFormat="1" x14ac:dyDescent="0.25">
      <c r="D247" s="294"/>
    </row>
    <row r="248" spans="4:4" s="7" customFormat="1" x14ac:dyDescent="0.25">
      <c r="D248" s="294"/>
    </row>
    <row r="249" spans="4:4" s="7" customFormat="1" x14ac:dyDescent="0.25">
      <c r="D249" s="294"/>
    </row>
    <row r="250" spans="4:4" s="7" customFormat="1" x14ac:dyDescent="0.25">
      <c r="D250" s="294"/>
    </row>
    <row r="251" spans="4:4" s="7" customFormat="1" x14ac:dyDescent="0.25">
      <c r="D251" s="294"/>
    </row>
    <row r="252" spans="4:4" s="7" customFormat="1" x14ac:dyDescent="0.25">
      <c r="D252" s="294"/>
    </row>
    <row r="253" spans="4:4" s="7" customFormat="1" x14ac:dyDescent="0.25">
      <c r="D253" s="294"/>
    </row>
    <row r="254" spans="4:4" s="7" customFormat="1" x14ac:dyDescent="0.25">
      <c r="D254" s="294"/>
    </row>
    <row r="255" spans="4:4" s="7" customFormat="1" x14ac:dyDescent="0.25">
      <c r="D255" s="294"/>
    </row>
    <row r="256" spans="4:4" s="7" customFormat="1" x14ac:dyDescent="0.25">
      <c r="D256" s="294"/>
    </row>
    <row r="257" spans="4:4" s="7" customFormat="1" x14ac:dyDescent="0.25">
      <c r="D257" s="294"/>
    </row>
    <row r="258" spans="4:4" s="7" customFormat="1" x14ac:dyDescent="0.25">
      <c r="D258" s="294"/>
    </row>
    <row r="259" spans="4:4" s="7" customFormat="1" x14ac:dyDescent="0.25">
      <c r="D259" s="294"/>
    </row>
    <row r="260" spans="4:4" s="7" customFormat="1" x14ac:dyDescent="0.25">
      <c r="D260" s="294"/>
    </row>
    <row r="261" spans="4:4" s="7" customFormat="1" x14ac:dyDescent="0.25">
      <c r="D261" s="294"/>
    </row>
    <row r="262" spans="4:4" s="7" customFormat="1" x14ac:dyDescent="0.25">
      <c r="D262" s="294"/>
    </row>
    <row r="263" spans="4:4" s="7" customFormat="1" x14ac:dyDescent="0.25">
      <c r="D263" s="294"/>
    </row>
    <row r="264" spans="4:4" s="7" customFormat="1" x14ac:dyDescent="0.25">
      <c r="D264" s="294"/>
    </row>
    <row r="265" spans="4:4" s="7" customFormat="1" x14ac:dyDescent="0.25">
      <c r="D265" s="294"/>
    </row>
    <row r="266" spans="4:4" s="7" customFormat="1" x14ac:dyDescent="0.25">
      <c r="D266" s="294"/>
    </row>
    <row r="267" spans="4:4" s="7" customFormat="1" x14ac:dyDescent="0.25">
      <c r="D267" s="294"/>
    </row>
    <row r="268" spans="4:4" s="7" customFormat="1" x14ac:dyDescent="0.25">
      <c r="D268" s="294"/>
    </row>
    <row r="269" spans="4:4" s="7" customFormat="1" x14ac:dyDescent="0.25">
      <c r="D269" s="294"/>
    </row>
    <row r="270" spans="4:4" s="7" customFormat="1" x14ac:dyDescent="0.25">
      <c r="D270" s="294"/>
    </row>
    <row r="271" spans="4:4" s="7" customFormat="1" x14ac:dyDescent="0.25">
      <c r="D271" s="294"/>
    </row>
    <row r="272" spans="4:4" s="7" customFormat="1" x14ac:dyDescent="0.25">
      <c r="D272" s="294"/>
    </row>
    <row r="273" spans="4:4" s="7" customFormat="1" x14ac:dyDescent="0.25">
      <c r="D273" s="294"/>
    </row>
    <row r="274" spans="4:4" s="7" customFormat="1" x14ac:dyDescent="0.25">
      <c r="D274" s="294"/>
    </row>
    <row r="275" spans="4:4" s="7" customFormat="1" x14ac:dyDescent="0.25">
      <c r="D275" s="294"/>
    </row>
    <row r="276" spans="4:4" s="7" customFormat="1" x14ac:dyDescent="0.25">
      <c r="D276" s="294"/>
    </row>
    <row r="277" spans="4:4" s="7" customFormat="1" x14ac:dyDescent="0.25">
      <c r="D277" s="294"/>
    </row>
    <row r="278" spans="4:4" s="7" customFormat="1" x14ac:dyDescent="0.25">
      <c r="D278" s="294"/>
    </row>
    <row r="279" spans="4:4" s="7" customFormat="1" x14ac:dyDescent="0.25">
      <c r="D279" s="294"/>
    </row>
    <row r="280" spans="4:4" s="7" customFormat="1" x14ac:dyDescent="0.25">
      <c r="D280" s="294"/>
    </row>
  </sheetData>
  <mergeCells count="169">
    <mergeCell ref="A135:A137"/>
    <mergeCell ref="K140:K141"/>
    <mergeCell ref="L140:O141"/>
    <mergeCell ref="B113:F113"/>
    <mergeCell ref="B114:F114"/>
    <mergeCell ref="B115:F115"/>
    <mergeCell ref="B116:F116"/>
    <mergeCell ref="B117:F117"/>
    <mergeCell ref="B118:F118"/>
    <mergeCell ref="B119:F119"/>
    <mergeCell ref="B121:F121"/>
    <mergeCell ref="B122:F122"/>
    <mergeCell ref="B123:F123"/>
    <mergeCell ref="B128:F128"/>
    <mergeCell ref="B130:F130"/>
    <mergeCell ref="B131:F131"/>
    <mergeCell ref="B135:F137"/>
    <mergeCell ref="L128:O128"/>
    <mergeCell ref="L130:O130"/>
    <mergeCell ref="K131:K132"/>
    <mergeCell ref="L131:O132"/>
    <mergeCell ref="L133:O133"/>
    <mergeCell ref="L135:O135"/>
    <mergeCell ref="P77:Q77"/>
    <mergeCell ref="P48:Q48"/>
    <mergeCell ref="L137:O137"/>
    <mergeCell ref="L138:O138"/>
    <mergeCell ref="L139:O139"/>
    <mergeCell ref="I115:J117"/>
    <mergeCell ref="H115:H117"/>
    <mergeCell ref="B124:F124"/>
    <mergeCell ref="B127:F127"/>
    <mergeCell ref="L113:O113"/>
    <mergeCell ref="L114:O114"/>
    <mergeCell ref="L115:O115"/>
    <mergeCell ref="L116:O116"/>
    <mergeCell ref="L117:O117"/>
    <mergeCell ref="L118:O118"/>
    <mergeCell ref="K119:K120"/>
    <mergeCell ref="L119:O120"/>
    <mergeCell ref="L121:O121"/>
    <mergeCell ref="L122:O122"/>
    <mergeCell ref="L123:O123"/>
    <mergeCell ref="K124:K125"/>
    <mergeCell ref="L124:O125"/>
    <mergeCell ref="K126:K127"/>
    <mergeCell ref="P60:Q60"/>
    <mergeCell ref="P34:Q34"/>
    <mergeCell ref="P33:Q33"/>
    <mergeCell ref="P32:Q32"/>
    <mergeCell ref="O50:Q50"/>
    <mergeCell ref="P39:Q39"/>
    <mergeCell ref="P37:Q37"/>
    <mergeCell ref="P38:Q38"/>
    <mergeCell ref="P36:Q36"/>
    <mergeCell ref="P35:Q35"/>
    <mergeCell ref="P44:Q44"/>
    <mergeCell ref="P43:Q43"/>
    <mergeCell ref="P42:Q42"/>
    <mergeCell ref="P41:Q41"/>
    <mergeCell ref="P40:Q40"/>
    <mergeCell ref="P47:Q47"/>
    <mergeCell ref="P45:Q45"/>
    <mergeCell ref="P46:Q46"/>
    <mergeCell ref="P59:Q59"/>
    <mergeCell ref="P58:Q58"/>
    <mergeCell ref="P57:Q57"/>
    <mergeCell ref="P56:Q56"/>
    <mergeCell ref="P52:Q52"/>
    <mergeCell ref="P49:Q49"/>
    <mergeCell ref="P65:Q65"/>
    <mergeCell ref="P61:Q61"/>
    <mergeCell ref="P64:Q64"/>
    <mergeCell ref="P63:Q63"/>
    <mergeCell ref="P62:Q62"/>
    <mergeCell ref="P55:Q55"/>
    <mergeCell ref="P54:Q54"/>
    <mergeCell ref="P53:Q53"/>
    <mergeCell ref="P51:Q51"/>
    <mergeCell ref="P78:Q78"/>
    <mergeCell ref="P79:Q79"/>
    <mergeCell ref="P68:Q68"/>
    <mergeCell ref="P67:Q67"/>
    <mergeCell ref="P66:Q66"/>
    <mergeCell ref="P85:Q85"/>
    <mergeCell ref="P84:Q84"/>
    <mergeCell ref="P93:Q93"/>
    <mergeCell ref="P92:Q92"/>
    <mergeCell ref="P91:Q91"/>
    <mergeCell ref="P90:Q90"/>
    <mergeCell ref="P89:Q89"/>
    <mergeCell ref="P80:Q80"/>
    <mergeCell ref="P81:Q81"/>
    <mergeCell ref="P82:Q82"/>
    <mergeCell ref="P83:Q83"/>
    <mergeCell ref="P73:Q73"/>
    <mergeCell ref="P72:Q72"/>
    <mergeCell ref="P71:Q71"/>
    <mergeCell ref="P70:Q70"/>
    <mergeCell ref="P69:Q69"/>
    <mergeCell ref="P74:Q74"/>
    <mergeCell ref="P75:Q75"/>
    <mergeCell ref="P76:Q76"/>
    <mergeCell ref="P110:Q110"/>
    <mergeCell ref="P109:Q109"/>
    <mergeCell ref="P107:Q107"/>
    <mergeCell ref="P106:Q106"/>
    <mergeCell ref="P105:Q105"/>
    <mergeCell ref="H31:I31"/>
    <mergeCell ref="H50:I50"/>
    <mergeCell ref="O30:R30"/>
    <mergeCell ref="O31:R31"/>
    <mergeCell ref="P108:Q108"/>
    <mergeCell ref="P104:Q104"/>
    <mergeCell ref="P103:Q103"/>
    <mergeCell ref="P102:Q102"/>
    <mergeCell ref="P101:Q101"/>
    <mergeCell ref="P100:Q100"/>
    <mergeCell ref="P99:Q99"/>
    <mergeCell ref="P98:Q98"/>
    <mergeCell ref="P97:Q97"/>
    <mergeCell ref="P96:Q96"/>
    <mergeCell ref="P95:Q95"/>
    <mergeCell ref="P94:Q94"/>
    <mergeCell ref="P88:Q88"/>
    <mergeCell ref="P87:Q87"/>
    <mergeCell ref="P86:Q86"/>
    <mergeCell ref="K9:M9"/>
    <mergeCell ref="C19:C20"/>
    <mergeCell ref="K19:K20"/>
    <mergeCell ref="L19:L20"/>
    <mergeCell ref="M19:M20"/>
    <mergeCell ref="K15:K16"/>
    <mergeCell ref="L15:L16"/>
    <mergeCell ref="M15:M16"/>
    <mergeCell ref="F11:G11"/>
    <mergeCell ref="F12:G12"/>
    <mergeCell ref="A9:C9"/>
    <mergeCell ref="A15:A16"/>
    <mergeCell ref="B15:B16"/>
    <mergeCell ref="C15:C16"/>
    <mergeCell ref="F15:G15"/>
    <mergeCell ref="F16:G16"/>
    <mergeCell ref="F19:G19"/>
    <mergeCell ref="F20:G20"/>
    <mergeCell ref="I9:I21"/>
    <mergeCell ref="F22:G22"/>
    <mergeCell ref="F27:G27"/>
    <mergeCell ref="A133:A134"/>
    <mergeCell ref="B133:F134"/>
    <mergeCell ref="F28:G28"/>
    <mergeCell ref="K30:M30"/>
    <mergeCell ref="B19:B20"/>
    <mergeCell ref="A19:A20"/>
    <mergeCell ref="F30:F31"/>
    <mergeCell ref="B120:F120"/>
    <mergeCell ref="B125:F125"/>
    <mergeCell ref="B132:F132"/>
    <mergeCell ref="I113:J113"/>
    <mergeCell ref="L126:O127"/>
    <mergeCell ref="I114:J114"/>
    <mergeCell ref="K50:M50"/>
    <mergeCell ref="K31:M31"/>
    <mergeCell ref="A30:C30"/>
    <mergeCell ref="A31:C31"/>
    <mergeCell ref="A50:C50"/>
    <mergeCell ref="H30:I30"/>
    <mergeCell ref="B126:F126"/>
    <mergeCell ref="B129:F129"/>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F69B94"/>
    <pageSetUpPr fitToPage="1"/>
  </sheetPr>
  <dimension ref="A1:CA143"/>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7.140625" bestFit="1" customWidth="1"/>
    <col min="4" max="4" width="3.140625" style="294" bestFit="1" customWidth="1"/>
    <col min="5" max="5" width="13" style="7" customWidth="1"/>
    <col min="6" max="6" width="20.7109375" style="7" customWidth="1"/>
    <col min="7" max="7" width="3.5703125" style="7" customWidth="1"/>
    <col min="8" max="8" width="7.5703125" style="7" customWidth="1"/>
    <col min="9" max="9" width="78" style="7" customWidth="1"/>
    <col min="10" max="10" width="3.140625" style="7" bestFit="1" customWidth="1"/>
    <col min="11" max="11" width="3.85546875" style="7" customWidth="1"/>
    <col min="12" max="12" width="7.7109375" style="7" customWidth="1"/>
    <col min="13" max="13" width="73.7109375" customWidth="1"/>
    <col min="14" max="14" width="8.85546875" style="7" bestFit="1" customWidth="1"/>
    <col min="15" max="15" width="2.42578125" style="212" customWidth="1"/>
    <col min="16" max="16" width="7.7109375" style="7" customWidth="1"/>
    <col min="17" max="17" width="73.85546875" customWidth="1"/>
    <col min="18" max="18" width="8.85546875" style="7" bestFit="1" customWidth="1"/>
    <col min="19" max="19" width="7.7109375" style="7" customWidth="1"/>
    <col min="20" max="20" width="54.42578125" style="7" customWidth="1"/>
    <col min="21" max="21" width="76" bestFit="1" customWidth="1"/>
    <col min="22" max="22" width="3.5703125" style="7" customWidth="1"/>
    <col min="23" max="23" width="7.7109375" style="7" customWidth="1"/>
    <col min="24" max="24" width="6.140625" style="7" customWidth="1"/>
    <col min="25" max="25" width="71.140625" style="7" customWidth="1"/>
    <col min="26" max="26" width="7.7109375" style="7" customWidth="1"/>
    <col min="27" max="27" width="9" style="212" customWidth="1"/>
    <col min="28" max="28" width="74.28515625" style="212" customWidth="1"/>
    <col min="29" max="29" width="9" style="212" customWidth="1"/>
    <col min="30" max="30" width="7.85546875" style="7" customWidth="1"/>
    <col min="31" max="31" width="74.5703125" customWidth="1"/>
    <col min="32" max="79" width="9.140625" style="7"/>
  </cols>
  <sheetData>
    <row r="1" spans="1:29" s="7" customFormat="1" x14ac:dyDescent="0.25">
      <c r="D1" s="294"/>
    </row>
    <row r="2" spans="1:29" s="7" customFormat="1" x14ac:dyDescent="0.25">
      <c r="D2" s="294"/>
    </row>
    <row r="3" spans="1:29" s="7" customFormat="1" x14ac:dyDescent="0.25">
      <c r="D3" s="294"/>
    </row>
    <row r="4" spans="1:29" s="7" customFormat="1" ht="18" x14ac:dyDescent="0.25">
      <c r="B4" s="1220" t="s">
        <v>897</v>
      </c>
    </row>
    <row r="5" spans="1:29" s="7" customFormat="1" x14ac:dyDescent="0.25">
      <c r="D5" s="294"/>
    </row>
    <row r="6" spans="1:29" s="7" customFormat="1" x14ac:dyDescent="0.25">
      <c r="D6" s="294"/>
    </row>
    <row r="7" spans="1:29" s="7" customFormat="1" ht="11.25" customHeight="1" x14ac:dyDescent="0.25">
      <c r="D7" s="294"/>
    </row>
    <row r="8" spans="1:29" s="7" customFormat="1" x14ac:dyDescent="0.25">
      <c r="D8" s="294"/>
    </row>
    <row r="9" spans="1:29" s="175" customFormat="1" ht="15.75" customHeight="1" x14ac:dyDescent="0.25">
      <c r="A9" s="1748" t="s">
        <v>131</v>
      </c>
      <c r="B9" s="1748"/>
      <c r="C9" s="1748"/>
      <c r="D9" s="56"/>
      <c r="E9" s="1221"/>
      <c r="I9" s="1749" t="s">
        <v>388</v>
      </c>
      <c r="O9" s="186"/>
      <c r="S9" s="1748" t="s">
        <v>337</v>
      </c>
      <c r="T9" s="1748"/>
      <c r="U9" s="1748"/>
      <c r="W9" s="1221" t="s">
        <v>338</v>
      </c>
      <c r="X9" s="1221"/>
      <c r="AA9" s="186"/>
      <c r="AB9" s="186"/>
      <c r="AC9" s="186"/>
    </row>
    <row r="10" spans="1:29" s="175" customFormat="1" ht="15.75" customHeight="1" x14ac:dyDescent="0.25">
      <c r="A10" s="1115">
        <v>1</v>
      </c>
      <c r="B10" s="873" t="s">
        <v>127</v>
      </c>
      <c r="C10" s="93" t="s">
        <v>128</v>
      </c>
      <c r="D10" s="56"/>
      <c r="E10" s="1221"/>
      <c r="I10" s="1750"/>
      <c r="O10" s="186"/>
      <c r="S10" s="1115">
        <v>1</v>
      </c>
      <c r="T10" s="873" t="s">
        <v>127</v>
      </c>
      <c r="U10" s="93" t="s">
        <v>128</v>
      </c>
      <c r="W10" s="1221"/>
      <c r="X10" s="1221"/>
      <c r="AA10" s="186"/>
      <c r="AB10" s="186"/>
      <c r="AC10" s="186"/>
    </row>
    <row r="11" spans="1:29" s="7" customFormat="1" ht="15.75" customHeight="1" x14ac:dyDescent="0.25">
      <c r="A11" s="1115">
        <v>2</v>
      </c>
      <c r="B11" s="873" t="s">
        <v>90</v>
      </c>
      <c r="C11" s="1181" t="s">
        <v>94</v>
      </c>
      <c r="D11" s="294"/>
      <c r="E11" s="1200" t="s">
        <v>95</v>
      </c>
      <c r="F11" s="1574" t="s">
        <v>93</v>
      </c>
      <c r="G11" s="1574"/>
      <c r="H11" s="1574"/>
      <c r="I11" s="1750"/>
      <c r="J11" s="1195"/>
      <c r="O11" s="212"/>
      <c r="S11" s="1115">
        <v>2</v>
      </c>
      <c r="T11" s="873" t="s">
        <v>90</v>
      </c>
      <c r="U11" s="1181" t="s">
        <v>96</v>
      </c>
      <c r="V11" s="294"/>
      <c r="W11" s="1644" t="s">
        <v>95</v>
      </c>
      <c r="X11" s="1645"/>
      <c r="Y11" s="1181" t="s">
        <v>97</v>
      </c>
      <c r="Z11" s="1195"/>
      <c r="AA11" s="1195"/>
      <c r="AB11" s="1195"/>
      <c r="AC11" s="1195"/>
    </row>
    <row r="12" spans="1:29" s="7" customFormat="1" ht="15.75" customHeight="1" x14ac:dyDescent="0.25">
      <c r="A12" s="1115">
        <v>3</v>
      </c>
      <c r="B12" s="873" t="s">
        <v>91</v>
      </c>
      <c r="C12" s="1181" t="s">
        <v>96</v>
      </c>
      <c r="D12" s="294"/>
      <c r="E12" s="1200" t="s">
        <v>95</v>
      </c>
      <c r="F12" s="1574" t="s">
        <v>97</v>
      </c>
      <c r="G12" s="1574"/>
      <c r="H12" s="1574"/>
      <c r="I12" s="1750"/>
      <c r="J12" s="353"/>
      <c r="O12" s="212"/>
      <c r="S12" s="1115">
        <v>3</v>
      </c>
      <c r="T12" s="873" t="s">
        <v>91</v>
      </c>
      <c r="U12" s="1181" t="s">
        <v>94</v>
      </c>
      <c r="W12" s="1644" t="s">
        <v>95</v>
      </c>
      <c r="X12" s="1645"/>
      <c r="Y12" s="1181" t="s">
        <v>93</v>
      </c>
      <c r="Z12" s="353"/>
      <c r="AA12" s="353"/>
      <c r="AB12" s="353"/>
      <c r="AC12" s="353"/>
    </row>
    <row r="13" spans="1:29" s="7" customFormat="1" ht="15.75" customHeight="1" x14ac:dyDescent="0.25">
      <c r="A13" s="1115">
        <v>4</v>
      </c>
      <c r="B13" s="873" t="s">
        <v>101</v>
      </c>
      <c r="C13" s="1187">
        <v>43941</v>
      </c>
      <c r="D13" s="294"/>
      <c r="E13" s="820"/>
      <c r="F13" s="66"/>
      <c r="G13" s="1236"/>
      <c r="H13" s="66"/>
      <c r="I13" s="1750"/>
      <c r="J13" s="175"/>
      <c r="O13" s="212"/>
      <c r="S13" s="1115">
        <v>4</v>
      </c>
      <c r="T13" s="873" t="s">
        <v>101</v>
      </c>
      <c r="U13" s="1187">
        <v>43941</v>
      </c>
      <c r="W13" s="820"/>
      <c r="X13" s="820"/>
      <c r="Y13" s="175"/>
      <c r="Z13" s="175"/>
      <c r="AA13" s="186"/>
      <c r="AB13" s="186"/>
      <c r="AC13" s="186"/>
    </row>
    <row r="14" spans="1:29" s="7" customFormat="1" ht="15.75" customHeight="1" x14ac:dyDescent="0.25">
      <c r="A14" s="1115">
        <v>5</v>
      </c>
      <c r="B14" s="873" t="s">
        <v>123</v>
      </c>
      <c r="C14" s="821">
        <v>0.45520833333333338</v>
      </c>
      <c r="D14" s="294"/>
      <c r="E14" s="820"/>
      <c r="F14" s="66"/>
      <c r="G14" s="1236"/>
      <c r="H14" s="66"/>
      <c r="I14" s="1750"/>
      <c r="J14" s="175"/>
      <c r="O14" s="212"/>
      <c r="S14" s="1115">
        <v>5</v>
      </c>
      <c r="T14" s="873" t="s">
        <v>123</v>
      </c>
      <c r="U14" s="821">
        <v>0.47587962962962965</v>
      </c>
      <c r="W14" s="820"/>
      <c r="X14" s="820"/>
      <c r="Y14" s="175"/>
      <c r="Z14" s="175"/>
      <c r="AA14" s="186"/>
      <c r="AB14" s="186"/>
      <c r="AC14" s="186"/>
    </row>
    <row r="15" spans="1:29" s="7" customFormat="1" ht="15.75" customHeight="1" x14ac:dyDescent="0.25">
      <c r="A15" s="1115">
        <v>6</v>
      </c>
      <c r="B15" s="873" t="s">
        <v>124</v>
      </c>
      <c r="C15" s="877" t="s">
        <v>125</v>
      </c>
      <c r="D15" s="294"/>
      <c r="E15" s="1205"/>
      <c r="F15" s="1211"/>
      <c r="G15" s="1236"/>
      <c r="H15" s="1211"/>
      <c r="I15" s="1750"/>
      <c r="J15" s="353"/>
      <c r="O15" s="212"/>
      <c r="S15" s="1115">
        <v>6</v>
      </c>
      <c r="T15" s="873" t="s">
        <v>124</v>
      </c>
      <c r="U15" s="1187" t="s">
        <v>125</v>
      </c>
      <c r="W15" s="1205"/>
      <c r="X15" s="1205"/>
      <c r="Y15" s="353"/>
      <c r="Z15" s="353"/>
      <c r="AA15" s="353"/>
      <c r="AB15" s="353"/>
      <c r="AC15" s="353"/>
    </row>
    <row r="16" spans="1:29" s="7" customFormat="1" ht="15.75" customHeight="1" x14ac:dyDescent="0.25">
      <c r="A16" s="1115">
        <v>7</v>
      </c>
      <c r="B16" s="873" t="s">
        <v>102</v>
      </c>
      <c r="C16" s="1187">
        <v>43942</v>
      </c>
      <c r="D16" s="294"/>
      <c r="E16" s="820"/>
      <c r="F16" s="66"/>
      <c r="G16" s="1236"/>
      <c r="H16" s="66"/>
      <c r="I16" s="1750"/>
      <c r="J16" s="175"/>
      <c r="O16" s="212"/>
      <c r="S16" s="1115">
        <v>7</v>
      </c>
      <c r="T16" s="873" t="s">
        <v>102</v>
      </c>
      <c r="U16" s="1187">
        <v>43942</v>
      </c>
      <c r="W16" s="820"/>
      <c r="X16" s="820"/>
      <c r="Y16" s="175"/>
      <c r="Z16" s="175"/>
      <c r="AA16" s="186"/>
      <c r="AB16" s="186"/>
      <c r="AC16" s="186"/>
    </row>
    <row r="17" spans="1:36" s="7" customFormat="1" ht="15.75" customHeight="1" x14ac:dyDescent="0.25">
      <c r="A17" s="1115">
        <v>8</v>
      </c>
      <c r="B17" s="873" t="s">
        <v>103</v>
      </c>
      <c r="C17" s="1187">
        <v>43949</v>
      </c>
      <c r="D17" s="294"/>
      <c r="E17" s="820"/>
      <c r="F17" s="66"/>
      <c r="G17" s="1236"/>
      <c r="H17" s="66"/>
      <c r="I17" s="1750"/>
      <c r="J17" s="175"/>
      <c r="O17" s="212"/>
      <c r="S17" s="1115">
        <v>8</v>
      </c>
      <c r="T17" s="873" t="s">
        <v>103</v>
      </c>
      <c r="U17" s="1187">
        <v>43970</v>
      </c>
      <c r="W17" s="820"/>
      <c r="X17" s="820"/>
      <c r="Y17" s="175"/>
      <c r="Z17" s="175"/>
      <c r="AA17" s="186"/>
      <c r="AB17" s="186"/>
      <c r="AC17" s="186"/>
    </row>
    <row r="18" spans="1:36" s="7" customFormat="1" ht="15.75" customHeight="1" x14ac:dyDescent="0.25">
      <c r="A18" s="1578">
        <v>9</v>
      </c>
      <c r="B18" s="1580" t="s">
        <v>85</v>
      </c>
      <c r="C18" s="1582" t="s">
        <v>98</v>
      </c>
      <c r="D18" s="294"/>
      <c r="E18" s="1200" t="s">
        <v>181</v>
      </c>
      <c r="F18" s="1575" t="s">
        <v>92</v>
      </c>
      <c r="G18" s="1575"/>
      <c r="H18" s="1575"/>
      <c r="I18" s="1750"/>
      <c r="J18" s="259"/>
      <c r="O18" s="212"/>
      <c r="S18" s="1578">
        <v>9</v>
      </c>
      <c r="T18" s="1580" t="s">
        <v>85</v>
      </c>
      <c r="U18" s="1582" t="s">
        <v>98</v>
      </c>
      <c r="W18" s="1644" t="s">
        <v>181</v>
      </c>
      <c r="X18" s="1645"/>
      <c r="Y18" s="1198" t="s">
        <v>92</v>
      </c>
      <c r="Z18" s="259"/>
      <c r="AA18" s="259"/>
      <c r="AB18" s="259"/>
      <c r="AC18" s="259"/>
    </row>
    <row r="19" spans="1:36" s="7" customFormat="1" ht="15.75" customHeight="1" x14ac:dyDescent="0.25">
      <c r="A19" s="1579"/>
      <c r="B19" s="1581"/>
      <c r="C19" s="1583"/>
      <c r="D19" s="294"/>
      <c r="E19" s="822" t="s">
        <v>182</v>
      </c>
      <c r="F19" s="1574" t="s">
        <v>119</v>
      </c>
      <c r="G19" s="1574"/>
      <c r="H19" s="1574"/>
      <c r="I19" s="1750"/>
      <c r="J19" s="1195"/>
      <c r="O19" s="212"/>
      <c r="S19" s="1579"/>
      <c r="T19" s="1581"/>
      <c r="U19" s="1583"/>
      <c r="W19" s="1644" t="s">
        <v>182</v>
      </c>
      <c r="X19" s="1645"/>
      <c r="Y19" s="1181" t="s">
        <v>119</v>
      </c>
      <c r="Z19" s="1195"/>
      <c r="AA19" s="1195"/>
      <c r="AB19" s="1195"/>
      <c r="AC19" s="1195"/>
    </row>
    <row r="20" spans="1:36" s="7" customFormat="1" ht="15.75" customHeight="1" x14ac:dyDescent="0.25">
      <c r="A20" s="1115">
        <v>10</v>
      </c>
      <c r="B20" s="873" t="s">
        <v>86</v>
      </c>
      <c r="C20" s="109">
        <v>10000000</v>
      </c>
      <c r="D20" s="294"/>
      <c r="E20" s="823"/>
      <c r="F20" s="66"/>
      <c r="G20" s="1236"/>
      <c r="H20" s="66"/>
      <c r="I20" s="1750"/>
      <c r="J20" s="175"/>
      <c r="O20" s="212"/>
      <c r="S20" s="1115">
        <v>10</v>
      </c>
      <c r="T20" s="873" t="s">
        <v>86</v>
      </c>
      <c r="U20" s="109">
        <v>12000000</v>
      </c>
      <c r="W20" s="823"/>
      <c r="X20" s="823"/>
      <c r="Y20" s="175"/>
      <c r="Z20" s="175"/>
      <c r="AA20" s="186"/>
      <c r="AB20" s="186"/>
      <c r="AC20" s="186"/>
    </row>
    <row r="21" spans="1:36" s="7" customFormat="1" ht="15.75" customHeight="1" x14ac:dyDescent="0.25">
      <c r="A21" s="1115">
        <v>11</v>
      </c>
      <c r="B21" s="873" t="s">
        <v>87</v>
      </c>
      <c r="C21" s="109">
        <v>10213826.02739726</v>
      </c>
      <c r="D21" s="294"/>
      <c r="E21" s="1203" t="s">
        <v>100</v>
      </c>
      <c r="F21" s="1576">
        <v>100.741</v>
      </c>
      <c r="G21" s="1576"/>
      <c r="H21" s="1576"/>
      <c r="I21" s="1750"/>
      <c r="J21" s="218"/>
      <c r="O21" s="212"/>
      <c r="S21" s="1115">
        <v>11</v>
      </c>
      <c r="T21" s="873" t="s">
        <v>87</v>
      </c>
      <c r="U21" s="109">
        <v>12253111.232876712</v>
      </c>
      <c r="W21" s="1647" t="s">
        <v>100</v>
      </c>
      <c r="X21" s="1648"/>
      <c r="Y21" s="1202">
        <v>100.712</v>
      </c>
      <c r="Z21" s="218"/>
      <c r="AA21" s="218"/>
      <c r="AB21" s="218"/>
      <c r="AC21" s="218"/>
    </row>
    <row r="22" spans="1:36" s="7" customFormat="1" ht="15.75" customHeight="1" x14ac:dyDescent="0.25">
      <c r="A22" s="1115">
        <v>12</v>
      </c>
      <c r="B22" s="873" t="s">
        <v>83</v>
      </c>
      <c r="C22" s="109">
        <v>10213826.02739726</v>
      </c>
      <c r="D22" s="294"/>
      <c r="E22" s="1201"/>
      <c r="F22" s="260"/>
      <c r="G22" s="1236"/>
      <c r="H22" s="260"/>
      <c r="I22" s="1750"/>
      <c r="J22" s="260"/>
      <c r="O22" s="212"/>
      <c r="S22" s="1115">
        <v>12</v>
      </c>
      <c r="T22" s="873" t="s">
        <v>83</v>
      </c>
      <c r="U22" s="109">
        <v>12253111.232876712</v>
      </c>
      <c r="W22" s="1201"/>
      <c r="X22" s="1201"/>
      <c r="Y22" s="260"/>
      <c r="Z22" s="260"/>
      <c r="AA22" s="260"/>
      <c r="AB22" s="260"/>
      <c r="AC22" s="260"/>
    </row>
    <row r="23" spans="1:36" s="7" customFormat="1" ht="15.75" customHeight="1" x14ac:dyDescent="0.25">
      <c r="A23" s="1115">
        <v>13</v>
      </c>
      <c r="B23" s="873" t="s">
        <v>88</v>
      </c>
      <c r="C23" s="1181" t="s">
        <v>99</v>
      </c>
      <c r="D23" s="294"/>
      <c r="E23" s="300"/>
      <c r="F23" s="66"/>
      <c r="G23" s="1236"/>
      <c r="H23" s="66"/>
      <c r="I23" s="1751"/>
      <c r="J23" s="175"/>
      <c r="O23" s="212"/>
      <c r="S23" s="1115">
        <v>13</v>
      </c>
      <c r="T23" s="873" t="s">
        <v>88</v>
      </c>
      <c r="U23" s="1181" t="s">
        <v>99</v>
      </c>
      <c r="W23" s="300"/>
      <c r="X23" s="300"/>
      <c r="Y23" s="175"/>
      <c r="Z23" s="175"/>
      <c r="AA23" s="186"/>
      <c r="AB23" s="186"/>
      <c r="AC23" s="186"/>
    </row>
    <row r="24" spans="1:36" s="7" customFormat="1" ht="15.75" customHeight="1" x14ac:dyDescent="0.25">
      <c r="A24" s="1115">
        <v>14</v>
      </c>
      <c r="B24" s="873" t="s">
        <v>82</v>
      </c>
      <c r="C24" s="666">
        <v>-6.1000000000000004E-3</v>
      </c>
      <c r="D24" s="294"/>
      <c r="E24" s="824"/>
      <c r="F24" s="1195"/>
      <c r="G24" s="1236"/>
      <c r="H24" s="1195"/>
      <c r="I24" s="1274"/>
      <c r="J24" s="1195"/>
      <c r="O24" s="212"/>
      <c r="S24" s="1115">
        <v>14</v>
      </c>
      <c r="T24" s="873" t="s">
        <v>82</v>
      </c>
      <c r="U24" s="666">
        <v>-5.7000000000000002E-3</v>
      </c>
      <c r="W24" s="824"/>
      <c r="X24" s="824"/>
      <c r="Y24" s="1195"/>
      <c r="Z24" s="1195"/>
      <c r="AA24" s="1195"/>
      <c r="AB24" s="1195"/>
      <c r="AC24" s="1195"/>
    </row>
    <row r="25" spans="1:36" s="7" customFormat="1" ht="15.75" customHeight="1" x14ac:dyDescent="0.25">
      <c r="A25" s="1115">
        <v>15</v>
      </c>
      <c r="B25" s="873" t="s">
        <v>84</v>
      </c>
      <c r="C25" s="109">
        <v>10213820.83536903</v>
      </c>
      <c r="D25" s="294"/>
      <c r="E25" s="825"/>
      <c r="F25" s="66"/>
      <c r="G25" s="1236"/>
      <c r="H25" s="66"/>
      <c r="I25" s="1274"/>
      <c r="J25" s="175"/>
      <c r="O25" s="212"/>
      <c r="S25" s="1115">
        <v>15</v>
      </c>
      <c r="T25" s="873" t="s">
        <v>84</v>
      </c>
      <c r="U25" s="109">
        <f>U21*(1+((U24*(U17-U16))/360))</f>
        <v>12247679.020230137</v>
      </c>
      <c r="W25" s="825"/>
      <c r="X25" s="825"/>
      <c r="Y25" s="175"/>
      <c r="Z25" s="175"/>
      <c r="AA25" s="186"/>
      <c r="AB25" s="186"/>
      <c r="AC25" s="186"/>
    </row>
    <row r="26" spans="1:36" s="7" customFormat="1" ht="15.75" customHeight="1" x14ac:dyDescent="0.25">
      <c r="A26" s="1115">
        <v>16</v>
      </c>
      <c r="B26" s="873" t="s">
        <v>316</v>
      </c>
      <c r="C26" s="109" t="s">
        <v>262</v>
      </c>
      <c r="D26" s="294"/>
      <c r="E26" s="1200" t="s">
        <v>95</v>
      </c>
      <c r="F26" s="1574" t="s">
        <v>151</v>
      </c>
      <c r="G26" s="1574"/>
      <c r="H26" s="1574"/>
      <c r="I26" s="1274"/>
      <c r="J26" s="1195"/>
      <c r="O26" s="212"/>
      <c r="S26" s="1115">
        <v>16</v>
      </c>
      <c r="T26" s="873" t="s">
        <v>316</v>
      </c>
      <c r="U26" s="109" t="s">
        <v>262</v>
      </c>
      <c r="W26" s="1644" t="s">
        <v>95</v>
      </c>
      <c r="X26" s="1645"/>
      <c r="Y26" s="1181" t="s">
        <v>151</v>
      </c>
      <c r="Z26" s="1195"/>
      <c r="AA26" s="1195"/>
      <c r="AB26" s="1195"/>
      <c r="AC26" s="1195"/>
    </row>
    <row r="27" spans="1:36" s="7" customFormat="1" ht="15.75" customHeight="1" x14ac:dyDescent="0.25">
      <c r="A27" s="1115">
        <v>17</v>
      </c>
      <c r="B27" s="873" t="s">
        <v>13</v>
      </c>
      <c r="C27" s="109" t="s">
        <v>343</v>
      </c>
      <c r="D27" s="205"/>
      <c r="E27" s="1200" t="s">
        <v>95</v>
      </c>
      <c r="F27" s="1611" t="s">
        <v>342</v>
      </c>
      <c r="G27" s="1611"/>
      <c r="H27" s="1611"/>
      <c r="I27" s="1274"/>
      <c r="J27" s="353"/>
      <c r="O27" s="212"/>
      <c r="S27" s="1115">
        <v>17</v>
      </c>
      <c r="T27" s="873" t="s">
        <v>13</v>
      </c>
      <c r="U27" s="109" t="s">
        <v>343</v>
      </c>
      <c r="V27" s="205"/>
      <c r="W27" s="1644" t="s">
        <v>95</v>
      </c>
      <c r="X27" s="1645"/>
      <c r="Y27" s="244" t="s">
        <v>342</v>
      </c>
      <c r="Z27" s="353"/>
      <c r="AA27" s="353"/>
      <c r="AB27" s="353"/>
      <c r="AC27" s="353"/>
      <c r="AD27" s="212"/>
      <c r="AE27" s="212"/>
      <c r="AF27" s="212"/>
      <c r="AG27" s="212"/>
      <c r="AH27" s="212"/>
      <c r="AI27" s="212"/>
      <c r="AJ27" s="212"/>
    </row>
    <row r="28" spans="1:36" s="7" customFormat="1" ht="18" x14ac:dyDescent="0.25">
      <c r="A28" s="198"/>
      <c r="B28" s="910"/>
      <c r="C28" s="189"/>
      <c r="D28" s="205"/>
      <c r="E28" s="1205"/>
      <c r="F28" s="353"/>
      <c r="H28" s="353"/>
      <c r="I28" s="1275"/>
      <c r="J28" s="353"/>
      <c r="O28" s="212"/>
      <c r="S28" s="198"/>
      <c r="T28" s="910"/>
      <c r="U28" s="189"/>
      <c r="V28" s="205"/>
      <c r="W28" s="1205"/>
      <c r="X28" s="1205"/>
      <c r="Y28" s="353"/>
      <c r="Z28" s="353"/>
      <c r="AA28" s="353"/>
      <c r="AB28" s="353"/>
      <c r="AC28" s="353"/>
      <c r="AD28" s="212"/>
      <c r="AE28" s="212"/>
      <c r="AF28" s="212"/>
      <c r="AG28" s="212"/>
      <c r="AH28" s="212"/>
      <c r="AI28" s="212"/>
      <c r="AJ28" s="212"/>
    </row>
    <row r="29" spans="1:36" s="7" customFormat="1" ht="18" customHeight="1" x14ac:dyDescent="0.25">
      <c r="A29" s="1774" t="s">
        <v>354</v>
      </c>
      <c r="B29" s="1774"/>
      <c r="C29" s="1774"/>
      <c r="D29" s="1774"/>
      <c r="E29" s="1195"/>
      <c r="F29" s="1617" t="s">
        <v>858</v>
      </c>
      <c r="H29" s="1776" t="s">
        <v>364</v>
      </c>
      <c r="I29" s="1777"/>
      <c r="J29" s="1777"/>
      <c r="K29" s="581"/>
      <c r="L29" s="1774" t="s">
        <v>365</v>
      </c>
      <c r="M29" s="1774"/>
      <c r="O29" s="212"/>
      <c r="P29" s="1774" t="s">
        <v>366</v>
      </c>
      <c r="Q29" s="1774"/>
      <c r="S29" s="1774" t="s">
        <v>367</v>
      </c>
      <c r="T29" s="1774"/>
      <c r="U29" s="1774"/>
      <c r="V29" s="1774"/>
      <c r="W29" s="1776" t="s">
        <v>368</v>
      </c>
      <c r="X29" s="1776"/>
      <c r="Y29" s="1776"/>
      <c r="AA29" s="1774" t="s">
        <v>369</v>
      </c>
      <c r="AB29" s="1774"/>
      <c r="AC29" s="212"/>
      <c r="AD29" s="1774" t="s">
        <v>356</v>
      </c>
      <c r="AE29" s="1774"/>
    </row>
    <row r="30" spans="1:36" s="7" customFormat="1" ht="15.75" customHeight="1" x14ac:dyDescent="0.25">
      <c r="A30" s="1747" t="s">
        <v>133</v>
      </c>
      <c r="B30" s="1747"/>
      <c r="C30" s="1747"/>
      <c r="D30" s="1747"/>
      <c r="E30" s="175"/>
      <c r="F30" s="1618"/>
      <c r="H30" s="1747" t="s">
        <v>351</v>
      </c>
      <c r="I30" s="1747"/>
      <c r="J30" s="1756"/>
      <c r="K30" s="175"/>
      <c r="L30" s="1747" t="s">
        <v>349</v>
      </c>
      <c r="M30" s="1747"/>
      <c r="O30" s="212"/>
      <c r="P30" s="1747" t="s">
        <v>349</v>
      </c>
      <c r="Q30" s="1747"/>
      <c r="S30" s="1747" t="s">
        <v>133</v>
      </c>
      <c r="T30" s="1747"/>
      <c r="U30" s="1747"/>
      <c r="V30" s="56"/>
      <c r="W30" s="1756" t="s">
        <v>351</v>
      </c>
      <c r="X30" s="1756"/>
      <c r="Y30" s="1756"/>
      <c r="AA30" s="1747" t="s">
        <v>349</v>
      </c>
      <c r="AB30" s="1747"/>
      <c r="AC30" s="354"/>
      <c r="AD30" s="1747" t="s">
        <v>349</v>
      </c>
      <c r="AE30" s="1747"/>
    </row>
    <row r="31" spans="1:36" s="7" customFormat="1" ht="15.75" x14ac:dyDescent="0.25">
      <c r="A31" s="537">
        <v>1</v>
      </c>
      <c r="B31" s="647" t="s">
        <v>0</v>
      </c>
      <c r="C31" s="1184" t="s">
        <v>698</v>
      </c>
      <c r="D31" s="269" t="s">
        <v>130</v>
      </c>
      <c r="E31" s="881" t="s">
        <v>283</v>
      </c>
      <c r="F31" s="1115"/>
      <c r="H31" s="537">
        <v>1</v>
      </c>
      <c r="I31" s="1184" t="s">
        <v>698</v>
      </c>
      <c r="J31" s="269" t="s">
        <v>130</v>
      </c>
      <c r="K31" s="175"/>
      <c r="L31" s="537">
        <v>1</v>
      </c>
      <c r="M31" s="1183" t="s">
        <v>698</v>
      </c>
      <c r="O31" s="212"/>
      <c r="P31" s="537">
        <v>1</v>
      </c>
      <c r="Q31" s="787" t="s">
        <v>691</v>
      </c>
      <c r="S31" s="537">
        <v>1</v>
      </c>
      <c r="T31" s="901" t="s">
        <v>0</v>
      </c>
      <c r="U31" s="1183" t="s">
        <v>698</v>
      </c>
      <c r="V31" s="132"/>
      <c r="W31" s="537">
        <v>1</v>
      </c>
      <c r="X31" s="1752" t="s">
        <v>698</v>
      </c>
      <c r="Y31" s="1752"/>
      <c r="AA31" s="537">
        <v>1</v>
      </c>
      <c r="AB31" s="1183" t="s">
        <v>698</v>
      </c>
      <c r="AC31" s="355"/>
      <c r="AD31" s="537">
        <v>1</v>
      </c>
      <c r="AE31" s="1183" t="s">
        <v>691</v>
      </c>
    </row>
    <row r="32" spans="1:36" s="7" customFormat="1" ht="15.75" x14ac:dyDescent="0.25">
      <c r="A32" s="537">
        <v>2</v>
      </c>
      <c r="B32" s="647" t="s">
        <v>1</v>
      </c>
      <c r="C32" s="1209" t="s">
        <v>93</v>
      </c>
      <c r="D32" s="269" t="s">
        <v>130</v>
      </c>
      <c r="E32" s="882" t="s">
        <v>283</v>
      </c>
      <c r="F32" s="1125" t="s">
        <v>862</v>
      </c>
      <c r="H32" s="537">
        <v>2</v>
      </c>
      <c r="I32" s="1209" t="s">
        <v>93</v>
      </c>
      <c r="J32" s="269" t="s">
        <v>130</v>
      </c>
      <c r="K32" s="175"/>
      <c r="L32" s="537">
        <v>2</v>
      </c>
      <c r="M32" s="1188" t="s">
        <v>93</v>
      </c>
      <c r="O32" s="212"/>
      <c r="P32" s="537">
        <v>2</v>
      </c>
      <c r="Q32" s="244" t="s">
        <v>342</v>
      </c>
      <c r="S32" s="537">
        <v>2</v>
      </c>
      <c r="T32" s="901" t="s">
        <v>1</v>
      </c>
      <c r="U32" s="1181" t="s">
        <v>93</v>
      </c>
      <c r="V32" s="132"/>
      <c r="W32" s="537">
        <v>2</v>
      </c>
      <c r="X32" s="1574" t="s">
        <v>93</v>
      </c>
      <c r="Y32" s="1574"/>
      <c r="AA32" s="537">
        <v>2</v>
      </c>
      <c r="AB32" s="1188" t="s">
        <v>93</v>
      </c>
      <c r="AC32" s="355"/>
      <c r="AD32" s="537">
        <v>2</v>
      </c>
      <c r="AE32" s="244" t="s">
        <v>342</v>
      </c>
    </row>
    <row r="33" spans="1:31" s="7" customFormat="1" ht="15.75" x14ac:dyDescent="0.25">
      <c r="A33" s="537">
        <v>3</v>
      </c>
      <c r="B33" s="647" t="s">
        <v>40</v>
      </c>
      <c r="C33" s="1209" t="s">
        <v>93</v>
      </c>
      <c r="D33" s="269" t="s">
        <v>130</v>
      </c>
      <c r="E33" s="882"/>
      <c r="F33" s="1125">
        <v>4.0999999999999996</v>
      </c>
      <c r="H33" s="537">
        <v>3</v>
      </c>
      <c r="I33" s="1209" t="s">
        <v>93</v>
      </c>
      <c r="J33" s="269" t="s">
        <v>130</v>
      </c>
      <c r="K33" s="175"/>
      <c r="L33" s="537">
        <v>3</v>
      </c>
      <c r="M33" s="1188" t="s">
        <v>93</v>
      </c>
      <c r="O33" s="212"/>
      <c r="P33" s="537">
        <v>3</v>
      </c>
      <c r="Q33" s="244" t="s">
        <v>342</v>
      </c>
      <c r="S33" s="537">
        <v>3</v>
      </c>
      <c r="T33" s="901" t="s">
        <v>40</v>
      </c>
      <c r="U33" s="1181" t="s">
        <v>93</v>
      </c>
      <c r="V33" s="132"/>
      <c r="W33" s="537">
        <v>3</v>
      </c>
      <c r="X33" s="1574" t="s">
        <v>93</v>
      </c>
      <c r="Y33" s="1574"/>
      <c r="AA33" s="537">
        <v>3</v>
      </c>
      <c r="AB33" s="1188" t="s">
        <v>93</v>
      </c>
      <c r="AC33" s="355"/>
      <c r="AD33" s="537">
        <v>3</v>
      </c>
      <c r="AE33" s="244" t="s">
        <v>342</v>
      </c>
    </row>
    <row r="34" spans="1:31" s="7" customFormat="1" ht="15.75" x14ac:dyDescent="0.25">
      <c r="A34" s="537">
        <v>4</v>
      </c>
      <c r="B34" s="647" t="s">
        <v>12</v>
      </c>
      <c r="C34" s="1209" t="s">
        <v>106</v>
      </c>
      <c r="D34" s="269" t="s">
        <v>130</v>
      </c>
      <c r="E34" s="882"/>
      <c r="F34" s="1114"/>
      <c r="H34" s="537">
        <v>4</v>
      </c>
      <c r="I34" s="1435" t="s">
        <v>624</v>
      </c>
      <c r="J34" s="1149" t="s">
        <v>769</v>
      </c>
      <c r="K34" s="175"/>
      <c r="L34" s="537">
        <v>4</v>
      </c>
      <c r="M34" s="1181" t="s">
        <v>106</v>
      </c>
      <c r="O34" s="212"/>
      <c r="P34" s="537">
        <v>4</v>
      </c>
      <c r="Q34" s="1181" t="s">
        <v>106</v>
      </c>
      <c r="S34" s="537">
        <v>4</v>
      </c>
      <c r="T34" s="901" t="s">
        <v>12</v>
      </c>
      <c r="U34" s="1181" t="s">
        <v>106</v>
      </c>
      <c r="V34" s="132"/>
      <c r="W34" s="537">
        <v>4</v>
      </c>
      <c r="X34" s="1778" t="s">
        <v>624</v>
      </c>
      <c r="Y34" s="1778"/>
      <c r="AA34" s="537">
        <v>4</v>
      </c>
      <c r="AB34" s="1181" t="s">
        <v>106</v>
      </c>
      <c r="AC34" s="356"/>
      <c r="AD34" s="537">
        <v>4</v>
      </c>
      <c r="AE34" s="1181" t="s">
        <v>106</v>
      </c>
    </row>
    <row r="35" spans="1:31" s="7" customFormat="1" ht="15.75" x14ac:dyDescent="0.25">
      <c r="A35" s="537">
        <v>5</v>
      </c>
      <c r="B35" s="647" t="s">
        <v>2</v>
      </c>
      <c r="C35" s="1209" t="s">
        <v>107</v>
      </c>
      <c r="D35" s="269" t="s">
        <v>130</v>
      </c>
      <c r="E35" s="882"/>
      <c r="F35" s="1119"/>
      <c r="H35" s="537">
        <v>5</v>
      </c>
      <c r="I35" s="1435" t="s">
        <v>624</v>
      </c>
      <c r="J35" s="1149" t="s">
        <v>769</v>
      </c>
      <c r="K35" s="175"/>
      <c r="L35" s="537">
        <v>5</v>
      </c>
      <c r="M35" s="1188" t="s">
        <v>107</v>
      </c>
      <c r="O35" s="212"/>
      <c r="P35" s="537">
        <v>5</v>
      </c>
      <c r="Q35" s="1185" t="s">
        <v>341</v>
      </c>
      <c r="S35" s="537">
        <v>5</v>
      </c>
      <c r="T35" s="901" t="s">
        <v>2</v>
      </c>
      <c r="U35" s="1181" t="s">
        <v>107</v>
      </c>
      <c r="V35" s="132"/>
      <c r="W35" s="537">
        <v>5</v>
      </c>
      <c r="X35" s="1778" t="s">
        <v>624</v>
      </c>
      <c r="Y35" s="1778"/>
      <c r="AA35" s="537">
        <v>5</v>
      </c>
      <c r="AB35" s="1188" t="s">
        <v>107</v>
      </c>
      <c r="AC35" s="357"/>
      <c r="AD35" s="537">
        <v>5</v>
      </c>
      <c r="AE35" s="1188" t="s">
        <v>341</v>
      </c>
    </row>
    <row r="36" spans="1:31" ht="15.75" x14ac:dyDescent="0.25">
      <c r="A36" s="537">
        <v>6</v>
      </c>
      <c r="B36" s="647" t="s">
        <v>445</v>
      </c>
      <c r="C36" s="42"/>
      <c r="D36" s="269" t="s">
        <v>44</v>
      </c>
      <c r="E36" s="427"/>
      <c r="F36" s="1114"/>
      <c r="H36" s="537">
        <v>6</v>
      </c>
      <c r="I36" s="1435" t="s">
        <v>624</v>
      </c>
      <c r="J36" s="1149" t="s">
        <v>769</v>
      </c>
      <c r="K36" s="175"/>
      <c r="L36" s="537">
        <v>6</v>
      </c>
      <c r="M36" s="642"/>
      <c r="P36" s="537">
        <v>6</v>
      </c>
      <c r="Q36" s="71"/>
      <c r="S36" s="537">
        <v>6</v>
      </c>
      <c r="T36" s="647" t="s">
        <v>445</v>
      </c>
      <c r="U36" s="71"/>
      <c r="V36" s="132"/>
      <c r="W36" s="537">
        <v>6</v>
      </c>
      <c r="X36" s="1778" t="s">
        <v>624</v>
      </c>
      <c r="Y36" s="1778"/>
      <c r="AA36" s="537">
        <v>6</v>
      </c>
      <c r="AB36" s="71"/>
      <c r="AC36" s="356"/>
      <c r="AD36" s="537">
        <v>6</v>
      </c>
      <c r="AE36" s="71"/>
    </row>
    <row r="37" spans="1:31" ht="15.75" x14ac:dyDescent="0.25">
      <c r="A37" s="537">
        <v>7</v>
      </c>
      <c r="B37" s="647" t="s">
        <v>446</v>
      </c>
      <c r="C37" s="42"/>
      <c r="D37" s="269" t="s">
        <v>43</v>
      </c>
      <c r="E37" s="427" t="s">
        <v>283</v>
      </c>
      <c r="F37" s="1126"/>
      <c r="H37" s="537">
        <v>7</v>
      </c>
      <c r="I37" s="1435" t="s">
        <v>624</v>
      </c>
      <c r="J37" s="1149" t="s">
        <v>769</v>
      </c>
      <c r="K37" s="175"/>
      <c r="L37" s="537">
        <v>7</v>
      </c>
      <c r="M37" s="642"/>
      <c r="P37" s="537">
        <v>7</v>
      </c>
      <c r="Q37" s="71"/>
      <c r="S37" s="537">
        <v>7</v>
      </c>
      <c r="T37" s="647" t="s">
        <v>446</v>
      </c>
      <c r="U37" s="71"/>
      <c r="V37" s="132"/>
      <c r="W37" s="537">
        <v>7</v>
      </c>
      <c r="X37" s="1778" t="s">
        <v>624</v>
      </c>
      <c r="Y37" s="1778"/>
      <c r="AA37" s="537">
        <v>7</v>
      </c>
      <c r="AB37" s="71"/>
      <c r="AC37" s="356"/>
      <c r="AD37" s="537">
        <v>7</v>
      </c>
      <c r="AE37" s="71"/>
    </row>
    <row r="38" spans="1:31" ht="15.75" x14ac:dyDescent="0.25">
      <c r="A38" s="537">
        <v>8</v>
      </c>
      <c r="B38" s="647" t="s">
        <v>447</v>
      </c>
      <c r="C38" s="42"/>
      <c r="D38" s="269" t="s">
        <v>43</v>
      </c>
      <c r="E38" s="427" t="s">
        <v>283</v>
      </c>
      <c r="F38" s="1114"/>
      <c r="H38" s="537">
        <v>8</v>
      </c>
      <c r="I38" s="1435" t="s">
        <v>624</v>
      </c>
      <c r="J38" s="1149" t="s">
        <v>769</v>
      </c>
      <c r="K38" s="175"/>
      <c r="L38" s="537">
        <v>8</v>
      </c>
      <c r="M38" s="642"/>
      <c r="P38" s="537">
        <v>8</v>
      </c>
      <c r="Q38" s="71"/>
      <c r="S38" s="537">
        <v>8</v>
      </c>
      <c r="T38" s="647" t="s">
        <v>447</v>
      </c>
      <c r="U38" s="71"/>
      <c r="V38" s="132"/>
      <c r="W38" s="537">
        <v>8</v>
      </c>
      <c r="X38" s="1778" t="s">
        <v>624</v>
      </c>
      <c r="Y38" s="1778"/>
      <c r="AA38" s="537">
        <v>8</v>
      </c>
      <c r="AB38" s="71"/>
      <c r="AC38" s="356"/>
      <c r="AD38" s="537">
        <v>8</v>
      </c>
      <c r="AE38" s="71"/>
    </row>
    <row r="39" spans="1:31" ht="15.75" x14ac:dyDescent="0.25">
      <c r="A39" s="537">
        <v>9</v>
      </c>
      <c r="B39" s="647" t="s">
        <v>5</v>
      </c>
      <c r="C39" s="334" t="s">
        <v>109</v>
      </c>
      <c r="D39" s="269" t="s">
        <v>130</v>
      </c>
      <c r="E39" s="427"/>
      <c r="F39" s="1115"/>
      <c r="H39" s="537">
        <v>9</v>
      </c>
      <c r="I39" s="1435" t="s">
        <v>624</v>
      </c>
      <c r="J39" s="1149" t="s">
        <v>769</v>
      </c>
      <c r="K39" s="175"/>
      <c r="L39" s="537">
        <v>9</v>
      </c>
      <c r="M39" s="796" t="s">
        <v>109</v>
      </c>
      <c r="P39" s="537">
        <v>9</v>
      </c>
      <c r="Q39" s="329" t="s">
        <v>208</v>
      </c>
      <c r="S39" s="537">
        <v>9</v>
      </c>
      <c r="T39" s="901" t="s">
        <v>5</v>
      </c>
      <c r="U39" s="329" t="s">
        <v>208</v>
      </c>
      <c r="V39" s="132"/>
      <c r="W39" s="537">
        <v>9</v>
      </c>
      <c r="X39" s="1778" t="s">
        <v>624</v>
      </c>
      <c r="Y39" s="1778"/>
      <c r="AA39" s="537">
        <v>9</v>
      </c>
      <c r="AB39" s="329" t="s">
        <v>208</v>
      </c>
      <c r="AC39" s="355"/>
      <c r="AD39" s="537">
        <v>9</v>
      </c>
      <c r="AE39" s="329" t="s">
        <v>109</v>
      </c>
    </row>
    <row r="40" spans="1:31" ht="15.75" x14ac:dyDescent="0.25">
      <c r="A40" s="537">
        <v>10</v>
      </c>
      <c r="B40" s="647" t="s">
        <v>6</v>
      </c>
      <c r="C40" s="330" t="s">
        <v>93</v>
      </c>
      <c r="D40" s="269" t="s">
        <v>130</v>
      </c>
      <c r="E40" s="427" t="s">
        <v>283</v>
      </c>
      <c r="F40" s="1125">
        <v>4.0999999999999996</v>
      </c>
      <c r="H40" s="537">
        <v>10</v>
      </c>
      <c r="I40" s="1435" t="s">
        <v>624</v>
      </c>
      <c r="J40" s="1149" t="s">
        <v>769</v>
      </c>
      <c r="K40" s="175"/>
      <c r="L40" s="537">
        <v>10</v>
      </c>
      <c r="M40" s="796" t="s">
        <v>93</v>
      </c>
      <c r="P40" s="537">
        <v>10</v>
      </c>
      <c r="Q40" s="89" t="s">
        <v>342</v>
      </c>
      <c r="S40" s="537">
        <v>10</v>
      </c>
      <c r="T40" s="901" t="s">
        <v>6</v>
      </c>
      <c r="U40" s="330" t="s">
        <v>93</v>
      </c>
      <c r="V40" s="132"/>
      <c r="W40" s="537">
        <v>10</v>
      </c>
      <c r="X40" s="1778" t="s">
        <v>624</v>
      </c>
      <c r="Y40" s="1778"/>
      <c r="AA40" s="537">
        <v>10</v>
      </c>
      <c r="AB40" s="329" t="s">
        <v>93</v>
      </c>
      <c r="AC40" s="358"/>
      <c r="AD40" s="537">
        <v>10</v>
      </c>
      <c r="AE40" s="89" t="s">
        <v>342</v>
      </c>
    </row>
    <row r="41" spans="1:31" ht="15.75" x14ac:dyDescent="0.25">
      <c r="A41" s="537">
        <v>11</v>
      </c>
      <c r="B41" s="647" t="s">
        <v>7</v>
      </c>
      <c r="C41" s="330" t="s">
        <v>97</v>
      </c>
      <c r="D41" s="269" t="s">
        <v>130</v>
      </c>
      <c r="E41" s="427"/>
      <c r="F41" s="1116"/>
      <c r="H41" s="537">
        <v>11</v>
      </c>
      <c r="I41" s="245" t="s">
        <v>97</v>
      </c>
      <c r="J41" s="269" t="s">
        <v>130</v>
      </c>
      <c r="L41" s="537">
        <v>11</v>
      </c>
      <c r="M41" s="89" t="s">
        <v>342</v>
      </c>
      <c r="P41" s="537">
        <v>11</v>
      </c>
      <c r="Q41" s="329" t="s">
        <v>93</v>
      </c>
      <c r="S41" s="537">
        <v>11</v>
      </c>
      <c r="T41" s="901" t="s">
        <v>7</v>
      </c>
      <c r="U41" s="330" t="s">
        <v>97</v>
      </c>
      <c r="V41" s="132"/>
      <c r="W41" s="537">
        <v>11</v>
      </c>
      <c r="X41" s="1611" t="s">
        <v>97</v>
      </c>
      <c r="Y41" s="1611"/>
      <c r="AA41" s="537">
        <v>11</v>
      </c>
      <c r="AB41" s="89" t="s">
        <v>342</v>
      </c>
      <c r="AC41" s="358"/>
      <c r="AD41" s="537">
        <v>11</v>
      </c>
      <c r="AE41" s="335" t="s">
        <v>93</v>
      </c>
    </row>
    <row r="42" spans="1:31" ht="15.75" x14ac:dyDescent="0.25">
      <c r="A42" s="537">
        <v>12</v>
      </c>
      <c r="B42" s="647" t="s">
        <v>46</v>
      </c>
      <c r="C42" s="334" t="s">
        <v>108</v>
      </c>
      <c r="D42" s="269" t="s">
        <v>130</v>
      </c>
      <c r="E42" s="427"/>
      <c r="F42" s="1125">
        <v>4.2</v>
      </c>
      <c r="H42" s="537">
        <v>12</v>
      </c>
      <c r="I42" s="1435" t="s">
        <v>624</v>
      </c>
      <c r="J42" s="1149" t="s">
        <v>769</v>
      </c>
      <c r="L42" s="537">
        <v>12</v>
      </c>
      <c r="M42" s="796" t="s">
        <v>171</v>
      </c>
      <c r="P42" s="537">
        <v>12</v>
      </c>
      <c r="Q42" s="329" t="s">
        <v>108</v>
      </c>
      <c r="S42" s="537">
        <v>12</v>
      </c>
      <c r="T42" s="901" t="s">
        <v>46</v>
      </c>
      <c r="U42" s="330" t="s">
        <v>108</v>
      </c>
      <c r="V42" s="132"/>
      <c r="W42" s="537">
        <v>12</v>
      </c>
      <c r="X42" s="1778" t="s">
        <v>624</v>
      </c>
      <c r="Y42" s="1778"/>
      <c r="AA42" s="537">
        <v>12</v>
      </c>
      <c r="AB42" s="329" t="s">
        <v>171</v>
      </c>
      <c r="AC42" s="358"/>
      <c r="AD42" s="537">
        <v>12</v>
      </c>
      <c r="AE42" s="335" t="s">
        <v>108</v>
      </c>
    </row>
    <row r="43" spans="1:31" ht="15.75" x14ac:dyDescent="0.25">
      <c r="A43" s="537">
        <v>13</v>
      </c>
      <c r="B43" s="647" t="s">
        <v>8</v>
      </c>
      <c r="C43" s="701"/>
      <c r="D43" s="269" t="s">
        <v>43</v>
      </c>
      <c r="E43" s="427" t="s">
        <v>283</v>
      </c>
      <c r="F43" s="1115">
        <v>4.3</v>
      </c>
      <c r="H43" s="537">
        <v>13</v>
      </c>
      <c r="I43" s="1435" t="s">
        <v>624</v>
      </c>
      <c r="J43" s="269" t="s">
        <v>769</v>
      </c>
      <c r="L43" s="537">
        <v>13</v>
      </c>
      <c r="M43" s="120"/>
      <c r="P43" s="537">
        <v>13</v>
      </c>
      <c r="Q43" s="392"/>
      <c r="S43" s="537">
        <v>13</v>
      </c>
      <c r="T43" s="901" t="s">
        <v>8</v>
      </c>
      <c r="U43" s="987"/>
      <c r="V43" s="132"/>
      <c r="W43" s="537">
        <v>13</v>
      </c>
      <c r="X43" s="1778" t="s">
        <v>624</v>
      </c>
      <c r="Y43" s="1778"/>
      <c r="AA43" s="537">
        <v>13</v>
      </c>
      <c r="AB43" s="120"/>
      <c r="AC43" s="355"/>
      <c r="AD43" s="537">
        <v>13</v>
      </c>
      <c r="AE43" s="392"/>
    </row>
    <row r="44" spans="1:31" ht="15.75" x14ac:dyDescent="0.25">
      <c r="A44" s="537">
        <v>14</v>
      </c>
      <c r="B44" s="647" t="s">
        <v>9</v>
      </c>
      <c r="C44" s="42"/>
      <c r="D44" s="269" t="s">
        <v>43</v>
      </c>
      <c r="F44" s="1118"/>
      <c r="H44" s="537">
        <v>14</v>
      </c>
      <c r="I44" s="1435" t="s">
        <v>624</v>
      </c>
      <c r="J44" s="269" t="s">
        <v>769</v>
      </c>
      <c r="L44" s="537">
        <v>14</v>
      </c>
      <c r="M44" s="120"/>
      <c r="P44" s="537">
        <v>14</v>
      </c>
      <c r="Q44" s="120"/>
      <c r="S44" s="537">
        <v>14</v>
      </c>
      <c r="T44" s="901" t="s">
        <v>9</v>
      </c>
      <c r="U44" s="71"/>
      <c r="V44" s="132"/>
      <c r="W44" s="537">
        <v>14</v>
      </c>
      <c r="X44" s="1778" t="s">
        <v>624</v>
      </c>
      <c r="Y44" s="1778"/>
      <c r="AA44" s="537">
        <v>14</v>
      </c>
      <c r="AB44" s="120"/>
      <c r="AC44" s="359"/>
      <c r="AD44" s="537">
        <v>14</v>
      </c>
      <c r="AE44" s="71"/>
    </row>
    <row r="45" spans="1:31" ht="15.75" x14ac:dyDescent="0.25">
      <c r="A45" s="537">
        <v>15</v>
      </c>
      <c r="B45" s="647" t="s">
        <v>10</v>
      </c>
      <c r="C45" s="215"/>
      <c r="D45" s="269" t="s">
        <v>43</v>
      </c>
      <c r="F45" s="1125"/>
      <c r="H45" s="537">
        <v>15</v>
      </c>
      <c r="I45" s="1435" t="s">
        <v>624</v>
      </c>
      <c r="J45" s="269" t="s">
        <v>769</v>
      </c>
      <c r="L45" s="537">
        <v>15</v>
      </c>
      <c r="M45" s="370"/>
      <c r="P45" s="537">
        <v>15</v>
      </c>
      <c r="Q45" s="370"/>
      <c r="S45" s="537">
        <v>15</v>
      </c>
      <c r="T45" s="901" t="s">
        <v>10</v>
      </c>
      <c r="U45" s="341"/>
      <c r="V45" s="132"/>
      <c r="W45" s="537">
        <v>15</v>
      </c>
      <c r="X45" s="1778" t="s">
        <v>624</v>
      </c>
      <c r="Y45" s="1778"/>
      <c r="AA45" s="537">
        <v>15</v>
      </c>
      <c r="AB45" s="370"/>
      <c r="AC45" s="358"/>
      <c r="AD45" s="537">
        <v>15</v>
      </c>
      <c r="AE45" s="341"/>
    </row>
    <row r="46" spans="1:31" ht="15.75" x14ac:dyDescent="0.25">
      <c r="A46" s="537">
        <v>16</v>
      </c>
      <c r="B46" s="647" t="s">
        <v>41</v>
      </c>
      <c r="C46" s="42"/>
      <c r="D46" s="269" t="s">
        <v>44</v>
      </c>
      <c r="E46" s="267" t="s">
        <v>283</v>
      </c>
      <c r="F46" s="1116"/>
      <c r="H46" s="537">
        <v>16</v>
      </c>
      <c r="I46" s="1435" t="s">
        <v>624</v>
      </c>
      <c r="J46" s="1149" t="s">
        <v>769</v>
      </c>
      <c r="K46" s="132"/>
      <c r="L46" s="537">
        <v>16</v>
      </c>
      <c r="M46" s="795" t="s">
        <v>93</v>
      </c>
      <c r="P46" s="537">
        <v>16</v>
      </c>
      <c r="Q46" s="1014" t="s">
        <v>93</v>
      </c>
      <c r="S46" s="537">
        <v>16</v>
      </c>
      <c r="T46" s="901" t="s">
        <v>41</v>
      </c>
      <c r="U46" s="71"/>
      <c r="W46" s="537">
        <v>16</v>
      </c>
      <c r="X46" s="1778" t="s">
        <v>624</v>
      </c>
      <c r="Y46" s="1778"/>
      <c r="AA46" s="537">
        <v>16</v>
      </c>
      <c r="AB46" s="387" t="s">
        <v>93</v>
      </c>
      <c r="AC46" s="358"/>
      <c r="AD46" s="537">
        <v>16</v>
      </c>
      <c r="AE46" s="1014" t="s">
        <v>93</v>
      </c>
    </row>
    <row r="47" spans="1:31" ht="15.75" x14ac:dyDescent="0.25">
      <c r="A47" s="537">
        <v>17</v>
      </c>
      <c r="B47" s="647" t="s">
        <v>11</v>
      </c>
      <c r="C47" s="334" t="s">
        <v>93</v>
      </c>
      <c r="D47" s="269" t="s">
        <v>43</v>
      </c>
      <c r="E47" s="427" t="s">
        <v>283</v>
      </c>
      <c r="F47" s="1115">
        <v>4.5999999999999996</v>
      </c>
      <c r="H47" s="537">
        <v>17</v>
      </c>
      <c r="I47" s="1435" t="s">
        <v>624</v>
      </c>
      <c r="J47" s="269" t="s">
        <v>769</v>
      </c>
      <c r="L47" s="537">
        <v>17</v>
      </c>
      <c r="M47" s="796" t="s">
        <v>93</v>
      </c>
      <c r="P47" s="537">
        <v>17</v>
      </c>
      <c r="Q47" s="89" t="s">
        <v>342</v>
      </c>
      <c r="S47" s="537">
        <v>17</v>
      </c>
      <c r="T47" s="901" t="s">
        <v>11</v>
      </c>
      <c r="U47" s="330" t="s">
        <v>93</v>
      </c>
      <c r="V47" s="132"/>
      <c r="W47" s="537">
        <v>17</v>
      </c>
      <c r="X47" s="1778" t="s">
        <v>624</v>
      </c>
      <c r="Y47" s="1778"/>
      <c r="AA47" s="537">
        <v>17</v>
      </c>
      <c r="AB47" s="329" t="s">
        <v>93</v>
      </c>
      <c r="AC47" s="355"/>
      <c r="AD47" s="537">
        <v>17</v>
      </c>
      <c r="AE47" s="89" t="s">
        <v>342</v>
      </c>
    </row>
    <row r="48" spans="1:31" ht="15.75" x14ac:dyDescent="0.25">
      <c r="A48" s="537">
        <v>18</v>
      </c>
      <c r="B48" s="647" t="s">
        <v>154</v>
      </c>
      <c r="C48" s="72"/>
      <c r="D48" s="269" t="s">
        <v>43</v>
      </c>
      <c r="E48" s="1168"/>
      <c r="F48" s="1115"/>
      <c r="H48" s="537">
        <v>18</v>
      </c>
      <c r="I48" s="1435" t="s">
        <v>624</v>
      </c>
      <c r="J48" s="269" t="s">
        <v>769</v>
      </c>
      <c r="L48" s="537">
        <v>18</v>
      </c>
      <c r="M48" s="72"/>
      <c r="P48" s="537">
        <v>18</v>
      </c>
      <c r="Q48" s="72"/>
      <c r="S48" s="537">
        <v>18</v>
      </c>
      <c r="T48" s="901" t="s">
        <v>154</v>
      </c>
      <c r="U48" s="72"/>
      <c r="V48" s="132"/>
      <c r="W48" s="537">
        <v>18</v>
      </c>
      <c r="X48" s="1778" t="s">
        <v>624</v>
      </c>
      <c r="Y48" s="1778"/>
      <c r="AA48" s="537">
        <v>18</v>
      </c>
      <c r="AB48" s="72"/>
      <c r="AC48" s="355"/>
      <c r="AD48" s="537">
        <v>18</v>
      </c>
      <c r="AE48" s="72"/>
    </row>
    <row r="49" spans="1:31" ht="15.75" x14ac:dyDescent="0.25">
      <c r="A49" s="1746" t="s">
        <v>340</v>
      </c>
      <c r="B49" s="1746"/>
      <c r="C49" s="1746"/>
      <c r="D49" s="1423"/>
      <c r="E49" s="172"/>
      <c r="F49" s="198"/>
      <c r="H49" s="1772"/>
      <c r="I49" s="1772"/>
      <c r="J49" s="1773"/>
      <c r="L49" s="1746"/>
      <c r="M49" s="1746"/>
      <c r="P49" s="1746"/>
      <c r="Q49" s="1746"/>
      <c r="S49" s="1746"/>
      <c r="T49" s="1746"/>
      <c r="U49" s="1746"/>
      <c r="V49" s="132"/>
      <c r="W49" s="1772"/>
      <c r="X49" s="1772"/>
      <c r="Y49" s="1772"/>
      <c r="AA49" s="1746"/>
      <c r="AB49" s="1746"/>
      <c r="AC49" s="1189"/>
      <c r="AD49" s="1746"/>
      <c r="AE49" s="1746"/>
    </row>
    <row r="50" spans="1:31" ht="15.75" x14ac:dyDescent="0.25">
      <c r="A50" s="537">
        <v>1</v>
      </c>
      <c r="B50" s="647" t="s">
        <v>49</v>
      </c>
      <c r="C50" s="1526" t="s">
        <v>120</v>
      </c>
      <c r="D50" s="1143" t="s">
        <v>130</v>
      </c>
      <c r="E50" s="267" t="s">
        <v>283</v>
      </c>
      <c r="F50" s="1115">
        <v>3.1</v>
      </c>
      <c r="H50" s="537">
        <v>1</v>
      </c>
      <c r="I50" s="245" t="str">
        <f>C50</f>
        <v>E02MP6I5ZYZBEU3UXPYFY54DM23L45DME01234</v>
      </c>
      <c r="J50" s="269" t="s">
        <v>130</v>
      </c>
      <c r="K50" s="132"/>
      <c r="L50" s="537">
        <v>1</v>
      </c>
      <c r="M50" s="965" t="s">
        <v>1042</v>
      </c>
      <c r="N50" s="267" t="s">
        <v>283</v>
      </c>
      <c r="O50" s="925"/>
      <c r="P50" s="679">
        <v>1</v>
      </c>
      <c r="Q50" s="393" t="str">
        <f>M50</f>
        <v>LCHCARDHSB992344409637251167583XXXX2020048DU</v>
      </c>
      <c r="R50" s="267"/>
      <c r="S50" s="537">
        <v>1</v>
      </c>
      <c r="T50" s="901" t="s">
        <v>49</v>
      </c>
      <c r="U50" s="1526" t="s">
        <v>1043</v>
      </c>
      <c r="W50" s="537">
        <v>1</v>
      </c>
      <c r="X50" s="1611" t="str">
        <f>U50</f>
        <v>E02MP6I5ZYZBEU3UXPYFY54DM11X33CNWE99219</v>
      </c>
      <c r="Y50" s="1611"/>
      <c r="AA50" s="537">
        <v>1</v>
      </c>
      <c r="AB50" s="965" t="s">
        <v>1026</v>
      </c>
      <c r="AC50" s="362"/>
      <c r="AD50" s="679">
        <v>1</v>
      </c>
      <c r="AE50" s="329" t="str">
        <f>AB50</f>
        <v>LCHCRDHSB66729376946234782901XXXX20200419XCB</v>
      </c>
    </row>
    <row r="51" spans="1:31" ht="15.75" x14ac:dyDescent="0.25">
      <c r="A51" s="537">
        <v>2</v>
      </c>
      <c r="B51" s="647" t="s">
        <v>15</v>
      </c>
      <c r="C51" s="42"/>
      <c r="D51" s="1143" t="s">
        <v>44</v>
      </c>
      <c r="E51" s="267"/>
      <c r="F51" s="1115">
        <v>8.3000000000000007</v>
      </c>
      <c r="H51" s="537">
        <v>2</v>
      </c>
      <c r="I51" s="1435" t="s">
        <v>624</v>
      </c>
      <c r="J51" s="269" t="s">
        <v>769</v>
      </c>
      <c r="L51" s="537">
        <v>2</v>
      </c>
      <c r="M51" s="863" t="str">
        <f>I50</f>
        <v>E02MP6I5ZYZBEU3UXPYFY54DM23L45DME01234</v>
      </c>
      <c r="N51" s="267" t="s">
        <v>283</v>
      </c>
      <c r="O51" s="925"/>
      <c r="P51" s="537">
        <v>2</v>
      </c>
      <c r="Q51" s="120"/>
      <c r="R51" s="267" t="s">
        <v>283</v>
      </c>
      <c r="S51" s="537">
        <v>2</v>
      </c>
      <c r="T51" s="901" t="s">
        <v>15</v>
      </c>
      <c r="U51" s="967"/>
      <c r="V51" s="132"/>
      <c r="W51" s="537">
        <v>2</v>
      </c>
      <c r="X51" s="1778" t="s">
        <v>624</v>
      </c>
      <c r="Y51" s="1778"/>
      <c r="AA51" s="537">
        <v>2</v>
      </c>
      <c r="AB51" s="394" t="str">
        <f>X50</f>
        <v>E02MP6I5ZYZBEU3UXPYFY54DM11X33CNWE99219</v>
      </c>
      <c r="AC51" s="355"/>
      <c r="AD51" s="537">
        <v>2</v>
      </c>
      <c r="AE51" s="80"/>
    </row>
    <row r="52" spans="1:31" ht="15.75" x14ac:dyDescent="0.25">
      <c r="A52" s="537">
        <v>3</v>
      </c>
      <c r="B52" s="647" t="s">
        <v>79</v>
      </c>
      <c r="C52" s="884" t="s">
        <v>645</v>
      </c>
      <c r="D52" s="1143" t="s">
        <v>130</v>
      </c>
      <c r="E52" s="178"/>
      <c r="F52" s="1128">
        <v>9.1999999999999993</v>
      </c>
      <c r="H52" s="537">
        <v>3</v>
      </c>
      <c r="I52" s="884" t="s">
        <v>645</v>
      </c>
      <c r="J52" s="269" t="s">
        <v>130</v>
      </c>
      <c r="L52" s="537">
        <v>3</v>
      </c>
      <c r="M52" s="88" t="s">
        <v>645</v>
      </c>
      <c r="P52" s="537">
        <v>3</v>
      </c>
      <c r="Q52" s="88" t="s">
        <v>645</v>
      </c>
      <c r="S52" s="537">
        <v>3</v>
      </c>
      <c r="T52" s="901" t="s">
        <v>79</v>
      </c>
      <c r="U52" s="88" t="s">
        <v>645</v>
      </c>
      <c r="V52" s="132"/>
      <c r="W52" s="537">
        <v>3</v>
      </c>
      <c r="X52" s="1779" t="s">
        <v>645</v>
      </c>
      <c r="Y52" s="1779"/>
      <c r="AA52" s="537">
        <v>3</v>
      </c>
      <c r="AB52" s="902" t="s">
        <v>645</v>
      </c>
      <c r="AC52" s="361"/>
      <c r="AD52" s="537">
        <v>3</v>
      </c>
      <c r="AE52" s="902" t="s">
        <v>645</v>
      </c>
    </row>
    <row r="53" spans="1:31" ht="15.75" x14ac:dyDescent="0.25">
      <c r="A53" s="537">
        <v>4</v>
      </c>
      <c r="B53" s="647" t="s">
        <v>34</v>
      </c>
      <c r="C53" s="334" t="s">
        <v>110</v>
      </c>
      <c r="D53" s="1143" t="s">
        <v>130</v>
      </c>
      <c r="E53" s="172"/>
      <c r="F53" s="1115">
        <v>7.1</v>
      </c>
      <c r="H53" s="537">
        <v>4</v>
      </c>
      <c r="I53" s="1435" t="s">
        <v>624</v>
      </c>
      <c r="J53" s="269" t="s">
        <v>769</v>
      </c>
      <c r="L53" s="537">
        <v>4</v>
      </c>
      <c r="M53" s="858" t="s">
        <v>110</v>
      </c>
      <c r="P53" s="537">
        <v>4</v>
      </c>
      <c r="Q53" s="330" t="s">
        <v>110</v>
      </c>
      <c r="S53" s="537">
        <v>4</v>
      </c>
      <c r="T53" s="901" t="s">
        <v>34</v>
      </c>
      <c r="U53" s="330" t="s">
        <v>110</v>
      </c>
      <c r="V53" s="132"/>
      <c r="W53" s="537">
        <v>4</v>
      </c>
      <c r="X53" s="1778" t="s">
        <v>624</v>
      </c>
      <c r="Y53" s="1778"/>
      <c r="AA53" s="537">
        <v>4</v>
      </c>
      <c r="AB53" s="335" t="s">
        <v>110</v>
      </c>
      <c r="AC53" s="355"/>
      <c r="AD53" s="537">
        <v>4</v>
      </c>
      <c r="AE53" s="335" t="s">
        <v>110</v>
      </c>
    </row>
    <row r="54" spans="1:31" ht="15.75" x14ac:dyDescent="0.25">
      <c r="A54" s="537">
        <v>5</v>
      </c>
      <c r="B54" s="647" t="s">
        <v>16</v>
      </c>
      <c r="C54" s="334" t="b">
        <v>0</v>
      </c>
      <c r="D54" s="1143" t="s">
        <v>130</v>
      </c>
      <c r="E54" s="172"/>
      <c r="F54" s="1115">
        <v>8.1999999999999993</v>
      </c>
      <c r="H54" s="537">
        <v>5</v>
      </c>
      <c r="I54" s="1435" t="s">
        <v>624</v>
      </c>
      <c r="J54" s="269" t="s">
        <v>769</v>
      </c>
      <c r="L54" s="537">
        <v>5</v>
      </c>
      <c r="M54" s="858" t="b">
        <v>1</v>
      </c>
      <c r="P54" s="537">
        <v>5</v>
      </c>
      <c r="Q54" s="330" t="b">
        <v>1</v>
      </c>
      <c r="S54" s="537">
        <v>5</v>
      </c>
      <c r="T54" s="901" t="s">
        <v>16</v>
      </c>
      <c r="U54" s="330" t="b">
        <v>0</v>
      </c>
      <c r="V54" s="132"/>
      <c r="W54" s="537">
        <v>5</v>
      </c>
      <c r="X54" s="1778" t="s">
        <v>624</v>
      </c>
      <c r="Y54" s="1778"/>
      <c r="AA54" s="537">
        <v>5</v>
      </c>
      <c r="AB54" s="335" t="b">
        <v>1</v>
      </c>
      <c r="AC54" s="355"/>
      <c r="AD54" s="537">
        <v>5</v>
      </c>
      <c r="AE54" s="335" t="b">
        <v>1</v>
      </c>
    </row>
    <row r="55" spans="1:31" ht="15.75" x14ac:dyDescent="0.25">
      <c r="A55" s="537">
        <v>6</v>
      </c>
      <c r="B55" s="647" t="s">
        <v>50</v>
      </c>
      <c r="C55" s="249"/>
      <c r="D55" s="1143" t="s">
        <v>44</v>
      </c>
      <c r="E55" s="172"/>
      <c r="F55" s="1115"/>
      <c r="H55" s="537">
        <v>6</v>
      </c>
      <c r="I55" s="1435" t="s">
        <v>624</v>
      </c>
      <c r="J55" s="1149" t="s">
        <v>769</v>
      </c>
      <c r="L55" s="537">
        <v>6</v>
      </c>
      <c r="M55" s="860" t="s">
        <v>195</v>
      </c>
      <c r="P55" s="537">
        <v>6</v>
      </c>
      <c r="Q55" s="342" t="s">
        <v>195</v>
      </c>
      <c r="S55" s="537">
        <v>6</v>
      </c>
      <c r="T55" s="901" t="s">
        <v>50</v>
      </c>
      <c r="U55" s="80"/>
      <c r="V55" s="132"/>
      <c r="W55" s="537">
        <v>6</v>
      </c>
      <c r="X55" s="1778" t="s">
        <v>624</v>
      </c>
      <c r="Y55" s="1778"/>
      <c r="AA55" s="537">
        <v>6</v>
      </c>
      <c r="AB55" s="342" t="s">
        <v>339</v>
      </c>
      <c r="AC55" s="355"/>
      <c r="AD55" s="537">
        <v>6</v>
      </c>
      <c r="AE55" s="342" t="s">
        <v>339</v>
      </c>
    </row>
    <row r="56" spans="1:31" ht="15.75" x14ac:dyDescent="0.25">
      <c r="A56" s="537">
        <v>7</v>
      </c>
      <c r="B56" s="647" t="s">
        <v>13</v>
      </c>
      <c r="C56" s="79"/>
      <c r="D56" s="1143" t="s">
        <v>44</v>
      </c>
      <c r="E56" s="267" t="s">
        <v>283</v>
      </c>
      <c r="F56" s="1115"/>
      <c r="H56" s="537">
        <v>7</v>
      </c>
      <c r="I56" s="1435" t="s">
        <v>624</v>
      </c>
      <c r="J56" s="1149" t="s">
        <v>769</v>
      </c>
      <c r="L56" s="537">
        <v>7</v>
      </c>
      <c r="M56" s="244" t="s">
        <v>342</v>
      </c>
      <c r="P56" s="537">
        <v>7</v>
      </c>
      <c r="Q56" s="89" t="s">
        <v>342</v>
      </c>
      <c r="S56" s="537">
        <v>7</v>
      </c>
      <c r="T56" s="901" t="s">
        <v>13</v>
      </c>
      <c r="U56" s="392"/>
      <c r="V56" s="132"/>
      <c r="W56" s="537">
        <v>7</v>
      </c>
      <c r="X56" s="1778" t="s">
        <v>624</v>
      </c>
      <c r="Y56" s="1778"/>
      <c r="AA56" s="537">
        <v>7</v>
      </c>
      <c r="AB56" s="89" t="s">
        <v>342</v>
      </c>
      <c r="AC56" s="355"/>
      <c r="AD56" s="537">
        <v>7</v>
      </c>
      <c r="AE56" s="89" t="s">
        <v>342</v>
      </c>
    </row>
    <row r="57" spans="1:31" ht="15.75" x14ac:dyDescent="0.25">
      <c r="A57" s="537">
        <v>8</v>
      </c>
      <c r="B57" s="647" t="s">
        <v>14</v>
      </c>
      <c r="C57" s="241" t="s">
        <v>170</v>
      </c>
      <c r="D57" s="1143" t="s">
        <v>130</v>
      </c>
      <c r="E57" s="427" t="s">
        <v>283</v>
      </c>
      <c r="F57" s="1121" t="s">
        <v>861</v>
      </c>
      <c r="H57" s="537">
        <v>8</v>
      </c>
      <c r="I57" s="1435" t="s">
        <v>624</v>
      </c>
      <c r="J57" s="1149" t="s">
        <v>769</v>
      </c>
      <c r="L57" s="537">
        <v>8</v>
      </c>
      <c r="M57" s="343" t="s">
        <v>170</v>
      </c>
      <c r="N57" s="267"/>
      <c r="O57" s="925"/>
      <c r="P57" s="537">
        <v>8</v>
      </c>
      <c r="Q57" s="343" t="s">
        <v>170</v>
      </c>
      <c r="R57" s="267"/>
      <c r="S57" s="537">
        <v>8</v>
      </c>
      <c r="T57" s="901" t="s">
        <v>14</v>
      </c>
      <c r="U57" s="343" t="s">
        <v>170</v>
      </c>
      <c r="W57" s="537">
        <v>8</v>
      </c>
      <c r="X57" s="1778" t="s">
        <v>624</v>
      </c>
      <c r="Y57" s="1778"/>
      <c r="AA57" s="537">
        <v>8</v>
      </c>
      <c r="AB57" s="335" t="s">
        <v>170</v>
      </c>
      <c r="AC57" s="362"/>
      <c r="AD57" s="537">
        <v>8</v>
      </c>
      <c r="AE57" s="335" t="s">
        <v>170</v>
      </c>
    </row>
    <row r="58" spans="1:31" ht="15.75" x14ac:dyDescent="0.25">
      <c r="A58" s="537">
        <v>9</v>
      </c>
      <c r="B58" s="647" t="s">
        <v>51</v>
      </c>
      <c r="C58" s="106" t="s">
        <v>639</v>
      </c>
      <c r="D58" s="1143" t="s">
        <v>130</v>
      </c>
      <c r="E58" s="267" t="s">
        <v>283</v>
      </c>
      <c r="F58" s="1115">
        <v>8.4</v>
      </c>
      <c r="H58" s="537">
        <v>9</v>
      </c>
      <c r="I58" s="1435" t="s">
        <v>624</v>
      </c>
      <c r="J58" s="269" t="s">
        <v>769</v>
      </c>
      <c r="K58" s="132"/>
      <c r="L58" s="537">
        <v>9</v>
      </c>
      <c r="M58" s="858" t="s">
        <v>149</v>
      </c>
      <c r="P58" s="537">
        <v>9</v>
      </c>
      <c r="Q58" s="74" t="s">
        <v>149</v>
      </c>
      <c r="S58" s="537">
        <v>9</v>
      </c>
      <c r="T58" s="901" t="s">
        <v>51</v>
      </c>
      <c r="U58" s="71"/>
      <c r="W58" s="537">
        <v>9</v>
      </c>
      <c r="X58" s="1778" t="s">
        <v>624</v>
      </c>
      <c r="Y58" s="1778"/>
      <c r="AA58" s="537">
        <v>9</v>
      </c>
      <c r="AB58" s="335" t="s">
        <v>149</v>
      </c>
      <c r="AC58" s="355"/>
      <c r="AD58" s="537">
        <v>9</v>
      </c>
      <c r="AE58" s="335" t="s">
        <v>149</v>
      </c>
    </row>
    <row r="59" spans="1:31" ht="15.75" x14ac:dyDescent="0.25">
      <c r="A59" s="537">
        <v>10</v>
      </c>
      <c r="B59" s="647" t="s">
        <v>35</v>
      </c>
      <c r="C59" s="106" t="s">
        <v>640</v>
      </c>
      <c r="D59" s="1143" t="s">
        <v>44</v>
      </c>
      <c r="F59" s="1115"/>
      <c r="H59" s="537">
        <v>10</v>
      </c>
      <c r="I59" s="1435" t="s">
        <v>624</v>
      </c>
      <c r="J59" s="269" t="s">
        <v>769</v>
      </c>
      <c r="L59" s="537">
        <v>10</v>
      </c>
      <c r="M59" s="862" t="s">
        <v>689</v>
      </c>
      <c r="N59" s="132"/>
      <c r="O59" s="648"/>
      <c r="P59" s="537">
        <v>10</v>
      </c>
      <c r="Q59" s="862" t="str">
        <f>M59</f>
        <v>CCP Repo Clearing Conditions</v>
      </c>
      <c r="R59" s="132"/>
      <c r="S59" s="537">
        <v>10</v>
      </c>
      <c r="T59" s="901" t="s">
        <v>35</v>
      </c>
      <c r="U59" s="71"/>
      <c r="W59" s="537">
        <v>10</v>
      </c>
      <c r="X59" s="1778" t="s">
        <v>624</v>
      </c>
      <c r="Y59" s="1778"/>
      <c r="AA59" s="537">
        <v>10</v>
      </c>
      <c r="AB59" s="862" t="str">
        <f>Q59</f>
        <v>CCP Repo Clearing Conditions</v>
      </c>
      <c r="AC59" s="355"/>
      <c r="AD59" s="537">
        <v>10</v>
      </c>
      <c r="AE59" s="862" t="str">
        <f>AB59</f>
        <v>CCP Repo Clearing Conditions</v>
      </c>
    </row>
    <row r="60" spans="1:31" ht="15.75" x14ac:dyDescent="0.25">
      <c r="A60" s="537">
        <v>11</v>
      </c>
      <c r="B60" s="647" t="s">
        <v>52</v>
      </c>
      <c r="C60" s="69"/>
      <c r="D60" s="1143" t="s">
        <v>44</v>
      </c>
      <c r="F60" s="1115"/>
      <c r="H60" s="537">
        <v>11</v>
      </c>
      <c r="I60" s="1435" t="s">
        <v>624</v>
      </c>
      <c r="J60" s="269" t="s">
        <v>769</v>
      </c>
      <c r="L60" s="537">
        <v>11</v>
      </c>
      <c r="M60" s="72"/>
      <c r="N60" s="132"/>
      <c r="O60" s="648"/>
      <c r="P60" s="537">
        <v>11</v>
      </c>
      <c r="Q60" s="72"/>
      <c r="R60" s="132"/>
      <c r="S60" s="537">
        <v>11</v>
      </c>
      <c r="T60" s="901" t="s">
        <v>52</v>
      </c>
      <c r="U60" s="72"/>
      <c r="W60" s="537">
        <v>11</v>
      </c>
      <c r="X60" s="1778" t="s">
        <v>624</v>
      </c>
      <c r="Y60" s="1778"/>
      <c r="AA60" s="537">
        <v>11</v>
      </c>
      <c r="AB60" s="80"/>
      <c r="AC60" s="355"/>
      <c r="AD60" s="537">
        <v>11</v>
      </c>
      <c r="AE60" s="80"/>
    </row>
    <row r="61" spans="1:31" ht="15.75" x14ac:dyDescent="0.25">
      <c r="A61" s="537">
        <v>12</v>
      </c>
      <c r="B61" s="647" t="s">
        <v>53</v>
      </c>
      <c r="C61" s="874" t="s">
        <v>644</v>
      </c>
      <c r="D61" s="1143" t="s">
        <v>130</v>
      </c>
      <c r="F61" s="53"/>
      <c r="H61" s="537">
        <v>12</v>
      </c>
      <c r="I61" s="1435" t="s">
        <v>624</v>
      </c>
      <c r="J61" s="1149" t="s">
        <v>769</v>
      </c>
      <c r="L61" s="537">
        <v>12</v>
      </c>
      <c r="M61" s="787" t="s">
        <v>690</v>
      </c>
      <c r="N61" s="657"/>
      <c r="O61" s="506"/>
      <c r="P61" s="537">
        <v>12</v>
      </c>
      <c r="Q61" s="787" t="s">
        <v>690</v>
      </c>
      <c r="R61" s="267" t="s">
        <v>283</v>
      </c>
      <c r="S61" s="537">
        <v>12</v>
      </c>
      <c r="T61" s="901" t="s">
        <v>53</v>
      </c>
      <c r="U61" s="787" t="s">
        <v>699</v>
      </c>
      <c r="W61" s="537">
        <v>12</v>
      </c>
      <c r="X61" s="1778" t="s">
        <v>624</v>
      </c>
      <c r="Y61" s="1778"/>
      <c r="AA61" s="537">
        <v>12</v>
      </c>
      <c r="AB61" s="860" t="s">
        <v>701</v>
      </c>
      <c r="AC61" s="363"/>
      <c r="AD61" s="537">
        <v>12</v>
      </c>
      <c r="AE61" s="860" t="s">
        <v>701</v>
      </c>
    </row>
    <row r="62" spans="1:31" ht="15.75" x14ac:dyDescent="0.25">
      <c r="A62" s="537">
        <v>13</v>
      </c>
      <c r="B62" s="647" t="s">
        <v>54</v>
      </c>
      <c r="C62" s="884" t="s">
        <v>646</v>
      </c>
      <c r="D62" s="1143" t="s">
        <v>130</v>
      </c>
      <c r="F62" s="1123"/>
      <c r="H62" s="537">
        <v>13</v>
      </c>
      <c r="I62" s="1435" t="s">
        <v>624</v>
      </c>
      <c r="J62" s="1149" t="s">
        <v>769</v>
      </c>
      <c r="L62" s="537">
        <v>13</v>
      </c>
      <c r="M62" s="88" t="s">
        <v>646</v>
      </c>
      <c r="P62" s="537">
        <v>13</v>
      </c>
      <c r="Q62" s="88" t="s">
        <v>646</v>
      </c>
      <c r="S62" s="537">
        <v>13</v>
      </c>
      <c r="T62" s="901" t="s">
        <v>54</v>
      </c>
      <c r="U62" s="88" t="s">
        <v>646</v>
      </c>
      <c r="V62" s="132"/>
      <c r="W62" s="537">
        <v>13</v>
      </c>
      <c r="X62" s="1778" t="s">
        <v>624</v>
      </c>
      <c r="Y62" s="1778"/>
      <c r="AA62" s="537">
        <v>13</v>
      </c>
      <c r="AB62" s="860">
        <v>43942</v>
      </c>
      <c r="AC62" s="364"/>
      <c r="AD62" s="537">
        <v>13</v>
      </c>
      <c r="AE62" s="860">
        <v>43942</v>
      </c>
    </row>
    <row r="63" spans="1:31" ht="15.75" x14ac:dyDescent="0.25">
      <c r="A63" s="537">
        <v>14</v>
      </c>
      <c r="B63" s="647" t="s">
        <v>37</v>
      </c>
      <c r="C63" s="884" t="s">
        <v>647</v>
      </c>
      <c r="D63" s="1143" t="s">
        <v>44</v>
      </c>
      <c r="E63" s="881" t="s">
        <v>283</v>
      </c>
      <c r="F63" s="1123"/>
      <c r="H63" s="537">
        <v>14</v>
      </c>
      <c r="I63" s="1435" t="s">
        <v>624</v>
      </c>
      <c r="J63" s="269" t="s">
        <v>769</v>
      </c>
      <c r="L63" s="537">
        <v>14</v>
      </c>
      <c r="M63" s="88" t="s">
        <v>647</v>
      </c>
      <c r="P63" s="537">
        <v>14</v>
      </c>
      <c r="Q63" s="88" t="s">
        <v>647</v>
      </c>
      <c r="S63" s="537">
        <v>14</v>
      </c>
      <c r="T63" s="901" t="s">
        <v>37</v>
      </c>
      <c r="U63" s="301" t="s">
        <v>700</v>
      </c>
      <c r="V63" s="132"/>
      <c r="W63" s="537">
        <v>14</v>
      </c>
      <c r="X63" s="1778" t="s">
        <v>624</v>
      </c>
      <c r="Y63" s="1778"/>
      <c r="AA63" s="537">
        <v>14</v>
      </c>
      <c r="AB63" s="860">
        <v>43970</v>
      </c>
      <c r="AC63" s="364"/>
      <c r="AD63" s="537">
        <v>14</v>
      </c>
      <c r="AE63" s="860">
        <v>43970</v>
      </c>
    </row>
    <row r="64" spans="1:31" ht="15.75" x14ac:dyDescent="0.25">
      <c r="A64" s="537">
        <v>15</v>
      </c>
      <c r="B64" s="647" t="s">
        <v>55</v>
      </c>
      <c r="C64" s="1435" t="s">
        <v>1018</v>
      </c>
      <c r="D64" s="1143" t="s">
        <v>769</v>
      </c>
      <c r="F64" s="1115"/>
      <c r="H64" s="537">
        <v>15</v>
      </c>
      <c r="I64" s="898">
        <v>43941</v>
      </c>
      <c r="J64" s="269" t="s">
        <v>130</v>
      </c>
      <c r="L64" s="537">
        <v>15</v>
      </c>
      <c r="M64" s="1436" t="s">
        <v>1018</v>
      </c>
      <c r="P64" s="537">
        <v>15</v>
      </c>
      <c r="Q64" s="1436" t="s">
        <v>1018</v>
      </c>
      <c r="S64" s="537">
        <v>15</v>
      </c>
      <c r="T64" s="901" t="s">
        <v>55</v>
      </c>
      <c r="U64" s="1436" t="s">
        <v>1018</v>
      </c>
      <c r="V64" s="132"/>
      <c r="W64" s="537">
        <v>15</v>
      </c>
      <c r="X64" s="1779" t="s">
        <v>646</v>
      </c>
      <c r="Y64" s="1780"/>
      <c r="AA64" s="537">
        <v>15</v>
      </c>
      <c r="AB64" s="1436" t="s">
        <v>1018</v>
      </c>
      <c r="AC64" s="355"/>
      <c r="AD64" s="537">
        <v>15</v>
      </c>
      <c r="AE64" s="1436" t="s">
        <v>1018</v>
      </c>
    </row>
    <row r="65" spans="1:31" ht="15.75" x14ac:dyDescent="0.25">
      <c r="A65" s="537">
        <v>16</v>
      </c>
      <c r="B65" s="647" t="s">
        <v>56</v>
      </c>
      <c r="C65" s="42"/>
      <c r="D65" s="1143" t="s">
        <v>44</v>
      </c>
      <c r="E65" s="427" t="s">
        <v>283</v>
      </c>
      <c r="F65" s="1115">
        <v>5.3</v>
      </c>
      <c r="H65" s="537">
        <v>16</v>
      </c>
      <c r="I65" s="1435" t="s">
        <v>624</v>
      </c>
      <c r="J65" s="269" t="s">
        <v>769</v>
      </c>
      <c r="L65" s="537">
        <v>16</v>
      </c>
      <c r="M65" s="804"/>
      <c r="P65" s="537">
        <v>16</v>
      </c>
      <c r="Q65" s="804"/>
      <c r="S65" s="537">
        <v>16</v>
      </c>
      <c r="T65" s="901" t="s">
        <v>56</v>
      </c>
      <c r="U65" s="868"/>
      <c r="V65" s="132"/>
      <c r="W65" s="537">
        <v>16</v>
      </c>
      <c r="X65" s="1778" t="s">
        <v>624</v>
      </c>
      <c r="Y65" s="1778"/>
      <c r="AA65" s="537">
        <v>16</v>
      </c>
      <c r="AB65" s="904"/>
      <c r="AC65" s="355"/>
      <c r="AD65" s="537">
        <v>16</v>
      </c>
      <c r="AE65" s="904"/>
    </row>
    <row r="66" spans="1:31" ht="15.75" x14ac:dyDescent="0.25">
      <c r="A66" s="537">
        <v>17</v>
      </c>
      <c r="B66" s="647" t="s">
        <v>57</v>
      </c>
      <c r="C66" s="223"/>
      <c r="D66" s="1143" t="s">
        <v>43</v>
      </c>
      <c r="E66" s="427" t="s">
        <v>283</v>
      </c>
      <c r="F66" s="1122">
        <v>5.4</v>
      </c>
      <c r="H66" s="537">
        <v>17</v>
      </c>
      <c r="I66" s="1435" t="s">
        <v>624</v>
      </c>
      <c r="J66" s="269" t="s">
        <v>769</v>
      </c>
      <c r="L66" s="537">
        <v>17</v>
      </c>
      <c r="M66" s="81"/>
      <c r="P66" s="537">
        <v>17</v>
      </c>
      <c r="Q66" s="81"/>
      <c r="S66" s="537">
        <v>17</v>
      </c>
      <c r="T66" s="901" t="s">
        <v>57</v>
      </c>
      <c r="U66" s="903"/>
      <c r="V66" s="132"/>
      <c r="W66" s="537">
        <v>17</v>
      </c>
      <c r="X66" s="1778" t="s">
        <v>624</v>
      </c>
      <c r="Y66" s="1778"/>
      <c r="AA66" s="537">
        <v>17</v>
      </c>
      <c r="AB66" s="859"/>
      <c r="AC66" s="365"/>
      <c r="AD66" s="537">
        <v>17</v>
      </c>
      <c r="AE66" s="859"/>
    </row>
    <row r="67" spans="1:31" ht="15.75" x14ac:dyDescent="0.25">
      <c r="A67" s="537">
        <v>18</v>
      </c>
      <c r="B67" s="647" t="s">
        <v>129</v>
      </c>
      <c r="C67" s="245" t="s">
        <v>105</v>
      </c>
      <c r="D67" s="1143" t="s">
        <v>130</v>
      </c>
      <c r="E67" s="427" t="s">
        <v>283</v>
      </c>
      <c r="F67" s="1115">
        <v>6.3</v>
      </c>
      <c r="H67" s="537">
        <v>18</v>
      </c>
      <c r="I67" s="1435" t="s">
        <v>624</v>
      </c>
      <c r="J67" s="269" t="s">
        <v>769</v>
      </c>
      <c r="L67" s="537">
        <v>18</v>
      </c>
      <c r="M67" s="858" t="s">
        <v>105</v>
      </c>
      <c r="P67" s="537">
        <v>18</v>
      </c>
      <c r="Q67" s="330" t="s">
        <v>105</v>
      </c>
      <c r="S67" s="537">
        <v>18</v>
      </c>
      <c r="T67" s="901" t="s">
        <v>129</v>
      </c>
      <c r="U67" s="330" t="s">
        <v>105</v>
      </c>
      <c r="V67" s="132"/>
      <c r="W67" s="537">
        <v>18</v>
      </c>
      <c r="X67" s="1778" t="s">
        <v>624</v>
      </c>
      <c r="Y67" s="1778"/>
      <c r="AA67" s="537">
        <v>18</v>
      </c>
      <c r="AB67" s="335" t="s">
        <v>105</v>
      </c>
      <c r="AC67" s="355"/>
      <c r="AD67" s="537">
        <v>18</v>
      </c>
      <c r="AE67" s="335" t="s">
        <v>105</v>
      </c>
    </row>
    <row r="68" spans="1:31" ht="15.75" x14ac:dyDescent="0.25">
      <c r="A68" s="537">
        <v>19</v>
      </c>
      <c r="B68" s="647" t="s">
        <v>17</v>
      </c>
      <c r="C68" s="43" t="b">
        <v>0</v>
      </c>
      <c r="D68" s="1143" t="s">
        <v>130</v>
      </c>
      <c r="E68" s="182"/>
      <c r="F68" s="1115"/>
      <c r="H68" s="537">
        <v>19</v>
      </c>
      <c r="I68" s="1435" t="s">
        <v>624</v>
      </c>
      <c r="J68" s="269" t="s">
        <v>769</v>
      </c>
      <c r="L68" s="537">
        <v>19</v>
      </c>
      <c r="M68" s="858" t="b">
        <v>0</v>
      </c>
      <c r="P68" s="537">
        <v>19</v>
      </c>
      <c r="Q68" s="330" t="b">
        <v>0</v>
      </c>
      <c r="S68" s="537">
        <v>19</v>
      </c>
      <c r="T68" s="901" t="s">
        <v>17</v>
      </c>
      <c r="U68" s="330" t="b">
        <v>0</v>
      </c>
      <c r="V68" s="132"/>
      <c r="W68" s="537">
        <v>19</v>
      </c>
      <c r="X68" s="1778" t="s">
        <v>624</v>
      </c>
      <c r="Y68" s="1778"/>
      <c r="AA68" s="537">
        <v>19</v>
      </c>
      <c r="AB68" s="335" t="b">
        <v>0</v>
      </c>
      <c r="AC68" s="355"/>
      <c r="AD68" s="537">
        <v>19</v>
      </c>
      <c r="AE68" s="335" t="b">
        <v>0</v>
      </c>
    </row>
    <row r="69" spans="1:31" ht="15.75" x14ac:dyDescent="0.25">
      <c r="A69" s="537">
        <v>20</v>
      </c>
      <c r="B69" s="647" t="s">
        <v>18</v>
      </c>
      <c r="C69" s="43" t="s">
        <v>111</v>
      </c>
      <c r="D69" s="679" t="s">
        <v>130</v>
      </c>
      <c r="E69" s="427"/>
      <c r="F69" s="1115">
        <v>6.15</v>
      </c>
      <c r="H69" s="537">
        <v>20</v>
      </c>
      <c r="I69" s="1435" t="s">
        <v>624</v>
      </c>
      <c r="J69" s="537" t="s">
        <v>769</v>
      </c>
      <c r="L69" s="537">
        <v>20</v>
      </c>
      <c r="M69" s="858" t="s">
        <v>111</v>
      </c>
      <c r="P69" s="537">
        <v>20</v>
      </c>
      <c r="Q69" s="330" t="s">
        <v>111</v>
      </c>
      <c r="S69" s="537">
        <v>20</v>
      </c>
      <c r="T69" s="901" t="s">
        <v>18</v>
      </c>
      <c r="U69" s="330" t="s">
        <v>111</v>
      </c>
      <c r="V69" s="132"/>
      <c r="W69" s="537">
        <v>20</v>
      </c>
      <c r="X69" s="1778" t="s">
        <v>624</v>
      </c>
      <c r="Y69" s="1778"/>
      <c r="AA69" s="537">
        <v>20</v>
      </c>
      <c r="AB69" s="335" t="s">
        <v>111</v>
      </c>
      <c r="AC69" s="355"/>
      <c r="AD69" s="537">
        <v>20</v>
      </c>
      <c r="AE69" s="335" t="s">
        <v>111</v>
      </c>
    </row>
    <row r="70" spans="1:31" ht="15.75" x14ac:dyDescent="0.25">
      <c r="A70" s="537">
        <v>21</v>
      </c>
      <c r="B70" s="647" t="s">
        <v>58</v>
      </c>
      <c r="C70" s="43" t="b">
        <v>0</v>
      </c>
      <c r="D70" s="1143" t="s">
        <v>130</v>
      </c>
      <c r="E70" s="182"/>
      <c r="F70" s="1115"/>
      <c r="H70" s="537">
        <v>21</v>
      </c>
      <c r="I70" s="1435" t="s">
        <v>624</v>
      </c>
      <c r="J70" s="269" t="s">
        <v>769</v>
      </c>
      <c r="L70" s="537">
        <v>21</v>
      </c>
      <c r="M70" s="858" t="b">
        <v>0</v>
      </c>
      <c r="P70" s="537">
        <v>21</v>
      </c>
      <c r="Q70" s="330" t="b">
        <v>0</v>
      </c>
      <c r="S70" s="537">
        <v>21</v>
      </c>
      <c r="T70" s="901" t="s">
        <v>58</v>
      </c>
      <c r="U70" s="330" t="b">
        <v>0</v>
      </c>
      <c r="V70" s="132"/>
      <c r="W70" s="537">
        <v>21</v>
      </c>
      <c r="X70" s="1778" t="s">
        <v>624</v>
      </c>
      <c r="Y70" s="1778"/>
      <c r="AA70" s="537">
        <v>21</v>
      </c>
      <c r="AB70" s="335" t="b">
        <v>0</v>
      </c>
      <c r="AC70" s="355"/>
      <c r="AD70" s="537">
        <v>21</v>
      </c>
      <c r="AE70" s="335" t="b">
        <v>0</v>
      </c>
    </row>
    <row r="71" spans="1:31" ht="15.75" x14ac:dyDescent="0.25">
      <c r="A71" s="537">
        <v>22</v>
      </c>
      <c r="B71" s="647" t="s">
        <v>651</v>
      </c>
      <c r="C71" s="43" t="s">
        <v>197</v>
      </c>
      <c r="D71" s="1143" t="s">
        <v>130</v>
      </c>
      <c r="E71" s="427" t="s">
        <v>283</v>
      </c>
      <c r="F71" s="1115"/>
      <c r="H71" s="537">
        <v>22</v>
      </c>
      <c r="I71" s="1435" t="s">
        <v>624</v>
      </c>
      <c r="J71" s="269" t="s">
        <v>769</v>
      </c>
      <c r="L71" s="537">
        <v>22</v>
      </c>
      <c r="M71" s="858" t="s">
        <v>197</v>
      </c>
      <c r="P71" s="537">
        <v>22</v>
      </c>
      <c r="Q71" s="74" t="s">
        <v>197</v>
      </c>
      <c r="S71" s="537">
        <v>22</v>
      </c>
      <c r="T71" s="901" t="s">
        <v>80</v>
      </c>
      <c r="U71" s="74" t="s">
        <v>197</v>
      </c>
      <c r="V71" s="132"/>
      <c r="W71" s="537">
        <v>22</v>
      </c>
      <c r="X71" s="1778" t="s">
        <v>624</v>
      </c>
      <c r="Y71" s="1778"/>
      <c r="AA71" s="537">
        <v>22</v>
      </c>
      <c r="AB71" s="335" t="s">
        <v>197</v>
      </c>
      <c r="AC71" s="355"/>
      <c r="AD71" s="537">
        <v>22</v>
      </c>
      <c r="AE71" s="335" t="s">
        <v>197</v>
      </c>
    </row>
    <row r="72" spans="1:31" ht="15.75" x14ac:dyDescent="0.25">
      <c r="A72" s="537">
        <v>23</v>
      </c>
      <c r="B72" s="647" t="s">
        <v>59</v>
      </c>
      <c r="C72" s="899">
        <v>-6.1000000000000004E-3</v>
      </c>
      <c r="D72" s="1143" t="s">
        <v>44</v>
      </c>
      <c r="E72" s="182"/>
      <c r="F72" s="1126">
        <v>5.0999999999999996</v>
      </c>
      <c r="H72" s="537">
        <v>23</v>
      </c>
      <c r="I72" s="1435" t="s">
        <v>624</v>
      </c>
      <c r="J72" s="269" t="s">
        <v>769</v>
      </c>
      <c r="L72" s="537">
        <v>23</v>
      </c>
      <c r="M72" s="900">
        <v>-6.1000000000000004E-3</v>
      </c>
      <c r="P72" s="537">
        <v>23</v>
      </c>
      <c r="Q72" s="75">
        <v>-6.1000000000000004E-3</v>
      </c>
      <c r="S72" s="537">
        <v>23</v>
      </c>
      <c r="T72" s="901" t="s">
        <v>59</v>
      </c>
      <c r="U72" s="121">
        <v>-5.7000000000000002E-3</v>
      </c>
      <c r="V72" s="132"/>
      <c r="W72" s="537">
        <v>23</v>
      </c>
      <c r="X72" s="1778" t="s">
        <v>624</v>
      </c>
      <c r="Y72" s="1778"/>
      <c r="AA72" s="537">
        <v>23</v>
      </c>
      <c r="AB72" s="75">
        <v>-5.7000000000000002E-3</v>
      </c>
      <c r="AC72" s="366"/>
      <c r="AD72" s="537">
        <v>23</v>
      </c>
      <c r="AE72" s="75">
        <v>-5.7000000000000002E-3</v>
      </c>
    </row>
    <row r="73" spans="1:31" ht="15.75" x14ac:dyDescent="0.25">
      <c r="A73" s="537">
        <v>24</v>
      </c>
      <c r="B73" s="647" t="s">
        <v>60</v>
      </c>
      <c r="C73" s="334" t="s">
        <v>112</v>
      </c>
      <c r="D73" s="1143" t="s">
        <v>44</v>
      </c>
      <c r="E73" s="182"/>
      <c r="F73" s="1115"/>
      <c r="H73" s="537">
        <v>24</v>
      </c>
      <c r="I73" s="1435" t="s">
        <v>624</v>
      </c>
      <c r="J73" s="269" t="s">
        <v>769</v>
      </c>
      <c r="L73" s="537">
        <v>24</v>
      </c>
      <c r="M73" s="330" t="s">
        <v>112</v>
      </c>
      <c r="P73" s="537">
        <v>24</v>
      </c>
      <c r="Q73" s="330" t="s">
        <v>112</v>
      </c>
      <c r="S73" s="537">
        <v>24</v>
      </c>
      <c r="T73" s="901" t="s">
        <v>60</v>
      </c>
      <c r="U73" s="330" t="s">
        <v>112</v>
      </c>
      <c r="V73" s="132"/>
      <c r="W73" s="537">
        <v>24</v>
      </c>
      <c r="X73" s="1778" t="s">
        <v>624</v>
      </c>
      <c r="Y73" s="1778"/>
      <c r="AA73" s="537">
        <v>24</v>
      </c>
      <c r="AB73" s="335" t="s">
        <v>112</v>
      </c>
      <c r="AC73" s="355"/>
      <c r="AD73" s="537">
        <v>24</v>
      </c>
      <c r="AE73" s="335" t="s">
        <v>112</v>
      </c>
    </row>
    <row r="74" spans="1:31" ht="15.75" x14ac:dyDescent="0.25">
      <c r="A74" s="537">
        <v>25</v>
      </c>
      <c r="B74" s="647" t="s">
        <v>61</v>
      </c>
      <c r="C74" s="42"/>
      <c r="D74" s="1143" t="s">
        <v>44</v>
      </c>
      <c r="E74" s="182"/>
      <c r="F74" s="1115"/>
      <c r="H74" s="537">
        <v>25</v>
      </c>
      <c r="I74" s="1435" t="s">
        <v>624</v>
      </c>
      <c r="J74" s="269" t="s">
        <v>769</v>
      </c>
      <c r="L74" s="537">
        <v>25</v>
      </c>
      <c r="M74" s="71"/>
      <c r="P74" s="537">
        <v>25</v>
      </c>
      <c r="Q74" s="71"/>
      <c r="S74" s="537">
        <v>25</v>
      </c>
      <c r="T74" s="901" t="s">
        <v>61</v>
      </c>
      <c r="U74" s="71"/>
      <c r="V74" s="132"/>
      <c r="W74" s="537">
        <v>25</v>
      </c>
      <c r="X74" s="1778" t="s">
        <v>624</v>
      </c>
      <c r="Y74" s="1778"/>
      <c r="AA74" s="537">
        <v>25</v>
      </c>
      <c r="AB74" s="80"/>
      <c r="AC74" s="355"/>
      <c r="AD74" s="537">
        <v>25</v>
      </c>
      <c r="AE74" s="80"/>
    </row>
    <row r="75" spans="1:31" ht="15.75" x14ac:dyDescent="0.25">
      <c r="A75" s="537">
        <v>26</v>
      </c>
      <c r="B75" s="647" t="s">
        <v>62</v>
      </c>
      <c r="C75" s="42"/>
      <c r="D75" s="1143" t="s">
        <v>44</v>
      </c>
      <c r="E75" s="182"/>
      <c r="F75" s="1115"/>
      <c r="H75" s="537">
        <v>26</v>
      </c>
      <c r="I75" s="1435" t="s">
        <v>624</v>
      </c>
      <c r="J75" s="269" t="s">
        <v>769</v>
      </c>
      <c r="L75" s="537">
        <v>26</v>
      </c>
      <c r="M75" s="71"/>
      <c r="P75" s="537">
        <v>26</v>
      </c>
      <c r="Q75" s="71"/>
      <c r="S75" s="537">
        <v>26</v>
      </c>
      <c r="T75" s="901" t="s">
        <v>62</v>
      </c>
      <c r="U75" s="71"/>
      <c r="V75" s="132"/>
      <c r="W75" s="537">
        <v>26</v>
      </c>
      <c r="X75" s="1778" t="s">
        <v>624</v>
      </c>
      <c r="Y75" s="1778"/>
      <c r="AA75" s="537">
        <v>26</v>
      </c>
      <c r="AB75" s="80"/>
      <c r="AC75" s="355"/>
      <c r="AD75" s="537">
        <v>26</v>
      </c>
      <c r="AE75" s="80"/>
    </row>
    <row r="76" spans="1:31" ht="15.75" x14ac:dyDescent="0.25">
      <c r="A76" s="537">
        <v>27</v>
      </c>
      <c r="B76" s="647" t="s">
        <v>63</v>
      </c>
      <c r="C76" s="42"/>
      <c r="D76" s="1143" t="s">
        <v>44</v>
      </c>
      <c r="E76" s="182"/>
      <c r="F76" s="1115"/>
      <c r="H76" s="537">
        <v>27</v>
      </c>
      <c r="I76" s="1435" t="s">
        <v>624</v>
      </c>
      <c r="J76" s="269" t="s">
        <v>769</v>
      </c>
      <c r="L76" s="537">
        <v>27</v>
      </c>
      <c r="M76" s="71"/>
      <c r="P76" s="537">
        <v>27</v>
      </c>
      <c r="Q76" s="71"/>
      <c r="S76" s="537">
        <v>27</v>
      </c>
      <c r="T76" s="901" t="s">
        <v>63</v>
      </c>
      <c r="U76" s="71"/>
      <c r="V76" s="132"/>
      <c r="W76" s="537">
        <v>27</v>
      </c>
      <c r="X76" s="1778" t="s">
        <v>624</v>
      </c>
      <c r="Y76" s="1778"/>
      <c r="AA76" s="537">
        <v>27</v>
      </c>
      <c r="AB76" s="80"/>
      <c r="AC76" s="355"/>
      <c r="AD76" s="537">
        <v>27</v>
      </c>
      <c r="AE76" s="80"/>
    </row>
    <row r="77" spans="1:31" ht="15.75" x14ac:dyDescent="0.25">
      <c r="A77" s="537">
        <v>28</v>
      </c>
      <c r="B77" s="647" t="s">
        <v>64</v>
      </c>
      <c r="C77" s="42"/>
      <c r="D77" s="1143" t="s">
        <v>44</v>
      </c>
      <c r="E77" s="182"/>
      <c r="F77" s="1115"/>
      <c r="H77" s="537">
        <v>28</v>
      </c>
      <c r="I77" s="1435" t="s">
        <v>624</v>
      </c>
      <c r="J77" s="269" t="s">
        <v>769</v>
      </c>
      <c r="L77" s="537">
        <v>28</v>
      </c>
      <c r="M77" s="71"/>
      <c r="P77" s="537">
        <v>28</v>
      </c>
      <c r="Q77" s="71"/>
      <c r="S77" s="537">
        <v>28</v>
      </c>
      <c r="T77" s="901" t="s">
        <v>64</v>
      </c>
      <c r="U77" s="71"/>
      <c r="V77" s="132"/>
      <c r="W77" s="537">
        <v>28</v>
      </c>
      <c r="X77" s="1778" t="s">
        <v>624</v>
      </c>
      <c r="Y77" s="1778"/>
      <c r="AA77" s="537">
        <v>28</v>
      </c>
      <c r="AB77" s="80"/>
      <c r="AC77" s="355"/>
      <c r="AD77" s="537">
        <v>28</v>
      </c>
      <c r="AE77" s="80"/>
    </row>
    <row r="78" spans="1:31" ht="15.75" x14ac:dyDescent="0.25">
      <c r="A78" s="537">
        <v>29</v>
      </c>
      <c r="B78" s="647" t="s">
        <v>65</v>
      </c>
      <c r="C78" s="42"/>
      <c r="D78" s="1143" t="s">
        <v>44</v>
      </c>
      <c r="E78" s="182"/>
      <c r="F78" s="1115"/>
      <c r="H78" s="537">
        <v>29</v>
      </c>
      <c r="I78" s="1435" t="s">
        <v>624</v>
      </c>
      <c r="J78" s="269" t="s">
        <v>769</v>
      </c>
      <c r="L78" s="537">
        <v>29</v>
      </c>
      <c r="M78" s="71"/>
      <c r="P78" s="537">
        <v>29</v>
      </c>
      <c r="Q78" s="71"/>
      <c r="S78" s="537">
        <v>29</v>
      </c>
      <c r="T78" s="901" t="s">
        <v>65</v>
      </c>
      <c r="U78" s="71"/>
      <c r="V78" s="132"/>
      <c r="W78" s="537">
        <v>29</v>
      </c>
      <c r="X78" s="1778" t="s">
        <v>624</v>
      </c>
      <c r="Y78" s="1778"/>
      <c r="AA78" s="537">
        <v>29</v>
      </c>
      <c r="AB78" s="80"/>
      <c r="AC78" s="355"/>
      <c r="AD78" s="537">
        <v>29</v>
      </c>
      <c r="AE78" s="80"/>
    </row>
    <row r="79" spans="1:31" ht="15.75" x14ac:dyDescent="0.25">
      <c r="A79" s="537">
        <v>30</v>
      </c>
      <c r="B79" s="647" t="s">
        <v>66</v>
      </c>
      <c r="C79" s="42"/>
      <c r="D79" s="1143" t="s">
        <v>44</v>
      </c>
      <c r="E79" s="182"/>
      <c r="F79" s="1115"/>
      <c r="H79" s="537">
        <v>30</v>
      </c>
      <c r="I79" s="1435" t="s">
        <v>624</v>
      </c>
      <c r="J79" s="269" t="s">
        <v>769</v>
      </c>
      <c r="L79" s="537">
        <v>30</v>
      </c>
      <c r="M79" s="71"/>
      <c r="P79" s="537">
        <v>30</v>
      </c>
      <c r="Q79" s="71"/>
      <c r="S79" s="537">
        <v>30</v>
      </c>
      <c r="T79" s="901" t="s">
        <v>66</v>
      </c>
      <c r="U79" s="71"/>
      <c r="V79" s="132"/>
      <c r="W79" s="537">
        <v>30</v>
      </c>
      <c r="X79" s="1778" t="s">
        <v>624</v>
      </c>
      <c r="Y79" s="1778"/>
      <c r="AA79" s="537">
        <v>30</v>
      </c>
      <c r="AB79" s="80"/>
      <c r="AC79" s="355"/>
      <c r="AD79" s="537">
        <v>30</v>
      </c>
      <c r="AE79" s="80"/>
    </row>
    <row r="80" spans="1:31" ht="15.75" x14ac:dyDescent="0.25">
      <c r="A80" s="537">
        <v>31</v>
      </c>
      <c r="B80" s="647" t="s">
        <v>67</v>
      </c>
      <c r="C80" s="42"/>
      <c r="D80" s="1143" t="s">
        <v>44</v>
      </c>
      <c r="E80" s="182"/>
      <c r="F80" s="1115"/>
      <c r="H80" s="537">
        <v>31</v>
      </c>
      <c r="I80" s="1435" t="s">
        <v>624</v>
      </c>
      <c r="J80" s="269" t="s">
        <v>769</v>
      </c>
      <c r="L80" s="537">
        <v>31</v>
      </c>
      <c r="M80" s="71"/>
      <c r="P80" s="537">
        <v>31</v>
      </c>
      <c r="Q80" s="71"/>
      <c r="S80" s="537">
        <v>31</v>
      </c>
      <c r="T80" s="901" t="s">
        <v>67</v>
      </c>
      <c r="U80" s="71"/>
      <c r="V80" s="132"/>
      <c r="W80" s="537">
        <v>31</v>
      </c>
      <c r="X80" s="1778" t="s">
        <v>624</v>
      </c>
      <c r="Y80" s="1778"/>
      <c r="AA80" s="537">
        <v>31</v>
      </c>
      <c r="AB80" s="80"/>
      <c r="AC80" s="355"/>
      <c r="AD80" s="537">
        <v>31</v>
      </c>
      <c r="AE80" s="80"/>
    </row>
    <row r="81" spans="1:31" ht="15.75" x14ac:dyDescent="0.25">
      <c r="A81" s="537">
        <v>32</v>
      </c>
      <c r="B81" s="647" t="s">
        <v>68</v>
      </c>
      <c r="C81" s="42"/>
      <c r="D81" s="1143" t="s">
        <v>44</v>
      </c>
      <c r="E81" s="182"/>
      <c r="F81" s="1115"/>
      <c r="H81" s="537">
        <v>32</v>
      </c>
      <c r="I81" s="1435" t="s">
        <v>624</v>
      </c>
      <c r="J81" s="269" t="s">
        <v>769</v>
      </c>
      <c r="L81" s="537">
        <v>32</v>
      </c>
      <c r="M81" s="71"/>
      <c r="P81" s="537">
        <v>32</v>
      </c>
      <c r="Q81" s="71"/>
      <c r="S81" s="537">
        <v>32</v>
      </c>
      <c r="T81" s="901" t="s">
        <v>68</v>
      </c>
      <c r="U81" s="71"/>
      <c r="V81" s="132"/>
      <c r="W81" s="537">
        <v>32</v>
      </c>
      <c r="X81" s="1778" t="s">
        <v>624</v>
      </c>
      <c r="Y81" s="1778"/>
      <c r="AA81" s="537">
        <v>32</v>
      </c>
      <c r="AB81" s="80"/>
      <c r="AC81" s="355"/>
      <c r="AD81" s="537">
        <v>32</v>
      </c>
      <c r="AE81" s="80"/>
    </row>
    <row r="82" spans="1:31" ht="15.75" x14ac:dyDescent="0.25">
      <c r="A82" s="537">
        <v>35</v>
      </c>
      <c r="B82" s="647" t="s">
        <v>72</v>
      </c>
      <c r="C82" s="42"/>
      <c r="D82" s="1143" t="s">
        <v>43</v>
      </c>
      <c r="E82" s="182"/>
      <c r="F82" s="1115"/>
      <c r="H82" s="537">
        <v>35</v>
      </c>
      <c r="I82" s="1435" t="s">
        <v>624</v>
      </c>
      <c r="J82" s="269" t="s">
        <v>769</v>
      </c>
      <c r="L82" s="537">
        <v>35</v>
      </c>
      <c r="M82" s="71"/>
      <c r="P82" s="537">
        <v>35</v>
      </c>
      <c r="Q82" s="71"/>
      <c r="S82" s="537">
        <v>35</v>
      </c>
      <c r="T82" s="901" t="s">
        <v>72</v>
      </c>
      <c r="U82" s="71"/>
      <c r="V82" s="132"/>
      <c r="W82" s="537">
        <v>35</v>
      </c>
      <c r="X82" s="1778" t="s">
        <v>624</v>
      </c>
      <c r="Y82" s="1778"/>
      <c r="AA82" s="537">
        <v>35</v>
      </c>
      <c r="AB82" s="80"/>
      <c r="AC82" s="355"/>
      <c r="AD82" s="537">
        <v>35</v>
      </c>
      <c r="AE82" s="80"/>
    </row>
    <row r="83" spans="1:31" ht="15.75" x14ac:dyDescent="0.25">
      <c r="A83" s="537">
        <v>36</v>
      </c>
      <c r="B83" s="647" t="s">
        <v>73</v>
      </c>
      <c r="C83" s="42"/>
      <c r="D83" s="1143" t="s">
        <v>44</v>
      </c>
      <c r="E83" s="182"/>
      <c r="F83" s="1115"/>
      <c r="H83" s="537">
        <v>36</v>
      </c>
      <c r="I83" s="1435" t="s">
        <v>624</v>
      </c>
      <c r="J83" s="269" t="s">
        <v>769</v>
      </c>
      <c r="L83" s="537">
        <v>36</v>
      </c>
      <c r="M83" s="71"/>
      <c r="P83" s="537">
        <v>36</v>
      </c>
      <c r="Q83" s="71"/>
      <c r="S83" s="537">
        <v>36</v>
      </c>
      <c r="T83" s="901" t="s">
        <v>73</v>
      </c>
      <c r="U83" s="71"/>
      <c r="V83" s="132"/>
      <c r="W83" s="537">
        <v>36</v>
      </c>
      <c r="X83" s="1778" t="s">
        <v>624</v>
      </c>
      <c r="Y83" s="1778"/>
      <c r="AA83" s="537">
        <v>36</v>
      </c>
      <c r="AB83" s="80"/>
      <c r="AC83" s="355"/>
      <c r="AD83" s="537">
        <v>36</v>
      </c>
      <c r="AE83" s="80"/>
    </row>
    <row r="84" spans="1:31" ht="15.75" x14ac:dyDescent="0.25">
      <c r="A84" s="537">
        <v>37</v>
      </c>
      <c r="B84" s="647" t="s">
        <v>69</v>
      </c>
      <c r="C84" s="333">
        <v>10213826.02739726</v>
      </c>
      <c r="D84" s="1143" t="s">
        <v>130</v>
      </c>
      <c r="E84" s="182"/>
      <c r="F84" s="1116"/>
      <c r="H84" s="537">
        <v>37</v>
      </c>
      <c r="I84" s="1435" t="s">
        <v>624</v>
      </c>
      <c r="J84" s="1149" t="s">
        <v>769</v>
      </c>
      <c r="L84" s="537">
        <v>37</v>
      </c>
      <c r="M84" s="333">
        <v>10213826.02739726</v>
      </c>
      <c r="P84" s="537">
        <v>37</v>
      </c>
      <c r="Q84" s="333">
        <v>10213826.02739726</v>
      </c>
      <c r="S84" s="537">
        <v>37</v>
      </c>
      <c r="T84" s="901" t="s">
        <v>69</v>
      </c>
      <c r="U84" s="333">
        <v>12253111.232876712</v>
      </c>
      <c r="V84" s="132"/>
      <c r="W84" s="537">
        <v>37</v>
      </c>
      <c r="X84" s="1778" t="s">
        <v>624</v>
      </c>
      <c r="Y84" s="1778"/>
      <c r="AA84" s="537">
        <v>37</v>
      </c>
      <c r="AB84" s="333">
        <v>12253111.232876712</v>
      </c>
      <c r="AC84" s="358"/>
      <c r="AD84" s="537">
        <v>37</v>
      </c>
      <c r="AE84" s="333">
        <v>12253111.232876712</v>
      </c>
    </row>
    <row r="85" spans="1:31" ht="15.75" x14ac:dyDescent="0.25">
      <c r="A85" s="537">
        <v>38</v>
      </c>
      <c r="B85" s="647" t="s">
        <v>70</v>
      </c>
      <c r="C85" s="45">
        <v>10213820.83536903</v>
      </c>
      <c r="D85" s="1143" t="s">
        <v>44</v>
      </c>
      <c r="E85" s="182"/>
      <c r="F85" s="1116"/>
      <c r="H85" s="537">
        <v>38</v>
      </c>
      <c r="I85" s="1435" t="s">
        <v>624</v>
      </c>
      <c r="J85" s="269" t="s">
        <v>769</v>
      </c>
      <c r="L85" s="537">
        <v>38</v>
      </c>
      <c r="M85" s="333">
        <v>10213820.83536903</v>
      </c>
      <c r="P85" s="537">
        <v>38</v>
      </c>
      <c r="Q85" s="333">
        <v>10213820.83536903</v>
      </c>
      <c r="S85" s="537">
        <v>38</v>
      </c>
      <c r="T85" s="901" t="s">
        <v>70</v>
      </c>
      <c r="U85" s="109">
        <v>12247679.020230137</v>
      </c>
      <c r="V85" s="132"/>
      <c r="W85" s="537">
        <v>38</v>
      </c>
      <c r="X85" s="1778" t="s">
        <v>624</v>
      </c>
      <c r="Y85" s="1778"/>
      <c r="AA85" s="537">
        <v>38</v>
      </c>
      <c r="AB85" s="109">
        <v>12247679.020230137</v>
      </c>
      <c r="AC85" s="358"/>
      <c r="AD85" s="537">
        <v>38</v>
      </c>
      <c r="AE85" s="109">
        <v>12247679.020230137</v>
      </c>
    </row>
    <row r="86" spans="1:31" ht="15.75" x14ac:dyDescent="0.25">
      <c r="A86" s="537">
        <v>39</v>
      </c>
      <c r="B86" s="647" t="s">
        <v>71</v>
      </c>
      <c r="C86" s="334" t="s">
        <v>99</v>
      </c>
      <c r="D86" s="1143" t="s">
        <v>130</v>
      </c>
      <c r="E86" s="182"/>
      <c r="F86" s="1115"/>
      <c r="H86" s="537">
        <v>39</v>
      </c>
      <c r="I86" s="1435" t="s">
        <v>624</v>
      </c>
      <c r="J86" s="1149" t="s">
        <v>769</v>
      </c>
      <c r="L86" s="537">
        <v>39</v>
      </c>
      <c r="M86" s="330" t="s">
        <v>99</v>
      </c>
      <c r="P86" s="537">
        <v>39</v>
      </c>
      <c r="Q86" s="330" t="s">
        <v>99</v>
      </c>
      <c r="S86" s="537">
        <v>39</v>
      </c>
      <c r="T86" s="901" t="s">
        <v>71</v>
      </c>
      <c r="U86" s="330" t="s">
        <v>99</v>
      </c>
      <c r="V86" s="132"/>
      <c r="W86" s="537">
        <v>39</v>
      </c>
      <c r="X86" s="1778" t="s">
        <v>624</v>
      </c>
      <c r="Y86" s="1778"/>
      <c r="AA86" s="537">
        <v>39</v>
      </c>
      <c r="AB86" s="335" t="s">
        <v>99</v>
      </c>
      <c r="AC86" s="355"/>
      <c r="AD86" s="537">
        <v>39</v>
      </c>
      <c r="AE86" s="335" t="s">
        <v>99</v>
      </c>
    </row>
    <row r="87" spans="1:31" ht="15.75" x14ac:dyDescent="0.25">
      <c r="A87" s="537">
        <v>73</v>
      </c>
      <c r="B87" s="647" t="s">
        <v>81</v>
      </c>
      <c r="C87" s="334" t="b">
        <v>0</v>
      </c>
      <c r="D87" s="679" t="s">
        <v>130</v>
      </c>
      <c r="E87" s="182"/>
      <c r="F87" s="1115">
        <v>6.1</v>
      </c>
      <c r="H87" s="537">
        <v>73</v>
      </c>
      <c r="I87" s="1435" t="s">
        <v>624</v>
      </c>
      <c r="J87" s="1152" t="s">
        <v>769</v>
      </c>
      <c r="L87" s="537">
        <v>73</v>
      </c>
      <c r="M87" s="330" t="b">
        <v>0</v>
      </c>
      <c r="P87" s="537">
        <v>73</v>
      </c>
      <c r="Q87" s="330" t="b">
        <v>0</v>
      </c>
      <c r="S87" s="537">
        <v>73</v>
      </c>
      <c r="T87" s="901" t="s">
        <v>81</v>
      </c>
      <c r="U87" s="330" t="b">
        <v>0</v>
      </c>
      <c r="V87" s="132"/>
      <c r="W87" s="537">
        <v>73</v>
      </c>
      <c r="X87" s="1778" t="s">
        <v>624</v>
      </c>
      <c r="Y87" s="1778"/>
      <c r="AA87" s="537">
        <v>73</v>
      </c>
      <c r="AB87" s="335" t="b">
        <v>0</v>
      </c>
      <c r="AC87" s="355"/>
      <c r="AD87" s="537">
        <v>73</v>
      </c>
      <c r="AE87" s="335" t="b">
        <v>0</v>
      </c>
    </row>
    <row r="88" spans="1:31" ht="15.75" x14ac:dyDescent="0.25">
      <c r="A88" s="537">
        <v>74</v>
      </c>
      <c r="B88" s="647" t="s">
        <v>78</v>
      </c>
      <c r="C88" s="1435" t="s">
        <v>1018</v>
      </c>
      <c r="D88" s="1144" t="s">
        <v>769</v>
      </c>
      <c r="E88" s="182"/>
      <c r="F88" s="1115"/>
      <c r="H88" s="537">
        <v>74</v>
      </c>
      <c r="I88" s="1435" t="s">
        <v>624</v>
      </c>
      <c r="J88" s="269" t="s">
        <v>769</v>
      </c>
      <c r="L88" s="537">
        <v>74</v>
      </c>
      <c r="M88" s="1436" t="s">
        <v>1018</v>
      </c>
      <c r="P88" s="537">
        <v>74</v>
      </c>
      <c r="Q88" s="1436" t="s">
        <v>1018</v>
      </c>
      <c r="S88" s="537">
        <v>74</v>
      </c>
      <c r="T88" s="901" t="s">
        <v>78</v>
      </c>
      <c r="U88" s="76"/>
      <c r="V88" s="132"/>
      <c r="W88" s="537">
        <v>74</v>
      </c>
      <c r="X88" s="1778" t="s">
        <v>624</v>
      </c>
      <c r="Y88" s="1778"/>
      <c r="AA88" s="537">
        <v>74</v>
      </c>
      <c r="AB88" s="1436" t="s">
        <v>1018</v>
      </c>
      <c r="AC88" s="364"/>
      <c r="AD88" s="537">
        <v>74</v>
      </c>
      <c r="AE88" s="1436" t="s">
        <v>1018</v>
      </c>
    </row>
    <row r="89" spans="1:31" ht="15.75" x14ac:dyDescent="0.25">
      <c r="A89" s="537">
        <v>75</v>
      </c>
      <c r="B89" s="647" t="s">
        <v>19</v>
      </c>
      <c r="C89" s="334" t="s">
        <v>113</v>
      </c>
      <c r="D89" s="679" t="s">
        <v>44</v>
      </c>
      <c r="E89" s="182"/>
      <c r="F89" s="1123"/>
      <c r="H89" s="537">
        <v>75</v>
      </c>
      <c r="I89" s="1435" t="s">
        <v>624</v>
      </c>
      <c r="J89" s="269" t="s">
        <v>769</v>
      </c>
      <c r="L89" s="537">
        <v>75</v>
      </c>
      <c r="M89" s="330" t="s">
        <v>113</v>
      </c>
      <c r="P89" s="537">
        <v>75</v>
      </c>
      <c r="Q89" s="330" t="s">
        <v>113</v>
      </c>
      <c r="S89" s="537">
        <v>75</v>
      </c>
      <c r="T89" s="901" t="s">
        <v>19</v>
      </c>
      <c r="U89" s="330" t="s">
        <v>113</v>
      </c>
      <c r="V89" s="132"/>
      <c r="W89" s="537">
        <v>75</v>
      </c>
      <c r="X89" s="1778" t="s">
        <v>624</v>
      </c>
      <c r="Y89" s="1778"/>
      <c r="AA89" s="537">
        <v>75</v>
      </c>
      <c r="AB89" s="335" t="s">
        <v>113</v>
      </c>
      <c r="AC89" s="355"/>
      <c r="AD89" s="537">
        <v>75</v>
      </c>
      <c r="AE89" s="335" t="s">
        <v>113</v>
      </c>
    </row>
    <row r="90" spans="1:31" ht="15.75" x14ac:dyDescent="0.25">
      <c r="A90" s="537">
        <v>76</v>
      </c>
      <c r="B90" s="1226" t="s">
        <v>30</v>
      </c>
      <c r="C90" s="42"/>
      <c r="D90" s="679" t="s">
        <v>44</v>
      </c>
      <c r="E90" s="182"/>
      <c r="F90" s="1115"/>
      <c r="H90" s="537">
        <v>76</v>
      </c>
      <c r="I90" s="1435" t="s">
        <v>624</v>
      </c>
      <c r="J90" s="269" t="s">
        <v>769</v>
      </c>
      <c r="L90" s="537">
        <v>76</v>
      </c>
      <c r="M90" s="71"/>
      <c r="P90" s="537">
        <v>76</v>
      </c>
      <c r="Q90" s="71"/>
      <c r="S90" s="537">
        <v>76</v>
      </c>
      <c r="T90" s="1276" t="s">
        <v>30</v>
      </c>
      <c r="U90" s="71"/>
      <c r="V90" s="132"/>
      <c r="W90" s="537">
        <v>76</v>
      </c>
      <c r="X90" s="1778" t="s">
        <v>624</v>
      </c>
      <c r="Y90" s="1778"/>
      <c r="AA90" s="537">
        <v>76</v>
      </c>
      <c r="AB90" s="80"/>
      <c r="AC90" s="355"/>
      <c r="AD90" s="537">
        <v>76</v>
      </c>
      <c r="AE90" s="80"/>
    </row>
    <row r="91" spans="1:31" ht="15.75" x14ac:dyDescent="0.25">
      <c r="A91" s="537">
        <v>77</v>
      </c>
      <c r="B91" s="1226" t="s">
        <v>31</v>
      </c>
      <c r="C91" s="42"/>
      <c r="D91" s="679" t="s">
        <v>44</v>
      </c>
      <c r="E91" s="182"/>
      <c r="F91" s="1115"/>
      <c r="H91" s="537">
        <v>77</v>
      </c>
      <c r="I91" s="1435" t="s">
        <v>624</v>
      </c>
      <c r="J91" s="269" t="s">
        <v>769</v>
      </c>
      <c r="L91" s="537">
        <v>77</v>
      </c>
      <c r="M91" s="71"/>
      <c r="P91" s="537">
        <v>77</v>
      </c>
      <c r="Q91" s="71"/>
      <c r="S91" s="537">
        <v>77</v>
      </c>
      <c r="T91" s="1276" t="s">
        <v>31</v>
      </c>
      <c r="U91" s="71"/>
      <c r="V91" s="132"/>
      <c r="W91" s="537">
        <v>77</v>
      </c>
      <c r="X91" s="1778" t="s">
        <v>624</v>
      </c>
      <c r="Y91" s="1778"/>
      <c r="AA91" s="537">
        <v>77</v>
      </c>
      <c r="AB91" s="80"/>
      <c r="AC91" s="355"/>
      <c r="AD91" s="537">
        <v>77</v>
      </c>
      <c r="AE91" s="80"/>
    </row>
    <row r="92" spans="1:31" ht="15.75" x14ac:dyDescent="0.25">
      <c r="A92" s="537">
        <v>78</v>
      </c>
      <c r="B92" s="1226" t="s">
        <v>77</v>
      </c>
      <c r="C92" s="334" t="s">
        <v>92</v>
      </c>
      <c r="D92" s="679" t="s">
        <v>44</v>
      </c>
      <c r="E92" s="182"/>
      <c r="F92" s="1115"/>
      <c r="H92" s="537">
        <v>78</v>
      </c>
      <c r="I92" s="1435" t="s">
        <v>624</v>
      </c>
      <c r="J92" s="1161" t="s">
        <v>769</v>
      </c>
      <c r="L92" s="537">
        <v>78</v>
      </c>
      <c r="M92" s="330" t="s">
        <v>92</v>
      </c>
      <c r="P92" s="537">
        <v>78</v>
      </c>
      <c r="Q92" s="330" t="s">
        <v>92</v>
      </c>
      <c r="S92" s="537">
        <v>78</v>
      </c>
      <c r="T92" s="1276" t="s">
        <v>77</v>
      </c>
      <c r="U92" s="330" t="s">
        <v>92</v>
      </c>
      <c r="V92" s="132"/>
      <c r="W92" s="537">
        <v>78</v>
      </c>
      <c r="X92" s="1778" t="s">
        <v>624</v>
      </c>
      <c r="Y92" s="1778"/>
      <c r="AA92" s="537">
        <v>78</v>
      </c>
      <c r="AB92" s="335" t="s">
        <v>92</v>
      </c>
      <c r="AC92" s="355"/>
      <c r="AD92" s="537">
        <v>78</v>
      </c>
      <c r="AE92" s="335" t="s">
        <v>92</v>
      </c>
    </row>
    <row r="93" spans="1:31" ht="15.75" x14ac:dyDescent="0.25">
      <c r="A93" s="537">
        <v>79</v>
      </c>
      <c r="B93" s="1226" t="s">
        <v>76</v>
      </c>
      <c r="C93" s="334" t="s">
        <v>118</v>
      </c>
      <c r="D93" s="679" t="s">
        <v>44</v>
      </c>
      <c r="E93" s="182"/>
      <c r="F93" s="1115">
        <v>6.12</v>
      </c>
      <c r="H93" s="537">
        <v>79</v>
      </c>
      <c r="I93" s="1435" t="s">
        <v>624</v>
      </c>
      <c r="J93" s="1161" t="s">
        <v>769</v>
      </c>
      <c r="L93" s="537">
        <v>79</v>
      </c>
      <c r="M93" s="330" t="s">
        <v>118</v>
      </c>
      <c r="P93" s="537">
        <v>79</v>
      </c>
      <c r="Q93" s="330" t="s">
        <v>118</v>
      </c>
      <c r="S93" s="537">
        <v>79</v>
      </c>
      <c r="T93" s="1276" t="s">
        <v>76</v>
      </c>
      <c r="U93" s="330" t="s">
        <v>118</v>
      </c>
      <c r="V93" s="132"/>
      <c r="W93" s="537">
        <v>79</v>
      </c>
      <c r="X93" s="1778" t="s">
        <v>624</v>
      </c>
      <c r="Y93" s="1778"/>
      <c r="AA93" s="537">
        <v>79</v>
      </c>
      <c r="AB93" s="335" t="s">
        <v>118</v>
      </c>
      <c r="AC93" s="355"/>
      <c r="AD93" s="537">
        <v>79</v>
      </c>
      <c r="AE93" s="335" t="s">
        <v>118</v>
      </c>
    </row>
    <row r="94" spans="1:31" ht="15.75" x14ac:dyDescent="0.25">
      <c r="A94" s="537">
        <v>83</v>
      </c>
      <c r="B94" s="1226" t="s">
        <v>20</v>
      </c>
      <c r="C94" s="45">
        <v>10000000</v>
      </c>
      <c r="D94" s="679" t="s">
        <v>44</v>
      </c>
      <c r="E94" s="182"/>
      <c r="F94" s="1115"/>
      <c r="H94" s="537">
        <v>83</v>
      </c>
      <c r="I94" s="1435" t="s">
        <v>624</v>
      </c>
      <c r="J94" s="537" t="s">
        <v>769</v>
      </c>
      <c r="L94" s="537">
        <v>83</v>
      </c>
      <c r="M94" s="333">
        <v>10000000</v>
      </c>
      <c r="P94" s="537">
        <v>83</v>
      </c>
      <c r="Q94" s="333">
        <v>10000000</v>
      </c>
      <c r="S94" s="537">
        <v>83</v>
      </c>
      <c r="T94" s="1276" t="s">
        <v>20</v>
      </c>
      <c r="U94" s="333">
        <v>12000000</v>
      </c>
      <c r="V94" s="132"/>
      <c r="W94" s="537">
        <v>83</v>
      </c>
      <c r="X94" s="1778" t="s">
        <v>624</v>
      </c>
      <c r="Y94" s="1778"/>
      <c r="AA94" s="537">
        <v>83</v>
      </c>
      <c r="AB94" s="333">
        <v>12000000</v>
      </c>
      <c r="AC94" s="358"/>
      <c r="AD94" s="537">
        <v>83</v>
      </c>
      <c r="AE94" s="333">
        <v>12000000</v>
      </c>
    </row>
    <row r="95" spans="1:31" ht="15.75" x14ac:dyDescent="0.25">
      <c r="A95" s="537">
        <v>85</v>
      </c>
      <c r="B95" s="647" t="s">
        <v>21</v>
      </c>
      <c r="C95" s="334" t="s">
        <v>99</v>
      </c>
      <c r="D95" s="679" t="s">
        <v>43</v>
      </c>
      <c r="E95" s="182"/>
      <c r="F95" s="1125">
        <v>6.5</v>
      </c>
      <c r="H95" s="537">
        <v>85</v>
      </c>
      <c r="I95" s="1435" t="s">
        <v>624</v>
      </c>
      <c r="J95" s="537" t="s">
        <v>769</v>
      </c>
      <c r="L95" s="537">
        <v>85</v>
      </c>
      <c r="M95" s="330" t="s">
        <v>99</v>
      </c>
      <c r="P95" s="537">
        <v>85</v>
      </c>
      <c r="Q95" s="330" t="s">
        <v>99</v>
      </c>
      <c r="S95" s="537">
        <v>85</v>
      </c>
      <c r="T95" s="901" t="s">
        <v>21</v>
      </c>
      <c r="U95" s="330" t="s">
        <v>99</v>
      </c>
      <c r="V95" s="132"/>
      <c r="W95" s="537">
        <v>85</v>
      </c>
      <c r="X95" s="1778" t="s">
        <v>624</v>
      </c>
      <c r="Y95" s="1778"/>
      <c r="AA95" s="537">
        <v>85</v>
      </c>
      <c r="AB95" s="335" t="s">
        <v>99</v>
      </c>
      <c r="AC95" s="355"/>
      <c r="AD95" s="537">
        <v>85</v>
      </c>
      <c r="AE95" s="335" t="s">
        <v>99</v>
      </c>
    </row>
    <row r="96" spans="1:31" ht="15.75" x14ac:dyDescent="0.25">
      <c r="A96" s="537">
        <v>86</v>
      </c>
      <c r="B96" s="647" t="s">
        <v>22</v>
      </c>
      <c r="C96" s="42"/>
      <c r="D96" s="679" t="s">
        <v>43</v>
      </c>
      <c r="E96" s="427" t="s">
        <v>283</v>
      </c>
      <c r="F96" s="1115">
        <v>6.6</v>
      </c>
      <c r="H96" s="537">
        <v>86</v>
      </c>
      <c r="I96" s="1435" t="s">
        <v>624</v>
      </c>
      <c r="J96" s="537" t="s">
        <v>769</v>
      </c>
      <c r="L96" s="537">
        <v>86</v>
      </c>
      <c r="M96" s="1521"/>
      <c r="P96" s="537">
        <v>86</v>
      </c>
      <c r="Q96" s="330" t="s">
        <v>99</v>
      </c>
      <c r="S96" s="537">
        <v>86</v>
      </c>
      <c r="T96" s="901" t="s">
        <v>22</v>
      </c>
      <c r="U96" s="1521"/>
      <c r="V96" s="132"/>
      <c r="W96" s="537">
        <v>86</v>
      </c>
      <c r="X96" s="1778" t="s">
        <v>624</v>
      </c>
      <c r="Y96" s="1778"/>
      <c r="AA96" s="537">
        <v>86</v>
      </c>
      <c r="AB96" s="1505"/>
      <c r="AC96" s="355"/>
      <c r="AD96" s="537">
        <v>86</v>
      </c>
      <c r="AE96" s="1505"/>
    </row>
    <row r="97" spans="1:31" ht="15.75" x14ac:dyDescent="0.25">
      <c r="A97" s="537">
        <v>87</v>
      </c>
      <c r="B97" s="647" t="s">
        <v>23</v>
      </c>
      <c r="C97" s="141">
        <v>102.13826027397259</v>
      </c>
      <c r="D97" s="679" t="s">
        <v>44</v>
      </c>
      <c r="E97" s="427" t="s">
        <v>283</v>
      </c>
      <c r="F97" s="1127">
        <v>6.7</v>
      </c>
      <c r="H97" s="537">
        <v>87</v>
      </c>
      <c r="I97" s="1435" t="s">
        <v>624</v>
      </c>
      <c r="J97" s="537" t="s">
        <v>769</v>
      </c>
      <c r="L97" s="537">
        <v>87</v>
      </c>
      <c r="M97" s="331">
        <v>102.13826027397259</v>
      </c>
      <c r="P97" s="537">
        <v>87</v>
      </c>
      <c r="Q97" s="331">
        <v>102.13826027397259</v>
      </c>
      <c r="S97" s="537">
        <v>87</v>
      </c>
      <c r="T97" s="901" t="s">
        <v>23</v>
      </c>
      <c r="U97" s="275">
        <v>102.10926027397261</v>
      </c>
      <c r="V97" s="132"/>
      <c r="W97" s="537">
        <v>87</v>
      </c>
      <c r="X97" s="1778" t="s">
        <v>624</v>
      </c>
      <c r="Y97" s="1778"/>
      <c r="AA97" s="537">
        <v>87</v>
      </c>
      <c r="AB97" s="275">
        <v>102.10926027397261</v>
      </c>
      <c r="AC97" s="367"/>
      <c r="AD97" s="537">
        <v>87</v>
      </c>
      <c r="AE97" s="275">
        <v>102.10926027397261</v>
      </c>
    </row>
    <row r="98" spans="1:31" ht="15.75" x14ac:dyDescent="0.25">
      <c r="A98" s="537">
        <v>88</v>
      </c>
      <c r="B98" s="647" t="s">
        <v>24</v>
      </c>
      <c r="C98" s="333">
        <v>10213826.02739726</v>
      </c>
      <c r="D98" s="679" t="s">
        <v>44</v>
      </c>
      <c r="E98" s="427" t="s">
        <v>283</v>
      </c>
      <c r="F98" s="1117"/>
      <c r="H98" s="537">
        <v>88</v>
      </c>
      <c r="I98" s="1435" t="s">
        <v>624</v>
      </c>
      <c r="J98" s="537" t="s">
        <v>769</v>
      </c>
      <c r="L98" s="537">
        <v>88</v>
      </c>
      <c r="M98" s="333">
        <v>10213826.02739726</v>
      </c>
      <c r="P98" s="537">
        <v>88</v>
      </c>
      <c r="Q98" s="333">
        <v>10213826.02739726</v>
      </c>
      <c r="S98" s="537">
        <v>88</v>
      </c>
      <c r="T98" s="901" t="s">
        <v>24</v>
      </c>
      <c r="U98" s="333">
        <v>12253111.232876712</v>
      </c>
      <c r="V98" s="132"/>
      <c r="W98" s="537">
        <v>88</v>
      </c>
      <c r="X98" s="1778" t="s">
        <v>624</v>
      </c>
      <c r="Y98" s="1778"/>
      <c r="AA98" s="537">
        <v>88</v>
      </c>
      <c r="AB98" s="333">
        <v>12253111.232876712</v>
      </c>
      <c r="AC98" s="358"/>
      <c r="AD98" s="537">
        <v>88</v>
      </c>
      <c r="AE98" s="333">
        <v>12253111.232876712</v>
      </c>
    </row>
    <row r="99" spans="1:31" ht="15.75" x14ac:dyDescent="0.25">
      <c r="A99" s="537">
        <v>89</v>
      </c>
      <c r="B99" s="647" t="s">
        <v>25</v>
      </c>
      <c r="C99" s="46">
        <v>0</v>
      </c>
      <c r="D99" s="679" t="s">
        <v>44</v>
      </c>
      <c r="E99" s="182"/>
      <c r="F99" s="1126">
        <v>6.8</v>
      </c>
      <c r="H99" s="537">
        <v>89</v>
      </c>
      <c r="I99" s="1435" t="s">
        <v>624</v>
      </c>
      <c r="J99" s="537" t="s">
        <v>769</v>
      </c>
      <c r="L99" s="537">
        <v>89</v>
      </c>
      <c r="M99" s="77">
        <v>0</v>
      </c>
      <c r="P99" s="537">
        <v>89</v>
      </c>
      <c r="Q99" s="77">
        <v>0</v>
      </c>
      <c r="S99" s="537">
        <v>89</v>
      </c>
      <c r="T99" s="901" t="s">
        <v>25</v>
      </c>
      <c r="U99" s="77">
        <v>0</v>
      </c>
      <c r="V99" s="132"/>
      <c r="W99" s="537">
        <v>89</v>
      </c>
      <c r="X99" s="1778" t="s">
        <v>624</v>
      </c>
      <c r="Y99" s="1778"/>
      <c r="AA99" s="537">
        <v>89</v>
      </c>
      <c r="AB99" s="77">
        <v>0</v>
      </c>
      <c r="AC99" s="368"/>
      <c r="AD99" s="537">
        <v>89</v>
      </c>
      <c r="AE99" s="77">
        <v>0</v>
      </c>
    </row>
    <row r="100" spans="1:31" ht="15.75" x14ac:dyDescent="0.25">
      <c r="A100" s="537">
        <v>90</v>
      </c>
      <c r="B100" s="647" t="s">
        <v>26</v>
      </c>
      <c r="C100" s="334" t="s">
        <v>114</v>
      </c>
      <c r="D100" s="679" t="s">
        <v>44</v>
      </c>
      <c r="E100" s="182"/>
      <c r="F100" s="1115">
        <v>6.13</v>
      </c>
      <c r="H100" s="537">
        <v>90</v>
      </c>
      <c r="I100" s="1435" t="s">
        <v>624</v>
      </c>
      <c r="J100" s="537" t="s">
        <v>769</v>
      </c>
      <c r="L100" s="537">
        <v>90</v>
      </c>
      <c r="M100" s="330" t="s">
        <v>114</v>
      </c>
      <c r="P100" s="537">
        <v>90</v>
      </c>
      <c r="Q100" s="330" t="s">
        <v>114</v>
      </c>
      <c r="S100" s="537">
        <v>90</v>
      </c>
      <c r="T100" s="901" t="s">
        <v>26</v>
      </c>
      <c r="U100" s="330" t="s">
        <v>114</v>
      </c>
      <c r="V100" s="132"/>
      <c r="W100" s="537">
        <v>90</v>
      </c>
      <c r="X100" s="1778" t="s">
        <v>624</v>
      </c>
      <c r="Y100" s="1778"/>
      <c r="AA100" s="537">
        <v>90</v>
      </c>
      <c r="AB100" s="335" t="s">
        <v>114</v>
      </c>
      <c r="AC100" s="355"/>
      <c r="AD100" s="537">
        <v>90</v>
      </c>
      <c r="AE100" s="335" t="s">
        <v>114</v>
      </c>
    </row>
    <row r="101" spans="1:31" ht="15.75" x14ac:dyDescent="0.25">
      <c r="A101" s="537">
        <v>91</v>
      </c>
      <c r="B101" s="647" t="s">
        <v>27</v>
      </c>
      <c r="C101" s="297" t="s">
        <v>121</v>
      </c>
      <c r="D101" s="679" t="s">
        <v>44</v>
      </c>
      <c r="E101" s="427" t="s">
        <v>283</v>
      </c>
      <c r="F101" s="1124"/>
      <c r="H101" s="537">
        <v>91</v>
      </c>
      <c r="I101" s="1435" t="s">
        <v>624</v>
      </c>
      <c r="J101" s="537" t="s">
        <v>769</v>
      </c>
      <c r="L101" s="537">
        <v>91</v>
      </c>
      <c r="M101" s="290" t="s">
        <v>121</v>
      </c>
      <c r="P101" s="537">
        <v>91</v>
      </c>
      <c r="Q101" s="290" t="s">
        <v>121</v>
      </c>
      <c r="S101" s="537">
        <v>91</v>
      </c>
      <c r="T101" s="901" t="s">
        <v>27</v>
      </c>
      <c r="U101" s="290" t="s">
        <v>121</v>
      </c>
      <c r="V101" s="132"/>
      <c r="W101" s="537">
        <v>91</v>
      </c>
      <c r="X101" s="1778" t="s">
        <v>624</v>
      </c>
      <c r="Y101" s="1778"/>
      <c r="AA101" s="537">
        <v>91</v>
      </c>
      <c r="AB101" s="335" t="s">
        <v>121</v>
      </c>
      <c r="AC101" s="369"/>
      <c r="AD101" s="537">
        <v>91</v>
      </c>
      <c r="AE101" s="335" t="s">
        <v>121</v>
      </c>
    </row>
    <row r="102" spans="1:31" ht="15.75" x14ac:dyDescent="0.25">
      <c r="A102" s="537">
        <v>92</v>
      </c>
      <c r="B102" s="647" t="s">
        <v>28</v>
      </c>
      <c r="C102" s="334" t="s">
        <v>115</v>
      </c>
      <c r="D102" s="679" t="s">
        <v>44</v>
      </c>
      <c r="E102" s="182"/>
      <c r="F102" s="1115">
        <v>6.11</v>
      </c>
      <c r="H102" s="537">
        <v>92</v>
      </c>
      <c r="I102" s="1435" t="s">
        <v>624</v>
      </c>
      <c r="J102" s="537" t="s">
        <v>769</v>
      </c>
      <c r="L102" s="537">
        <v>92</v>
      </c>
      <c r="M102" s="330" t="s">
        <v>115</v>
      </c>
      <c r="P102" s="537">
        <v>92</v>
      </c>
      <c r="Q102" s="330" t="s">
        <v>115</v>
      </c>
      <c r="S102" s="537">
        <v>92</v>
      </c>
      <c r="T102" s="901" t="s">
        <v>28</v>
      </c>
      <c r="U102" s="330" t="s">
        <v>115</v>
      </c>
      <c r="V102" s="132"/>
      <c r="W102" s="537">
        <v>92</v>
      </c>
      <c r="X102" s="1778" t="s">
        <v>624</v>
      </c>
      <c r="Y102" s="1778"/>
      <c r="AA102" s="537">
        <v>92</v>
      </c>
      <c r="AB102" s="335" t="s">
        <v>115</v>
      </c>
      <c r="AC102" s="355"/>
      <c r="AD102" s="537">
        <v>92</v>
      </c>
      <c r="AE102" s="335" t="s">
        <v>115</v>
      </c>
    </row>
    <row r="103" spans="1:31" ht="15.75" x14ac:dyDescent="0.25">
      <c r="A103" s="537">
        <v>93</v>
      </c>
      <c r="B103" s="647" t="s">
        <v>75</v>
      </c>
      <c r="C103" s="48" t="s">
        <v>119</v>
      </c>
      <c r="D103" s="679" t="s">
        <v>44</v>
      </c>
      <c r="E103" s="182"/>
      <c r="F103" s="1373">
        <v>6.1</v>
      </c>
      <c r="H103" s="537">
        <v>93</v>
      </c>
      <c r="I103" s="1435" t="s">
        <v>624</v>
      </c>
      <c r="J103" s="537" t="s">
        <v>769</v>
      </c>
      <c r="L103" s="537">
        <v>93</v>
      </c>
      <c r="M103" s="25" t="s">
        <v>119</v>
      </c>
      <c r="P103" s="537">
        <v>93</v>
      </c>
      <c r="Q103" s="25" t="s">
        <v>119</v>
      </c>
      <c r="S103" s="537">
        <v>93</v>
      </c>
      <c r="T103" s="901" t="s">
        <v>75</v>
      </c>
      <c r="U103" s="25" t="s">
        <v>119</v>
      </c>
      <c r="V103" s="132"/>
      <c r="W103" s="537">
        <v>93</v>
      </c>
      <c r="X103" s="1778" t="s">
        <v>624</v>
      </c>
      <c r="Y103" s="1778"/>
      <c r="AA103" s="537">
        <v>93</v>
      </c>
      <c r="AB103" s="335" t="s">
        <v>119</v>
      </c>
      <c r="AC103" s="355"/>
      <c r="AD103" s="537">
        <v>93</v>
      </c>
      <c r="AE103" s="335" t="s">
        <v>119</v>
      </c>
    </row>
    <row r="104" spans="1:31" ht="15.75" x14ac:dyDescent="0.25">
      <c r="A104" s="537">
        <v>94</v>
      </c>
      <c r="B104" s="647" t="s">
        <v>74</v>
      </c>
      <c r="C104" s="334" t="s">
        <v>116</v>
      </c>
      <c r="D104" s="679" t="s">
        <v>44</v>
      </c>
      <c r="E104" s="182"/>
      <c r="F104" s="1115">
        <v>6.14</v>
      </c>
      <c r="H104" s="537">
        <v>94</v>
      </c>
      <c r="I104" s="1435" t="s">
        <v>624</v>
      </c>
      <c r="J104" s="537" t="s">
        <v>769</v>
      </c>
      <c r="L104" s="537">
        <v>94</v>
      </c>
      <c r="M104" s="330" t="s">
        <v>116</v>
      </c>
      <c r="P104" s="537">
        <v>94</v>
      </c>
      <c r="Q104" s="330" t="s">
        <v>116</v>
      </c>
      <c r="S104" s="537">
        <v>94</v>
      </c>
      <c r="T104" s="901" t="s">
        <v>74</v>
      </c>
      <c r="U104" s="330" t="s">
        <v>116</v>
      </c>
      <c r="V104" s="132"/>
      <c r="W104" s="537">
        <v>94</v>
      </c>
      <c r="X104" s="1778" t="s">
        <v>624</v>
      </c>
      <c r="Y104" s="1778"/>
      <c r="AA104" s="537">
        <v>94</v>
      </c>
      <c r="AB104" s="335" t="s">
        <v>116</v>
      </c>
      <c r="AC104" s="355"/>
      <c r="AD104" s="537">
        <v>94</v>
      </c>
      <c r="AE104" s="335" t="s">
        <v>116</v>
      </c>
    </row>
    <row r="105" spans="1:31" ht="15.75" x14ac:dyDescent="0.25">
      <c r="A105" s="537">
        <v>95</v>
      </c>
      <c r="B105" s="1226" t="s">
        <v>38</v>
      </c>
      <c r="C105" s="334" t="b">
        <v>1</v>
      </c>
      <c r="D105" s="679" t="s">
        <v>44</v>
      </c>
      <c r="E105" s="427" t="s">
        <v>283</v>
      </c>
      <c r="F105" s="1115">
        <v>6.15</v>
      </c>
      <c r="H105" s="537">
        <v>95</v>
      </c>
      <c r="I105" s="1435" t="s">
        <v>624</v>
      </c>
      <c r="J105" s="537" t="s">
        <v>769</v>
      </c>
      <c r="L105" s="537">
        <v>95</v>
      </c>
      <c r="M105" s="330" t="b">
        <v>1</v>
      </c>
      <c r="P105" s="537">
        <v>95</v>
      </c>
      <c r="Q105" s="330" t="b">
        <v>1</v>
      </c>
      <c r="S105" s="537">
        <v>95</v>
      </c>
      <c r="T105" s="1276" t="s">
        <v>38</v>
      </c>
      <c r="U105" s="330" t="b">
        <v>1</v>
      </c>
      <c r="V105" s="132"/>
      <c r="W105" s="537">
        <v>95</v>
      </c>
      <c r="X105" s="1778" t="s">
        <v>624</v>
      </c>
      <c r="Y105" s="1778"/>
      <c r="AA105" s="537">
        <v>95</v>
      </c>
      <c r="AB105" s="335" t="b">
        <v>1</v>
      </c>
      <c r="AC105" s="355"/>
      <c r="AD105" s="537">
        <v>95</v>
      </c>
      <c r="AE105" s="335" t="b">
        <v>1</v>
      </c>
    </row>
    <row r="106" spans="1:31" ht="15.75" x14ac:dyDescent="0.25">
      <c r="A106" s="269">
        <v>96</v>
      </c>
      <c r="B106" s="659" t="s">
        <v>36</v>
      </c>
      <c r="C106" s="42"/>
      <c r="D106" s="679" t="s">
        <v>44</v>
      </c>
      <c r="F106" s="1115"/>
      <c r="H106" s="269">
        <v>96</v>
      </c>
      <c r="I106" s="1435" t="s">
        <v>624</v>
      </c>
      <c r="J106" s="537" t="s">
        <v>769</v>
      </c>
      <c r="L106" s="269">
        <v>96</v>
      </c>
      <c r="M106" s="71"/>
      <c r="P106" s="269">
        <v>96</v>
      </c>
      <c r="Q106" s="71"/>
      <c r="S106" s="269">
        <v>96</v>
      </c>
      <c r="T106" s="661" t="s">
        <v>36</v>
      </c>
      <c r="U106" s="71"/>
      <c r="V106" s="132"/>
      <c r="W106" s="269">
        <v>96</v>
      </c>
      <c r="X106" s="1778" t="s">
        <v>624</v>
      </c>
      <c r="Y106" s="1778"/>
      <c r="AA106" s="269">
        <v>96</v>
      </c>
      <c r="AB106" s="80"/>
      <c r="AC106" s="355"/>
      <c r="AD106" s="269">
        <v>96</v>
      </c>
      <c r="AE106" s="80"/>
    </row>
    <row r="107" spans="1:31" ht="15.75" x14ac:dyDescent="0.25">
      <c r="A107" s="269">
        <v>97</v>
      </c>
      <c r="B107" s="659" t="s">
        <v>32</v>
      </c>
      <c r="C107" s="348"/>
      <c r="D107" s="679" t="s">
        <v>44</v>
      </c>
      <c r="F107" s="1115"/>
      <c r="H107" s="269">
        <v>97</v>
      </c>
      <c r="I107" s="1435" t="s">
        <v>624</v>
      </c>
      <c r="J107" s="537" t="s">
        <v>769</v>
      </c>
      <c r="L107" s="269">
        <v>97</v>
      </c>
      <c r="M107" s="93" t="s">
        <v>251</v>
      </c>
      <c r="N107" s="427" t="s">
        <v>283</v>
      </c>
      <c r="O107" s="923"/>
      <c r="P107" s="269">
        <v>97</v>
      </c>
      <c r="Q107" s="93" t="s">
        <v>251</v>
      </c>
      <c r="S107" s="269">
        <v>97</v>
      </c>
      <c r="T107" s="661" t="s">
        <v>32</v>
      </c>
      <c r="U107" s="79"/>
      <c r="V107" s="132"/>
      <c r="W107" s="269">
        <v>97</v>
      </c>
      <c r="X107" s="1778" t="s">
        <v>624</v>
      </c>
      <c r="Y107" s="1778"/>
      <c r="AA107" s="269">
        <v>97</v>
      </c>
      <c r="AB107" s="335" t="s">
        <v>251</v>
      </c>
      <c r="AC107" s="355"/>
      <c r="AD107" s="269">
        <v>97</v>
      </c>
      <c r="AE107" s="335" t="s">
        <v>251</v>
      </c>
    </row>
    <row r="108" spans="1:31" ht="15.75" x14ac:dyDescent="0.25">
      <c r="A108" s="269">
        <v>98</v>
      </c>
      <c r="B108" s="659" t="s">
        <v>39</v>
      </c>
      <c r="C108" s="334" t="s">
        <v>47</v>
      </c>
      <c r="D108" s="1143" t="s">
        <v>130</v>
      </c>
      <c r="F108" s="1115"/>
      <c r="H108" s="269">
        <v>98</v>
      </c>
      <c r="I108" s="106" t="s">
        <v>48</v>
      </c>
      <c r="J108" s="269" t="s">
        <v>130</v>
      </c>
      <c r="L108" s="269">
        <v>98</v>
      </c>
      <c r="M108" s="330" t="s">
        <v>47</v>
      </c>
      <c r="P108" s="269">
        <v>98</v>
      </c>
      <c r="Q108" s="330" t="s">
        <v>47</v>
      </c>
      <c r="S108" s="269">
        <v>98</v>
      </c>
      <c r="T108" s="661" t="s">
        <v>39</v>
      </c>
      <c r="U108" s="330" t="s">
        <v>47</v>
      </c>
      <c r="V108" s="132"/>
      <c r="W108" s="269">
        <v>98</v>
      </c>
      <c r="X108" s="1781" t="s">
        <v>48</v>
      </c>
      <c r="Y108" s="1781"/>
      <c r="AA108" s="269">
        <v>98</v>
      </c>
      <c r="AB108" s="335" t="s">
        <v>47</v>
      </c>
      <c r="AC108" s="355"/>
      <c r="AD108" s="269">
        <v>98</v>
      </c>
      <c r="AE108" s="335" t="s">
        <v>47</v>
      </c>
    </row>
    <row r="109" spans="1:31" ht="15.75" x14ac:dyDescent="0.25">
      <c r="A109" s="269">
        <v>99</v>
      </c>
      <c r="B109" s="659" t="s">
        <v>29</v>
      </c>
      <c r="C109" s="336" t="s">
        <v>117</v>
      </c>
      <c r="D109" s="1143" t="s">
        <v>130</v>
      </c>
      <c r="F109" s="1115">
        <v>8.1</v>
      </c>
      <c r="H109" s="269">
        <v>99</v>
      </c>
      <c r="I109" s="1435" t="s">
        <v>624</v>
      </c>
      <c r="J109" s="269" t="s">
        <v>769</v>
      </c>
      <c r="L109" s="269">
        <v>99</v>
      </c>
      <c r="M109" s="330" t="s">
        <v>117</v>
      </c>
      <c r="P109" s="269">
        <v>99</v>
      </c>
      <c r="Q109" s="330" t="s">
        <v>117</v>
      </c>
      <c r="S109" s="269">
        <v>99</v>
      </c>
      <c r="T109" s="661" t="s">
        <v>29</v>
      </c>
      <c r="U109" s="330" t="s">
        <v>117</v>
      </c>
      <c r="V109" s="132"/>
      <c r="W109" s="269">
        <v>99</v>
      </c>
      <c r="X109" s="1778" t="s">
        <v>624</v>
      </c>
      <c r="Y109" s="1778"/>
      <c r="AA109" s="269">
        <v>99</v>
      </c>
      <c r="AB109" s="335" t="s">
        <v>117</v>
      </c>
      <c r="AC109" s="355"/>
      <c r="AD109" s="269">
        <v>99</v>
      </c>
      <c r="AE109" s="335" t="s">
        <v>117</v>
      </c>
    </row>
    <row r="110" spans="1:31" ht="15.75" x14ac:dyDescent="0.25">
      <c r="A110" s="175" t="s">
        <v>122</v>
      </c>
      <c r="C110" s="16">
        <v>47</v>
      </c>
      <c r="D110" s="56"/>
      <c r="H110" s="175"/>
      <c r="I110" s="66">
        <v>8</v>
      </c>
      <c r="J110" s="56"/>
      <c r="L110" s="175"/>
      <c r="M110" s="16">
        <v>52</v>
      </c>
      <c r="P110" s="175"/>
      <c r="Q110" s="16">
        <v>52</v>
      </c>
      <c r="S110" s="175" t="s">
        <v>122</v>
      </c>
      <c r="U110" s="16">
        <v>47</v>
      </c>
      <c r="W110" s="175"/>
      <c r="X110" s="66">
        <v>8</v>
      </c>
      <c r="AA110" s="175"/>
      <c r="AB110" s="16">
        <v>52</v>
      </c>
      <c r="AC110" s="198"/>
      <c r="AD110" s="175"/>
      <c r="AE110" s="16">
        <v>52</v>
      </c>
    </row>
    <row r="111" spans="1:31" x14ac:dyDescent="0.25">
      <c r="C111" s="11"/>
      <c r="D111" s="57"/>
      <c r="U111" s="11"/>
      <c r="AA111" s="7"/>
      <c r="AB111"/>
    </row>
    <row r="112" spans="1:31" ht="15.75" x14ac:dyDescent="0.25">
      <c r="A112" s="778">
        <v>1.1000000000000001</v>
      </c>
      <c r="B112" s="1607" t="s">
        <v>159</v>
      </c>
      <c r="C112" s="1607"/>
      <c r="D112" s="1607"/>
      <c r="E112" s="1607"/>
      <c r="F112" s="1607"/>
      <c r="L112" s="1173">
        <v>2.1</v>
      </c>
      <c r="M112" s="1687" t="s">
        <v>355</v>
      </c>
      <c r="N112" s="1687"/>
      <c r="O112" s="1159"/>
      <c r="P112" s="1192">
        <v>2.2000000000000002</v>
      </c>
      <c r="Q112" s="803" t="s">
        <v>363</v>
      </c>
      <c r="S112" s="664"/>
      <c r="T112" s="132"/>
      <c r="AA112" s="7"/>
      <c r="AB112"/>
    </row>
    <row r="113" spans="1:28" ht="15.75" customHeight="1" x14ac:dyDescent="0.25">
      <c r="A113" s="778">
        <v>1.2</v>
      </c>
      <c r="B113" s="1589" t="s">
        <v>313</v>
      </c>
      <c r="C113" s="1589"/>
      <c r="D113" s="1589"/>
      <c r="E113" s="1589"/>
      <c r="F113" s="1589"/>
      <c r="L113" s="1688">
        <v>2.2000000000000002</v>
      </c>
      <c r="M113" s="1584" t="s">
        <v>874</v>
      </c>
      <c r="N113" s="1584"/>
      <c r="O113" s="1158"/>
      <c r="P113" s="1627">
        <v>2.12</v>
      </c>
      <c r="Q113" s="1584" t="s">
        <v>693</v>
      </c>
      <c r="S113" s="664"/>
      <c r="T113" s="132"/>
      <c r="AA113" s="7"/>
      <c r="AB113"/>
    </row>
    <row r="114" spans="1:28" ht="15.75" customHeight="1" x14ac:dyDescent="0.25">
      <c r="A114" s="778">
        <v>1.7</v>
      </c>
      <c r="B114" s="1589" t="s">
        <v>400</v>
      </c>
      <c r="C114" s="1589"/>
      <c r="D114" s="1589"/>
      <c r="E114" s="1589"/>
      <c r="F114" s="1589"/>
      <c r="L114" s="1688"/>
      <c r="M114" s="1584"/>
      <c r="N114" s="1584"/>
      <c r="O114" s="1158"/>
      <c r="P114" s="1641"/>
      <c r="Q114" s="1584"/>
      <c r="S114" s="664"/>
      <c r="T114" s="132"/>
      <c r="AA114" s="7"/>
      <c r="AB114"/>
    </row>
    <row r="115" spans="1:28" ht="15.75" customHeight="1" x14ac:dyDescent="0.25">
      <c r="A115" s="778">
        <v>1.8</v>
      </c>
      <c r="B115" s="1589" t="s">
        <v>401</v>
      </c>
      <c r="C115" s="1589"/>
      <c r="D115" s="1589"/>
      <c r="E115" s="1589"/>
      <c r="F115" s="1589"/>
      <c r="L115" s="1688"/>
      <c r="M115" s="1584"/>
      <c r="N115" s="1584"/>
      <c r="O115" s="1158"/>
      <c r="P115" s="1628"/>
      <c r="Q115" s="1584"/>
      <c r="R115" s="610"/>
      <c r="S115" s="664"/>
      <c r="T115" s="132"/>
    </row>
    <row r="116" spans="1:28" ht="15.75" customHeight="1" x14ac:dyDescent="0.25">
      <c r="A116" s="783">
        <v>1.1000000000000001</v>
      </c>
      <c r="B116" s="1589" t="s">
        <v>402</v>
      </c>
      <c r="C116" s="1589"/>
      <c r="D116" s="1589"/>
      <c r="E116" s="1589"/>
      <c r="F116" s="1589"/>
      <c r="L116" s="1599">
        <v>2.97</v>
      </c>
      <c r="M116" s="1584" t="s">
        <v>829</v>
      </c>
      <c r="N116" s="1584"/>
      <c r="O116" s="1176"/>
      <c r="P116" s="1060"/>
      <c r="Q116" s="1060"/>
      <c r="R116" s="1060"/>
      <c r="S116" s="664"/>
      <c r="T116" s="132"/>
    </row>
    <row r="117" spans="1:28" ht="15.75" customHeight="1" x14ac:dyDescent="0.25">
      <c r="A117" s="778">
        <v>1.1299999999999999</v>
      </c>
      <c r="B117" s="1586" t="s">
        <v>786</v>
      </c>
      <c r="C117" s="1587"/>
      <c r="D117" s="1587"/>
      <c r="E117" s="1587"/>
      <c r="F117" s="1588"/>
      <c r="L117" s="1599"/>
      <c r="M117" s="1584"/>
      <c r="N117" s="1584"/>
      <c r="O117" s="1176"/>
      <c r="P117" s="1060"/>
      <c r="Q117" s="1060"/>
      <c r="R117" s="1060"/>
      <c r="S117" s="664"/>
      <c r="T117" s="132"/>
    </row>
    <row r="118" spans="1:28" ht="15.75" customHeight="1" x14ac:dyDescent="0.25">
      <c r="A118" s="781">
        <v>1.1599999999999999</v>
      </c>
      <c r="B118" s="1565" t="s">
        <v>408</v>
      </c>
      <c r="C118" s="1565"/>
      <c r="D118" s="1565"/>
      <c r="E118" s="1565"/>
      <c r="F118" s="1565"/>
      <c r="L118" s="1599"/>
      <c r="M118" s="1584"/>
      <c r="N118" s="1584"/>
      <c r="O118" s="1176"/>
      <c r="P118" s="1060"/>
      <c r="Q118" s="1060"/>
      <c r="R118" s="1060"/>
    </row>
    <row r="119" spans="1:28" ht="15.75" x14ac:dyDescent="0.25">
      <c r="A119" s="778">
        <v>1.17</v>
      </c>
      <c r="B119" s="1589" t="s">
        <v>665</v>
      </c>
      <c r="C119" s="1589"/>
      <c r="D119" s="1589"/>
      <c r="E119" s="1589"/>
      <c r="F119" s="1589"/>
      <c r="L119" s="1599"/>
      <c r="M119" s="1584"/>
      <c r="N119" s="1584"/>
      <c r="O119" s="1176"/>
    </row>
    <row r="120" spans="1:28" ht="15.75" x14ac:dyDescent="0.25">
      <c r="A120" s="1627">
        <v>2.1</v>
      </c>
      <c r="B120" s="1566" t="s">
        <v>877</v>
      </c>
      <c r="C120" s="1567"/>
      <c r="D120" s="1567"/>
      <c r="E120" s="1567"/>
      <c r="F120" s="1568"/>
      <c r="L120" s="1599"/>
      <c r="M120" s="1584"/>
      <c r="N120" s="1584"/>
      <c r="O120" s="1176"/>
      <c r="P120" s="1061"/>
      <c r="Q120" s="1061"/>
      <c r="R120" s="1061"/>
    </row>
    <row r="121" spans="1:28" ht="15.75" x14ac:dyDescent="0.25">
      <c r="A121" s="1628"/>
      <c r="B121" s="1624"/>
      <c r="C121" s="1625"/>
      <c r="D121" s="1625"/>
      <c r="E121" s="1625"/>
      <c r="F121" s="1626"/>
      <c r="L121" s="1599"/>
      <c r="M121" s="1584"/>
      <c r="N121" s="1584"/>
      <c r="O121" s="1176"/>
      <c r="P121" s="1177"/>
      <c r="Q121" s="966"/>
      <c r="R121" s="1177"/>
    </row>
    <row r="122" spans="1:28" ht="15.75" customHeight="1" x14ac:dyDescent="0.25">
      <c r="A122" s="781">
        <v>2.7</v>
      </c>
      <c r="B122" s="1569" t="s">
        <v>378</v>
      </c>
      <c r="C122" s="1569"/>
      <c r="D122" s="1569"/>
      <c r="E122" s="1569"/>
      <c r="F122" s="1569"/>
      <c r="L122" s="791"/>
      <c r="M122" s="1717"/>
      <c r="N122" s="1717"/>
      <c r="O122" s="1717"/>
      <c r="P122" s="1717"/>
      <c r="Q122" s="1717"/>
      <c r="R122" s="1717"/>
    </row>
    <row r="123" spans="1:28" ht="15.75" x14ac:dyDescent="0.25">
      <c r="A123" s="778">
        <v>2.8</v>
      </c>
      <c r="B123" s="1589" t="s">
        <v>957</v>
      </c>
      <c r="C123" s="1589"/>
      <c r="D123" s="1589"/>
      <c r="E123" s="1589"/>
      <c r="F123" s="1589"/>
      <c r="L123" s="791"/>
      <c r="M123" s="1717"/>
      <c r="N123" s="1717"/>
      <c r="O123" s="1717"/>
      <c r="P123" s="1717"/>
      <c r="Q123" s="1717"/>
      <c r="R123" s="1717"/>
    </row>
    <row r="124" spans="1:28" ht="15.75" customHeight="1" x14ac:dyDescent="0.25">
      <c r="A124" s="1678">
        <v>2.9</v>
      </c>
      <c r="B124" s="1687" t="s">
        <v>720</v>
      </c>
      <c r="C124" s="1687"/>
      <c r="D124" s="1687"/>
      <c r="E124" s="1687"/>
      <c r="F124" s="1687"/>
      <c r="G124" s="610"/>
      <c r="L124" s="791"/>
      <c r="M124" s="1717"/>
      <c r="N124" s="1717"/>
      <c r="O124" s="1717"/>
      <c r="P124" s="1717"/>
      <c r="Q124" s="1717"/>
      <c r="R124" s="1717"/>
    </row>
    <row r="125" spans="1:28" ht="15.75" customHeight="1" x14ac:dyDescent="0.25">
      <c r="A125" s="1678"/>
      <c r="B125" s="1687"/>
      <c r="C125" s="1687"/>
      <c r="D125" s="1687"/>
      <c r="E125" s="1687"/>
      <c r="F125" s="1687"/>
      <c r="L125" s="792"/>
      <c r="M125" s="1717"/>
      <c r="N125" s="1717"/>
      <c r="O125" s="1717"/>
      <c r="P125" s="1717"/>
      <c r="Q125" s="1717"/>
      <c r="R125" s="1717"/>
    </row>
    <row r="126" spans="1:28" ht="15.75" x14ac:dyDescent="0.25">
      <c r="A126" s="1678"/>
      <c r="B126" s="1687"/>
      <c r="C126" s="1687"/>
      <c r="D126" s="1687"/>
      <c r="E126" s="1687"/>
      <c r="F126" s="1687"/>
      <c r="L126" s="791"/>
      <c r="M126" s="1717"/>
      <c r="N126" s="1717"/>
      <c r="O126" s="1717"/>
      <c r="P126" s="1717"/>
      <c r="Q126" s="1717"/>
      <c r="R126" s="1717"/>
    </row>
    <row r="127" spans="1:28" ht="15.75" x14ac:dyDescent="0.25">
      <c r="A127" s="778">
        <v>2.16</v>
      </c>
      <c r="B127" s="1589" t="s">
        <v>1053</v>
      </c>
      <c r="C127" s="1589"/>
      <c r="D127" s="1589"/>
      <c r="E127" s="1589"/>
      <c r="F127" s="1589"/>
      <c r="L127" s="791"/>
      <c r="M127" s="1717"/>
      <c r="N127" s="1717"/>
      <c r="O127" s="1717"/>
      <c r="P127" s="1717"/>
      <c r="Q127" s="1717"/>
      <c r="R127" s="1717"/>
    </row>
    <row r="128" spans="1:28" ht="15.75" x14ac:dyDescent="0.25">
      <c r="A128" s="778">
        <v>2.17</v>
      </c>
      <c r="B128" s="1589" t="s">
        <v>1035</v>
      </c>
      <c r="C128" s="1589"/>
      <c r="D128" s="1589"/>
      <c r="E128" s="1589"/>
      <c r="F128" s="1589"/>
      <c r="L128" s="791"/>
      <c r="M128" s="1717"/>
      <c r="N128" s="1717"/>
      <c r="O128" s="1717"/>
      <c r="P128" s="1717"/>
      <c r="Q128" s="1717"/>
      <c r="R128" s="1717"/>
    </row>
    <row r="129" spans="1:18" ht="15.75" customHeight="1" x14ac:dyDescent="0.25">
      <c r="A129" s="778">
        <v>2.1800000000000002</v>
      </c>
      <c r="B129" s="1589" t="s">
        <v>961</v>
      </c>
      <c r="C129" s="1589"/>
      <c r="D129" s="1589"/>
      <c r="E129" s="1589"/>
      <c r="F129" s="1589"/>
      <c r="L129" s="791"/>
      <c r="M129" s="1717"/>
      <c r="N129" s="1717"/>
      <c r="O129" s="1717"/>
      <c r="P129" s="1717"/>
      <c r="Q129" s="1717"/>
      <c r="R129" s="1717"/>
    </row>
    <row r="130" spans="1:18" ht="15.75" x14ac:dyDescent="0.25">
      <c r="A130" s="805">
        <v>2.2200000000000002</v>
      </c>
      <c r="B130" s="1584" t="s">
        <v>1054</v>
      </c>
      <c r="C130" s="1584"/>
      <c r="D130" s="1584"/>
      <c r="E130" s="1584"/>
      <c r="F130" s="1584"/>
      <c r="G130" s="610"/>
      <c r="L130" s="1775"/>
      <c r="M130" s="1653"/>
      <c r="N130" s="1653"/>
      <c r="O130" s="1653"/>
      <c r="P130" s="1653"/>
      <c r="Q130" s="1653"/>
      <c r="R130" s="1653"/>
    </row>
    <row r="131" spans="1:18" ht="15.75" x14ac:dyDescent="0.25">
      <c r="A131" s="778">
        <v>2.86</v>
      </c>
      <c r="B131" s="1731" t="s">
        <v>951</v>
      </c>
      <c r="C131" s="1732"/>
      <c r="D131" s="1732"/>
      <c r="E131" s="1732"/>
      <c r="F131" s="1733"/>
      <c r="G131" s="610"/>
      <c r="L131" s="1775"/>
      <c r="M131" s="1653"/>
      <c r="N131" s="1653"/>
      <c r="O131" s="1653"/>
      <c r="P131" s="1653"/>
      <c r="Q131" s="1653"/>
      <c r="R131" s="1653"/>
    </row>
    <row r="132" spans="1:18" ht="15.75" x14ac:dyDescent="0.25">
      <c r="A132" s="778">
        <v>2.87</v>
      </c>
      <c r="B132" s="1589" t="s">
        <v>405</v>
      </c>
      <c r="C132" s="1589"/>
      <c r="D132" s="1589"/>
      <c r="E132" s="1589"/>
      <c r="F132" s="1589"/>
      <c r="G132" s="610"/>
      <c r="L132" s="1775"/>
      <c r="M132" s="1653"/>
      <c r="N132" s="1653"/>
      <c r="O132" s="1653"/>
      <c r="P132" s="1653"/>
      <c r="Q132" s="1653"/>
      <c r="R132" s="1653"/>
    </row>
    <row r="133" spans="1:18" ht="15.75" customHeight="1" x14ac:dyDescent="0.25">
      <c r="A133" s="778">
        <v>2.88</v>
      </c>
      <c r="B133" s="1589" t="s">
        <v>962</v>
      </c>
      <c r="C133" s="1589"/>
      <c r="D133" s="1589"/>
      <c r="E133" s="1589"/>
      <c r="F133" s="1589"/>
      <c r="L133" s="791"/>
      <c r="M133" s="1717"/>
      <c r="N133" s="1717"/>
      <c r="O133" s="1717"/>
      <c r="P133" s="1717"/>
      <c r="Q133" s="1717"/>
      <c r="R133" s="1717"/>
    </row>
    <row r="134" spans="1:18" ht="15.75" customHeight="1" x14ac:dyDescent="0.25">
      <c r="A134" s="778">
        <v>2.91</v>
      </c>
      <c r="B134" s="1589" t="s">
        <v>1036</v>
      </c>
      <c r="C134" s="1589"/>
      <c r="D134" s="1589"/>
      <c r="E134" s="1589"/>
      <c r="F134" s="1589"/>
      <c r="G134" s="677"/>
      <c r="L134" s="792"/>
      <c r="M134" s="1717"/>
      <c r="N134" s="1717"/>
      <c r="O134" s="1717"/>
      <c r="P134" s="1717"/>
      <c r="Q134" s="1717"/>
      <c r="R134" s="1717"/>
    </row>
    <row r="135" spans="1:18" ht="15.75" customHeight="1" x14ac:dyDescent="0.25">
      <c r="A135" s="1744">
        <v>2.95</v>
      </c>
      <c r="B135" s="1593" t="s">
        <v>959</v>
      </c>
      <c r="C135" s="1594"/>
      <c r="D135" s="1594"/>
      <c r="E135" s="1594"/>
      <c r="F135" s="1595"/>
      <c r="L135" s="791"/>
      <c r="M135" s="1717"/>
      <c r="N135" s="1717"/>
      <c r="O135" s="1717"/>
      <c r="P135" s="1717"/>
      <c r="Q135" s="1717"/>
      <c r="R135" s="1717"/>
    </row>
    <row r="136" spans="1:18" ht="15.75" x14ac:dyDescent="0.25">
      <c r="A136" s="1744"/>
      <c r="B136" s="1726"/>
      <c r="C136" s="1727"/>
      <c r="D136" s="1727"/>
      <c r="E136" s="1727"/>
      <c r="F136" s="1728"/>
      <c r="L136" s="791"/>
      <c r="M136" s="1717"/>
      <c r="N136" s="1717"/>
      <c r="O136" s="1717"/>
      <c r="P136" s="1717"/>
      <c r="Q136" s="1717"/>
      <c r="R136" s="1717"/>
    </row>
    <row r="137" spans="1:18" ht="15.75" x14ac:dyDescent="0.25">
      <c r="L137" s="791"/>
      <c r="M137" s="1717"/>
      <c r="N137" s="1717"/>
      <c r="O137" s="1717"/>
      <c r="P137" s="1717"/>
      <c r="Q137" s="1717"/>
      <c r="R137" s="1717"/>
    </row>
    <row r="138" spans="1:18" ht="15.75" x14ac:dyDescent="0.25">
      <c r="L138" s="791"/>
      <c r="M138" s="1717"/>
      <c r="N138" s="1717"/>
      <c r="O138" s="1717"/>
      <c r="P138" s="1717"/>
      <c r="Q138" s="1717"/>
      <c r="R138" s="1717"/>
    </row>
    <row r="139" spans="1:18" ht="15.75" x14ac:dyDescent="0.25">
      <c r="L139" s="791"/>
      <c r="M139" s="1717"/>
      <c r="N139" s="1717"/>
      <c r="O139" s="1717"/>
      <c r="P139" s="1717"/>
      <c r="Q139" s="1717"/>
      <c r="R139" s="1717"/>
    </row>
    <row r="140" spans="1:18" ht="15.75" x14ac:dyDescent="0.25">
      <c r="L140" s="791"/>
      <c r="M140" s="1717"/>
      <c r="N140" s="1717"/>
      <c r="O140" s="1717"/>
      <c r="P140" s="1717"/>
      <c r="Q140" s="1717"/>
      <c r="R140" s="1717"/>
    </row>
    <row r="141" spans="1:18" ht="15.75" x14ac:dyDescent="0.25">
      <c r="L141" s="791"/>
      <c r="M141" s="1719"/>
      <c r="N141" s="1719"/>
      <c r="O141" s="1719"/>
      <c r="P141" s="1719"/>
      <c r="Q141" s="1719"/>
      <c r="R141" s="1719"/>
    </row>
    <row r="142" spans="1:18" x14ac:dyDescent="0.25">
      <c r="L142" s="1693"/>
      <c r="M142" s="1590"/>
      <c r="N142" s="1590"/>
      <c r="O142" s="1590"/>
      <c r="P142" s="1590"/>
      <c r="Q142" s="1590"/>
      <c r="R142" s="1590"/>
    </row>
    <row r="143" spans="1:18" x14ac:dyDescent="0.25">
      <c r="L143" s="1693"/>
      <c r="M143" s="1590"/>
      <c r="N143" s="1590"/>
      <c r="O143" s="1590"/>
      <c r="P143" s="1590"/>
      <c r="Q143" s="1590"/>
      <c r="R143" s="1590"/>
    </row>
  </sheetData>
  <mergeCells count="178">
    <mergeCell ref="I9:I23"/>
    <mergeCell ref="X109:Y109"/>
    <mergeCell ref="X93:Y93"/>
    <mergeCell ref="X71:Y71"/>
    <mergeCell ref="X72:Y72"/>
    <mergeCell ref="X73:Y73"/>
    <mergeCell ref="X74:Y74"/>
    <mergeCell ref="X75:Y75"/>
    <mergeCell ref="X66:Y66"/>
    <mergeCell ref="X106:Y106"/>
    <mergeCell ref="X107:Y107"/>
    <mergeCell ref="X82:Y82"/>
    <mergeCell ref="X83:Y83"/>
    <mergeCell ref="X84:Y84"/>
    <mergeCell ref="X85:Y85"/>
    <mergeCell ref="X76:Y76"/>
    <mergeCell ref="X77:Y77"/>
    <mergeCell ref="X78:Y78"/>
    <mergeCell ref="X79:Y79"/>
    <mergeCell ref="X80:Y80"/>
    <mergeCell ref="X67:Y67"/>
    <mergeCell ref="X68:Y68"/>
    <mergeCell ref="X69:Y69"/>
    <mergeCell ref="X70:Y70"/>
    <mergeCell ref="X94:Y94"/>
    <mergeCell ref="X95:Y95"/>
    <mergeCell ref="X86:Y86"/>
    <mergeCell ref="X87:Y87"/>
    <mergeCell ref="X88:Y88"/>
    <mergeCell ref="X89:Y89"/>
    <mergeCell ref="X90:Y90"/>
    <mergeCell ref="X81:Y81"/>
    <mergeCell ref="X108:Y108"/>
    <mergeCell ref="X101:Y101"/>
    <mergeCell ref="X102:Y102"/>
    <mergeCell ref="X103:Y103"/>
    <mergeCell ref="X104:Y104"/>
    <mergeCell ref="X105:Y105"/>
    <mergeCell ref="X96:Y96"/>
    <mergeCell ref="X97:Y97"/>
    <mergeCell ref="X98:Y98"/>
    <mergeCell ref="X99:Y99"/>
    <mergeCell ref="X100:Y100"/>
    <mergeCell ref="X91:Y91"/>
    <mergeCell ref="X92:Y92"/>
    <mergeCell ref="X60:Y60"/>
    <mergeCell ref="X61:Y61"/>
    <mergeCell ref="X62:Y62"/>
    <mergeCell ref="X63:Y63"/>
    <mergeCell ref="X65:Y65"/>
    <mergeCell ref="X55:Y55"/>
    <mergeCell ref="X56:Y56"/>
    <mergeCell ref="X57:Y57"/>
    <mergeCell ref="X58:Y58"/>
    <mergeCell ref="X59:Y59"/>
    <mergeCell ref="X64:Y64"/>
    <mergeCell ref="X51:Y51"/>
    <mergeCell ref="X53:Y53"/>
    <mergeCell ref="X54:Y54"/>
    <mergeCell ref="X52:Y52"/>
    <mergeCell ref="X50:Y50"/>
    <mergeCell ref="W49:Y49"/>
    <mergeCell ref="W30:Y30"/>
    <mergeCell ref="X31:Y31"/>
    <mergeCell ref="X42:Y42"/>
    <mergeCell ref="X43:Y43"/>
    <mergeCell ref="X44:Y44"/>
    <mergeCell ref="X45:Y45"/>
    <mergeCell ref="X46:Y46"/>
    <mergeCell ref="X37:Y37"/>
    <mergeCell ref="X38:Y38"/>
    <mergeCell ref="X39:Y39"/>
    <mergeCell ref="X40:Y40"/>
    <mergeCell ref="X41:Y41"/>
    <mergeCell ref="A18:A19"/>
    <mergeCell ref="B18:B19"/>
    <mergeCell ref="C18:C19"/>
    <mergeCell ref="S18:S19"/>
    <mergeCell ref="T18:T19"/>
    <mergeCell ref="U18:U19"/>
    <mergeCell ref="A9:C9"/>
    <mergeCell ref="X47:Y47"/>
    <mergeCell ref="X48:Y48"/>
    <mergeCell ref="W26:X26"/>
    <mergeCell ref="W27:X27"/>
    <mergeCell ref="F26:H26"/>
    <mergeCell ref="F27:H27"/>
    <mergeCell ref="F11:H11"/>
    <mergeCell ref="F12:H12"/>
    <mergeCell ref="F18:H18"/>
    <mergeCell ref="F19:H19"/>
    <mergeCell ref="F21:H21"/>
    <mergeCell ref="W11:X11"/>
    <mergeCell ref="W12:X12"/>
    <mergeCell ref="W18:X18"/>
    <mergeCell ref="W19:X19"/>
    <mergeCell ref="W21:X21"/>
    <mergeCell ref="S9:U9"/>
    <mergeCell ref="AD29:AE29"/>
    <mergeCell ref="S30:U30"/>
    <mergeCell ref="AD30:AE30"/>
    <mergeCell ref="A49:C49"/>
    <mergeCell ref="S49:U49"/>
    <mergeCell ref="AD49:AE49"/>
    <mergeCell ref="AA49:AB49"/>
    <mergeCell ref="AA29:AB29"/>
    <mergeCell ref="AA30:AB30"/>
    <mergeCell ref="L30:M30"/>
    <mergeCell ref="A29:D29"/>
    <mergeCell ref="S29:V29"/>
    <mergeCell ref="H29:J29"/>
    <mergeCell ref="X32:Y32"/>
    <mergeCell ref="X33:Y33"/>
    <mergeCell ref="X34:Y34"/>
    <mergeCell ref="X35:Y35"/>
    <mergeCell ref="X36:Y36"/>
    <mergeCell ref="W29:Y29"/>
    <mergeCell ref="M140:R140"/>
    <mergeCell ref="M141:R141"/>
    <mergeCell ref="L142:L143"/>
    <mergeCell ref="M142:R143"/>
    <mergeCell ref="M128:R128"/>
    <mergeCell ref="M129:R129"/>
    <mergeCell ref="L130:L132"/>
    <mergeCell ref="M130:R132"/>
    <mergeCell ref="M133:R133"/>
    <mergeCell ref="M134:R134"/>
    <mergeCell ref="M135:R135"/>
    <mergeCell ref="M136:R136"/>
    <mergeCell ref="M137:R137"/>
    <mergeCell ref="M138:R138"/>
    <mergeCell ref="M139:R139"/>
    <mergeCell ref="M127:R127"/>
    <mergeCell ref="M116:N121"/>
    <mergeCell ref="A124:A126"/>
    <mergeCell ref="A120:A121"/>
    <mergeCell ref="B129:F129"/>
    <mergeCell ref="B130:F130"/>
    <mergeCell ref="B132:F132"/>
    <mergeCell ref="B133:F133"/>
    <mergeCell ref="H30:J30"/>
    <mergeCell ref="H49:J49"/>
    <mergeCell ref="F29:F30"/>
    <mergeCell ref="A30:D30"/>
    <mergeCell ref="B124:F126"/>
    <mergeCell ref="Q113:Q115"/>
    <mergeCell ref="P113:P115"/>
    <mergeCell ref="B116:F116"/>
    <mergeCell ref="P29:Q29"/>
    <mergeCell ref="P30:Q30"/>
    <mergeCell ref="P49:Q49"/>
    <mergeCell ref="L29:M29"/>
    <mergeCell ref="L49:M49"/>
    <mergeCell ref="B131:F131"/>
    <mergeCell ref="A135:A136"/>
    <mergeCell ref="B135:F136"/>
    <mergeCell ref="M112:N112"/>
    <mergeCell ref="M113:N115"/>
    <mergeCell ref="L113:L115"/>
    <mergeCell ref="B122:F122"/>
    <mergeCell ref="B123:F123"/>
    <mergeCell ref="M122:R122"/>
    <mergeCell ref="M123:R123"/>
    <mergeCell ref="B117:F117"/>
    <mergeCell ref="B118:F118"/>
    <mergeCell ref="B119:F119"/>
    <mergeCell ref="B120:F121"/>
    <mergeCell ref="B112:F112"/>
    <mergeCell ref="B113:F113"/>
    <mergeCell ref="B114:F114"/>
    <mergeCell ref="B115:F115"/>
    <mergeCell ref="L116:L121"/>
    <mergeCell ref="B127:F127"/>
    <mergeCell ref="B128:F128"/>
    <mergeCell ref="B134:F134"/>
    <mergeCell ref="M124:R124"/>
    <mergeCell ref="M125:R125"/>
    <mergeCell ref="M126:R126"/>
  </mergeCells>
  <pageMargins left="0.23622047244094491" right="0.23622047244094491" top="0.19685039370078741" bottom="0.15748031496062992" header="0.11811023622047245" footer="0.11811023622047245"/>
  <pageSetup paperSize="8" scale="23"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69B94"/>
    <pageSetUpPr fitToPage="1"/>
  </sheetPr>
  <dimension ref="A1:CP138"/>
  <sheetViews>
    <sheetView zoomScale="65" zoomScaleNormal="65" workbookViewId="0">
      <selection activeCell="A9" sqref="A9:C9"/>
    </sheetView>
  </sheetViews>
  <sheetFormatPr defaultRowHeight="15" x14ac:dyDescent="0.25"/>
  <cols>
    <col min="1" max="1" width="7.7109375" style="7" customWidth="1"/>
    <col min="2" max="2" width="54.5703125" style="7" customWidth="1"/>
    <col min="3" max="3" width="72.42578125" customWidth="1"/>
    <col min="4" max="4" width="3.140625" style="294" customWidth="1"/>
    <col min="5" max="5" width="13.7109375" style="7" customWidth="1"/>
    <col min="6" max="6" width="21.85546875" style="7" customWidth="1"/>
    <col min="7" max="7" width="19.7109375" style="212" customWidth="1"/>
    <col min="8" max="8" width="8.42578125" style="7" customWidth="1"/>
    <col min="9" max="9" width="84.7109375" style="7" customWidth="1"/>
    <col min="10" max="10" width="3.140625" style="7" bestFit="1" customWidth="1"/>
    <col min="11" max="11" width="6.7109375" style="7" customWidth="1"/>
    <col min="12" max="12" width="9.28515625" style="7" customWidth="1"/>
    <col min="13" max="13" width="83.85546875" customWidth="1"/>
    <col min="14" max="14" width="9" style="7" bestFit="1" customWidth="1"/>
    <col min="15" max="15" width="2" style="212" customWidth="1"/>
    <col min="16" max="16" width="7.7109375" style="7" customWidth="1"/>
    <col min="17" max="17" width="76" bestFit="1" customWidth="1"/>
    <col min="18" max="18" width="8.85546875" style="7" customWidth="1"/>
    <col min="19" max="19" width="7.7109375" style="7" customWidth="1"/>
    <col min="20" max="20" width="54.42578125" style="7" customWidth="1"/>
    <col min="21" max="21" width="76" bestFit="1" customWidth="1"/>
    <col min="22" max="22" width="3.28515625" style="7" customWidth="1"/>
    <col min="23" max="23" width="5.42578125" style="7" customWidth="1"/>
    <col min="24" max="24" width="7.5703125" style="7" customWidth="1"/>
    <col min="25" max="25" width="77" style="7" customWidth="1"/>
    <col min="26" max="26" width="9" style="7" customWidth="1"/>
    <col min="27" max="27" width="7.7109375" style="7" customWidth="1"/>
    <col min="28" max="28" width="76" bestFit="1" customWidth="1"/>
    <col min="29" max="30" width="9" style="7" customWidth="1"/>
    <col min="31" max="31" width="76" bestFit="1" customWidth="1"/>
    <col min="32" max="33" width="9" style="7" customWidth="1"/>
    <col min="34" max="34" width="57.28515625" style="7" bestFit="1" customWidth="1"/>
    <col min="35" max="35" width="78.42578125" bestFit="1" customWidth="1"/>
    <col min="36" max="36" width="3.5703125" style="7" customWidth="1"/>
    <col min="37" max="37" width="4.42578125" style="7" customWidth="1"/>
    <col min="38" max="38" width="9" style="7" customWidth="1"/>
    <col min="39" max="39" width="77.5703125" style="7" customWidth="1"/>
    <col min="40" max="41" width="9" style="7" customWidth="1"/>
    <col min="42" max="42" width="78.42578125" bestFit="1" customWidth="1"/>
    <col min="43" max="44" width="9" style="7" customWidth="1"/>
    <col min="45" max="45" width="79.28515625" bestFit="1" customWidth="1"/>
    <col min="46" max="46" width="9" style="7" customWidth="1"/>
    <col min="47" max="47" width="9.140625" style="7"/>
    <col min="48" max="48" width="40.7109375" customWidth="1"/>
    <col min="49" max="49" width="4.140625" style="7" bestFit="1" customWidth="1"/>
    <col min="50" max="50" width="40.7109375" style="7" customWidth="1"/>
    <col min="51" max="51" width="8.85546875" style="7" bestFit="1" customWidth="1"/>
    <col min="52" max="52" width="9.140625" style="7"/>
    <col min="53" max="53" width="40.7109375" customWidth="1"/>
    <col min="54" max="54" width="40.7109375" style="7" customWidth="1"/>
    <col min="55" max="55" width="8.85546875" style="7" bestFit="1" customWidth="1"/>
    <col min="56" max="56" width="9.140625" style="7"/>
    <col min="57" max="57" width="40.7109375" customWidth="1"/>
    <col min="58" max="58" width="40.7109375" style="7" customWidth="1"/>
    <col min="59" max="59" width="8.85546875" style="7" bestFit="1" customWidth="1"/>
    <col min="60" max="60" width="9.140625" style="7"/>
    <col min="61" max="61" width="40.7109375" customWidth="1"/>
    <col min="62" max="62" width="41.85546875" style="7" customWidth="1"/>
    <col min="63" max="94" width="9.140625" style="7"/>
  </cols>
  <sheetData>
    <row r="1" spans="1:46" s="7" customFormat="1" x14ac:dyDescent="0.25">
      <c r="D1" s="294"/>
    </row>
    <row r="2" spans="1:46" s="7" customFormat="1" x14ac:dyDescent="0.25">
      <c r="D2" s="294"/>
    </row>
    <row r="3" spans="1:46" s="7" customFormat="1" x14ac:dyDescent="0.25">
      <c r="D3" s="294"/>
    </row>
    <row r="4" spans="1:46" s="7" customFormat="1" ht="18" x14ac:dyDescent="0.25">
      <c r="B4" s="1220" t="s">
        <v>898</v>
      </c>
    </row>
    <row r="5" spans="1:46" s="7" customFormat="1" x14ac:dyDescent="0.25">
      <c r="D5" s="294"/>
    </row>
    <row r="6" spans="1:46" s="7" customFormat="1" x14ac:dyDescent="0.25">
      <c r="D6" s="294"/>
    </row>
    <row r="7" spans="1:46" s="7" customFormat="1" ht="11.25" customHeight="1" x14ac:dyDescent="0.25">
      <c r="D7" s="294"/>
    </row>
    <row r="8" spans="1:46" s="7" customFormat="1" x14ac:dyDescent="0.25">
      <c r="D8" s="294"/>
    </row>
    <row r="9" spans="1:46" s="175" customFormat="1" ht="15.75" customHeight="1" x14ac:dyDescent="0.25">
      <c r="A9" s="1748" t="s">
        <v>131</v>
      </c>
      <c r="B9" s="1748"/>
      <c r="C9" s="1748"/>
      <c r="D9" s="56"/>
      <c r="E9" s="1221" t="s">
        <v>338</v>
      </c>
      <c r="G9" s="186"/>
      <c r="I9" s="1802" t="s">
        <v>426</v>
      </c>
      <c r="J9" s="1803"/>
      <c r="K9" s="1803"/>
      <c r="L9" s="1803"/>
      <c r="M9" s="1804"/>
      <c r="N9" s="1275"/>
      <c r="O9" s="1275"/>
      <c r="P9" s="1275"/>
      <c r="Q9" s="1275"/>
      <c r="R9" s="1275"/>
      <c r="S9" s="1748" t="s">
        <v>337</v>
      </c>
      <c r="T9" s="1748"/>
      <c r="U9" s="1748"/>
      <c r="W9" s="1801" t="s">
        <v>338</v>
      </c>
      <c r="X9" s="1801"/>
      <c r="Y9" s="1801"/>
      <c r="AG9" s="1748" t="s">
        <v>337</v>
      </c>
      <c r="AH9" s="1748"/>
      <c r="AI9" s="1748"/>
      <c r="AK9" s="1221" t="s">
        <v>338</v>
      </c>
      <c r="AL9" s="1274"/>
    </row>
    <row r="10" spans="1:46" s="175" customFormat="1" ht="15.75" customHeight="1" x14ac:dyDescent="0.25">
      <c r="A10" s="1115">
        <v>1</v>
      </c>
      <c r="B10" s="873" t="s">
        <v>127</v>
      </c>
      <c r="C10" s="411" t="s">
        <v>389</v>
      </c>
      <c r="D10" s="56"/>
      <c r="E10" s="1221"/>
      <c r="G10" s="186"/>
      <c r="I10" s="1805"/>
      <c r="J10" s="1806"/>
      <c r="K10" s="1806"/>
      <c r="L10" s="1806"/>
      <c r="M10" s="1807"/>
      <c r="N10" s="1275"/>
      <c r="O10" s="1275"/>
      <c r="P10" s="1275"/>
      <c r="Q10" s="1275"/>
      <c r="R10" s="1275"/>
      <c r="S10" s="1115">
        <v>1</v>
      </c>
      <c r="T10" s="873" t="s">
        <v>127</v>
      </c>
      <c r="U10" s="244" t="s">
        <v>389</v>
      </c>
      <c r="W10" s="1221"/>
      <c r="X10" s="1274"/>
      <c r="AG10" s="1115">
        <v>1</v>
      </c>
      <c r="AH10" s="873" t="s">
        <v>127</v>
      </c>
      <c r="AI10" s="244" t="s">
        <v>389</v>
      </c>
      <c r="AK10" s="1221"/>
      <c r="AL10" s="1274"/>
    </row>
    <row r="11" spans="1:46" s="7" customFormat="1" ht="15.75" customHeight="1" x14ac:dyDescent="0.25">
      <c r="A11" s="1115">
        <v>2</v>
      </c>
      <c r="B11" s="873" t="s">
        <v>90</v>
      </c>
      <c r="C11" s="1181" t="s">
        <v>96</v>
      </c>
      <c r="D11" s="294"/>
      <c r="E11" s="1200" t="s">
        <v>95</v>
      </c>
      <c r="F11" s="1574" t="s">
        <v>97</v>
      </c>
      <c r="G11" s="1574"/>
      <c r="I11" s="1805"/>
      <c r="J11" s="1806"/>
      <c r="K11" s="1806"/>
      <c r="L11" s="1806"/>
      <c r="M11" s="1807"/>
      <c r="N11" s="1275"/>
      <c r="O11" s="1275"/>
      <c r="P11" s="1275"/>
      <c r="Q11" s="1275"/>
      <c r="R11" s="1275"/>
      <c r="S11" s="1115">
        <v>2</v>
      </c>
      <c r="T11" s="873" t="s">
        <v>90</v>
      </c>
      <c r="U11" s="1181" t="s">
        <v>94</v>
      </c>
      <c r="V11" s="294"/>
      <c r="W11" s="1642" t="s">
        <v>95</v>
      </c>
      <c r="X11" s="1642"/>
      <c r="Y11" s="1181" t="s">
        <v>93</v>
      </c>
      <c r="Z11" s="1195"/>
      <c r="AA11" s="1195"/>
      <c r="AB11" s="1195"/>
      <c r="AC11" s="1195"/>
      <c r="AD11" s="1195"/>
      <c r="AE11" s="1195"/>
      <c r="AF11" s="1195"/>
      <c r="AG11" s="1115">
        <v>2</v>
      </c>
      <c r="AH11" s="873" t="s">
        <v>90</v>
      </c>
      <c r="AI11" s="1181" t="s">
        <v>96</v>
      </c>
      <c r="AJ11" s="294"/>
      <c r="AK11" s="1642" t="s">
        <v>95</v>
      </c>
      <c r="AL11" s="1642"/>
      <c r="AM11" s="1181" t="s">
        <v>97</v>
      </c>
      <c r="AN11" s="1195"/>
      <c r="AO11" s="1195"/>
      <c r="AP11" s="1195"/>
      <c r="AQ11" s="1195"/>
      <c r="AR11" s="1195"/>
      <c r="AS11" s="1195"/>
      <c r="AT11" s="1195"/>
    </row>
    <row r="12" spans="1:46" s="7" customFormat="1" ht="15.75" customHeight="1" x14ac:dyDescent="0.25">
      <c r="A12" s="1115">
        <v>3</v>
      </c>
      <c r="B12" s="873" t="s">
        <v>91</v>
      </c>
      <c r="C12" s="1181" t="s">
        <v>94</v>
      </c>
      <c r="D12" s="294"/>
      <c r="E12" s="1200" t="s">
        <v>95</v>
      </c>
      <c r="F12" s="1574" t="s">
        <v>93</v>
      </c>
      <c r="G12" s="1574"/>
      <c r="I12" s="1805"/>
      <c r="J12" s="1806"/>
      <c r="K12" s="1806"/>
      <c r="L12" s="1806"/>
      <c r="M12" s="1807"/>
      <c r="N12" s="1275"/>
      <c r="O12" s="1275"/>
      <c r="P12" s="1275"/>
      <c r="Q12" s="1275"/>
      <c r="R12" s="1275"/>
      <c r="S12" s="1115">
        <v>3</v>
      </c>
      <c r="T12" s="873" t="s">
        <v>91</v>
      </c>
      <c r="U12" s="1181" t="s">
        <v>96</v>
      </c>
      <c r="V12" s="294"/>
      <c r="W12" s="1642" t="s">
        <v>95</v>
      </c>
      <c r="X12" s="1642"/>
      <c r="Y12" s="1181" t="s">
        <v>97</v>
      </c>
      <c r="Z12" s="1195"/>
      <c r="AA12" s="1195"/>
      <c r="AB12" s="1195"/>
      <c r="AC12" s="1195"/>
      <c r="AD12" s="1195"/>
      <c r="AE12" s="1195"/>
      <c r="AF12" s="1195"/>
      <c r="AG12" s="1115">
        <v>3</v>
      </c>
      <c r="AH12" s="873" t="s">
        <v>91</v>
      </c>
      <c r="AI12" s="1181" t="s">
        <v>94</v>
      </c>
      <c r="AJ12" s="294"/>
      <c r="AK12" s="1642" t="s">
        <v>95</v>
      </c>
      <c r="AL12" s="1642"/>
      <c r="AM12" s="1181" t="s">
        <v>93</v>
      </c>
      <c r="AN12" s="1195"/>
      <c r="AO12" s="1195"/>
      <c r="AP12" s="1195"/>
      <c r="AQ12" s="1195"/>
      <c r="AR12" s="1195"/>
      <c r="AS12" s="1195"/>
      <c r="AT12" s="1195"/>
    </row>
    <row r="13" spans="1:46" s="7" customFormat="1" ht="15.75" customHeight="1" x14ac:dyDescent="0.25">
      <c r="A13" s="1115">
        <v>4</v>
      </c>
      <c r="B13" s="873" t="s">
        <v>101</v>
      </c>
      <c r="C13" s="1187">
        <v>43935</v>
      </c>
      <c r="D13" s="294"/>
      <c r="E13" s="820"/>
      <c r="F13" s="66"/>
      <c r="G13" s="1195"/>
      <c r="I13" s="1805"/>
      <c r="J13" s="1806"/>
      <c r="K13" s="1806"/>
      <c r="L13" s="1806"/>
      <c r="M13" s="1807"/>
      <c r="N13" s="1275"/>
      <c r="O13" s="1275"/>
      <c r="P13" s="1275"/>
      <c r="Q13" s="1275"/>
      <c r="R13" s="1275"/>
      <c r="S13" s="1115">
        <v>4</v>
      </c>
      <c r="T13" s="873" t="s">
        <v>101</v>
      </c>
      <c r="U13" s="1187">
        <v>43942</v>
      </c>
      <c r="W13" s="820"/>
      <c r="X13" s="1277"/>
      <c r="Y13" s="175"/>
      <c r="Z13" s="175"/>
      <c r="AA13" s="175"/>
      <c r="AB13" s="175"/>
      <c r="AC13" s="175"/>
      <c r="AD13" s="175"/>
      <c r="AE13" s="175"/>
      <c r="AF13" s="175"/>
      <c r="AG13" s="1115">
        <v>4</v>
      </c>
      <c r="AH13" s="873" t="s">
        <v>101</v>
      </c>
      <c r="AI13" s="1187">
        <v>43948</v>
      </c>
      <c r="AK13" s="820"/>
      <c r="AL13" s="1277"/>
      <c r="AM13" s="175"/>
      <c r="AN13" s="175"/>
      <c r="AO13" s="175"/>
      <c r="AP13" s="175"/>
      <c r="AQ13" s="175"/>
      <c r="AR13" s="175"/>
      <c r="AS13" s="175"/>
      <c r="AT13" s="175"/>
    </row>
    <row r="14" spans="1:46" s="7" customFormat="1" ht="15.75" customHeight="1" x14ac:dyDescent="0.25">
      <c r="A14" s="1115">
        <v>5</v>
      </c>
      <c r="B14" s="873" t="s">
        <v>123</v>
      </c>
      <c r="C14" s="821">
        <v>0.40649305555555554</v>
      </c>
      <c r="D14" s="294"/>
      <c r="E14" s="820"/>
      <c r="F14" s="66"/>
      <c r="G14" s="1195"/>
      <c r="I14" s="1805"/>
      <c r="J14" s="1806"/>
      <c r="K14" s="1806"/>
      <c r="L14" s="1806"/>
      <c r="M14" s="1807"/>
      <c r="N14" s="1275"/>
      <c r="O14" s="1275"/>
      <c r="P14" s="1275"/>
      <c r="Q14" s="1275"/>
      <c r="R14" s="1275"/>
      <c r="S14" s="1115">
        <v>5</v>
      </c>
      <c r="T14" s="873" t="s">
        <v>123</v>
      </c>
      <c r="U14" s="821">
        <v>0.41758101851851853</v>
      </c>
      <c r="W14" s="820"/>
      <c r="X14" s="1277"/>
      <c r="Y14" s="175"/>
      <c r="Z14" s="175"/>
      <c r="AA14" s="175"/>
      <c r="AB14" s="175"/>
      <c r="AC14" s="175"/>
      <c r="AD14" s="175"/>
      <c r="AE14" s="175"/>
      <c r="AF14" s="175"/>
      <c r="AG14" s="1115">
        <v>5</v>
      </c>
      <c r="AH14" s="873" t="s">
        <v>123</v>
      </c>
      <c r="AI14" s="821">
        <v>0.36496527777777782</v>
      </c>
      <c r="AK14" s="820"/>
      <c r="AL14" s="1277"/>
      <c r="AM14" s="175"/>
      <c r="AN14" s="175"/>
      <c r="AO14" s="175"/>
      <c r="AP14" s="175"/>
      <c r="AQ14" s="175"/>
      <c r="AR14" s="175"/>
      <c r="AS14" s="175"/>
      <c r="AT14" s="175"/>
    </row>
    <row r="15" spans="1:46" s="7" customFormat="1" ht="15.75" customHeight="1" x14ac:dyDescent="0.25">
      <c r="A15" s="1115">
        <v>6</v>
      </c>
      <c r="B15" s="873" t="s">
        <v>124</v>
      </c>
      <c r="C15" s="877" t="s">
        <v>125</v>
      </c>
      <c r="D15" s="294"/>
      <c r="E15" s="1195"/>
      <c r="F15" s="1211"/>
      <c r="G15" s="1211"/>
      <c r="I15" s="1805"/>
      <c r="J15" s="1806"/>
      <c r="K15" s="1806"/>
      <c r="L15" s="1806"/>
      <c r="M15" s="1807"/>
      <c r="N15" s="1275"/>
      <c r="O15" s="1275"/>
      <c r="P15" s="1275"/>
      <c r="Q15" s="1275"/>
      <c r="R15" s="1275"/>
      <c r="S15" s="1115">
        <v>6</v>
      </c>
      <c r="T15" s="873" t="s">
        <v>124</v>
      </c>
      <c r="U15" s="878" t="s">
        <v>125</v>
      </c>
      <c r="W15" s="1205"/>
      <c r="X15" s="1277"/>
      <c r="Y15" s="353"/>
      <c r="Z15" s="353"/>
      <c r="AA15" s="353"/>
      <c r="AB15" s="353"/>
      <c r="AC15" s="353"/>
      <c r="AD15" s="353"/>
      <c r="AE15" s="353"/>
      <c r="AF15" s="353"/>
      <c r="AG15" s="1115">
        <v>6</v>
      </c>
      <c r="AH15" s="873" t="s">
        <v>124</v>
      </c>
      <c r="AI15" s="878" t="s">
        <v>125</v>
      </c>
      <c r="AK15" s="1205"/>
      <c r="AL15" s="1277"/>
      <c r="AM15" s="353"/>
      <c r="AN15" s="353"/>
      <c r="AO15" s="353"/>
      <c r="AP15" s="353"/>
      <c r="AQ15" s="353"/>
      <c r="AR15" s="353"/>
      <c r="AS15" s="353"/>
      <c r="AT15" s="353"/>
    </row>
    <row r="16" spans="1:46" s="7" customFormat="1" ht="15.75" customHeight="1" x14ac:dyDescent="0.25">
      <c r="A16" s="1115">
        <v>7</v>
      </c>
      <c r="B16" s="873" t="s">
        <v>102</v>
      </c>
      <c r="C16" s="1187">
        <v>43936</v>
      </c>
      <c r="D16" s="294"/>
      <c r="E16" s="820"/>
      <c r="F16" s="66"/>
      <c r="G16" s="1195"/>
      <c r="I16" s="1805"/>
      <c r="J16" s="1806"/>
      <c r="K16" s="1806"/>
      <c r="L16" s="1806"/>
      <c r="M16" s="1807"/>
      <c r="N16" s="1275"/>
      <c r="O16" s="1275"/>
      <c r="P16" s="1275"/>
      <c r="Q16" s="1275"/>
      <c r="R16" s="1275"/>
      <c r="S16" s="1115">
        <v>7</v>
      </c>
      <c r="T16" s="873" t="s">
        <v>102</v>
      </c>
      <c r="U16" s="1187">
        <v>43943</v>
      </c>
      <c r="W16" s="820"/>
      <c r="X16" s="1277"/>
      <c r="Y16" s="175"/>
      <c r="Z16" s="175"/>
      <c r="AA16" s="175"/>
      <c r="AB16" s="175"/>
      <c r="AC16" s="175"/>
      <c r="AD16" s="175"/>
      <c r="AE16" s="175"/>
      <c r="AF16" s="175"/>
      <c r="AG16" s="1115">
        <v>7</v>
      </c>
      <c r="AH16" s="873" t="s">
        <v>102</v>
      </c>
      <c r="AI16" s="1187">
        <v>43949</v>
      </c>
      <c r="AK16" s="820"/>
      <c r="AL16" s="1277"/>
      <c r="AM16" s="175"/>
      <c r="AN16" s="175"/>
      <c r="AO16" s="175"/>
      <c r="AP16" s="175"/>
      <c r="AQ16" s="175"/>
      <c r="AR16" s="175"/>
      <c r="AS16" s="175"/>
      <c r="AT16" s="175"/>
    </row>
    <row r="17" spans="1:62" s="7" customFormat="1" ht="15.75" customHeight="1" x14ac:dyDescent="0.25">
      <c r="A17" s="1115">
        <v>8</v>
      </c>
      <c r="B17" s="873" t="s">
        <v>103</v>
      </c>
      <c r="C17" s="1187">
        <v>43950</v>
      </c>
      <c r="D17" s="294"/>
      <c r="E17" s="820"/>
      <c r="F17" s="66"/>
      <c r="G17" s="1195"/>
      <c r="I17" s="1805"/>
      <c r="J17" s="1806"/>
      <c r="K17" s="1806"/>
      <c r="L17" s="1806"/>
      <c r="M17" s="1807"/>
      <c r="N17" s="1275"/>
      <c r="O17" s="1275"/>
      <c r="P17" s="1275"/>
      <c r="Q17" s="1275"/>
      <c r="R17" s="1275"/>
      <c r="S17" s="1115">
        <v>8</v>
      </c>
      <c r="T17" s="873" t="s">
        <v>103</v>
      </c>
      <c r="U17" s="1187">
        <v>43950</v>
      </c>
      <c r="W17" s="820"/>
      <c r="X17" s="1277"/>
      <c r="Y17" s="175"/>
      <c r="Z17" s="175"/>
      <c r="AA17" s="175"/>
      <c r="AB17" s="175"/>
      <c r="AC17" s="175"/>
      <c r="AD17" s="175"/>
      <c r="AE17" s="175"/>
      <c r="AF17" s="175"/>
      <c r="AG17" s="1115">
        <v>8</v>
      </c>
      <c r="AH17" s="873" t="s">
        <v>103</v>
      </c>
      <c r="AI17" s="1187">
        <v>43956</v>
      </c>
      <c r="AK17" s="820"/>
      <c r="AL17" s="1277"/>
      <c r="AM17" s="175"/>
      <c r="AN17" s="175"/>
      <c r="AO17" s="175"/>
      <c r="AP17" s="175"/>
      <c r="AQ17" s="175"/>
      <c r="AR17" s="175"/>
      <c r="AS17" s="175"/>
      <c r="AT17" s="175"/>
    </row>
    <row r="18" spans="1:62" s="7" customFormat="1" ht="15.75" customHeight="1" x14ac:dyDescent="0.25">
      <c r="A18" s="1161">
        <v>9</v>
      </c>
      <c r="B18" s="1162" t="s">
        <v>85</v>
      </c>
      <c r="C18" s="908" t="s">
        <v>390</v>
      </c>
      <c r="D18" s="294"/>
      <c r="E18" s="1200" t="s">
        <v>181</v>
      </c>
      <c r="F18" s="1631" t="s">
        <v>344</v>
      </c>
      <c r="G18" s="1631"/>
      <c r="I18" s="1805"/>
      <c r="J18" s="1806"/>
      <c r="K18" s="1806"/>
      <c r="L18" s="1806"/>
      <c r="M18" s="1807"/>
      <c r="N18" s="1275"/>
      <c r="O18" s="1275"/>
      <c r="P18" s="1275"/>
      <c r="Q18" s="1275"/>
      <c r="R18" s="1275"/>
      <c r="S18" s="1161">
        <v>9</v>
      </c>
      <c r="T18" s="1162" t="s">
        <v>85</v>
      </c>
      <c r="U18" s="906" t="s">
        <v>390</v>
      </c>
      <c r="W18" s="1642" t="s">
        <v>181</v>
      </c>
      <c r="X18" s="1642"/>
      <c r="Y18" s="1204" t="s">
        <v>202</v>
      </c>
      <c r="Z18" s="1212"/>
      <c r="AA18" s="1212"/>
      <c r="AB18" s="1212"/>
      <c r="AC18" s="1212"/>
      <c r="AD18" s="1212"/>
      <c r="AE18" s="1212"/>
      <c r="AF18" s="1212"/>
      <c r="AG18" s="1161">
        <v>9</v>
      </c>
      <c r="AH18" s="1162" t="s">
        <v>85</v>
      </c>
      <c r="AI18" s="906" t="s">
        <v>390</v>
      </c>
      <c r="AK18" s="1642" t="s">
        <v>181</v>
      </c>
      <c r="AL18" s="1642"/>
      <c r="AM18" s="1204" t="s">
        <v>202</v>
      </c>
      <c r="AN18" s="1212"/>
      <c r="AO18" s="1212"/>
      <c r="AP18" s="1212"/>
      <c r="AQ18" s="1212"/>
      <c r="AR18" s="1212"/>
      <c r="AS18" s="1212"/>
      <c r="AT18" s="1212"/>
    </row>
    <row r="19" spans="1:62" s="7" customFormat="1" ht="15.75" customHeight="1" x14ac:dyDescent="0.25">
      <c r="A19" s="1115">
        <v>10</v>
      </c>
      <c r="B19" s="873" t="s">
        <v>86</v>
      </c>
      <c r="C19" s="665" t="s">
        <v>399</v>
      </c>
      <c r="D19" s="294"/>
      <c r="E19" s="823"/>
      <c r="F19" s="66"/>
      <c r="G19" s="1195"/>
      <c r="I19" s="1805"/>
      <c r="J19" s="1806"/>
      <c r="K19" s="1806"/>
      <c r="L19" s="1806"/>
      <c r="M19" s="1807"/>
      <c r="N19" s="1275"/>
      <c r="O19" s="1275"/>
      <c r="P19" s="1275"/>
      <c r="Q19" s="1275"/>
      <c r="R19" s="1275"/>
      <c r="S19" s="1115">
        <v>10</v>
      </c>
      <c r="T19" s="873" t="s">
        <v>86</v>
      </c>
      <c r="U19" s="1204" t="s">
        <v>202</v>
      </c>
      <c r="W19" s="823"/>
      <c r="X19" s="1277"/>
      <c r="Y19" s="1007"/>
      <c r="Z19" s="1007"/>
      <c r="AA19" s="1007"/>
      <c r="AB19" s="1007"/>
      <c r="AC19" s="1007"/>
      <c r="AD19" s="1007"/>
      <c r="AE19" s="1007"/>
      <c r="AF19" s="1007"/>
      <c r="AG19" s="1115">
        <v>10</v>
      </c>
      <c r="AH19" s="873" t="s">
        <v>86</v>
      </c>
      <c r="AI19" s="1204" t="s">
        <v>202</v>
      </c>
      <c r="AK19" s="823"/>
      <c r="AL19" s="1277"/>
      <c r="AM19" s="1007"/>
      <c r="AN19" s="1007"/>
      <c r="AO19" s="1007"/>
      <c r="AP19" s="1007"/>
      <c r="AQ19" s="1007"/>
      <c r="AR19" s="1007"/>
      <c r="AS19" s="1007"/>
      <c r="AT19" s="1007"/>
    </row>
    <row r="20" spans="1:62" s="7" customFormat="1" ht="15.75" customHeight="1" x14ac:dyDescent="0.25">
      <c r="A20" s="1115">
        <v>11</v>
      </c>
      <c r="B20" s="873" t="s">
        <v>87</v>
      </c>
      <c r="C20" s="109" t="s">
        <v>561</v>
      </c>
      <c r="D20" s="294"/>
      <c r="E20" s="1203" t="s">
        <v>100</v>
      </c>
      <c r="F20" s="1783" t="s">
        <v>399</v>
      </c>
      <c r="G20" s="1783"/>
      <c r="I20" s="1805"/>
      <c r="J20" s="1806"/>
      <c r="K20" s="1806"/>
      <c r="L20" s="1806"/>
      <c r="M20" s="1807"/>
      <c r="N20" s="1275"/>
      <c r="O20" s="1275"/>
      <c r="P20" s="1275"/>
      <c r="Q20" s="1275"/>
      <c r="R20" s="1275"/>
      <c r="S20" s="1115">
        <v>11</v>
      </c>
      <c r="T20" s="873" t="s">
        <v>87</v>
      </c>
      <c r="U20" s="1204" t="s">
        <v>202</v>
      </c>
      <c r="W20" s="1714" t="s">
        <v>100</v>
      </c>
      <c r="X20" s="1714"/>
      <c r="Y20" s="1204" t="s">
        <v>202</v>
      </c>
      <c r="Z20" s="1212"/>
      <c r="AA20" s="1212"/>
      <c r="AB20" s="1212"/>
      <c r="AC20" s="1212"/>
      <c r="AD20" s="1212"/>
      <c r="AE20" s="1212"/>
      <c r="AF20" s="1212"/>
      <c r="AG20" s="1115">
        <v>11</v>
      </c>
      <c r="AH20" s="873" t="s">
        <v>87</v>
      </c>
      <c r="AI20" s="1204" t="s">
        <v>202</v>
      </c>
      <c r="AK20" s="1714" t="s">
        <v>100</v>
      </c>
      <c r="AL20" s="1714"/>
      <c r="AM20" s="1204" t="s">
        <v>202</v>
      </c>
      <c r="AN20" s="1212"/>
      <c r="AO20" s="1212"/>
      <c r="AP20" s="1212"/>
      <c r="AQ20" s="1212"/>
      <c r="AR20" s="1212"/>
      <c r="AS20" s="1212"/>
      <c r="AT20" s="1212"/>
    </row>
    <row r="21" spans="1:62" s="7" customFormat="1" ht="15.75" customHeight="1" x14ac:dyDescent="0.25">
      <c r="A21" s="1115">
        <v>12</v>
      </c>
      <c r="B21" s="873" t="s">
        <v>83</v>
      </c>
      <c r="C21" s="109">
        <v>250000000</v>
      </c>
      <c r="D21" s="294"/>
      <c r="E21" s="1201"/>
      <c r="F21" s="260"/>
      <c r="G21" s="260"/>
      <c r="I21" s="1805"/>
      <c r="J21" s="1806"/>
      <c r="K21" s="1806"/>
      <c r="L21" s="1806"/>
      <c r="M21" s="1807"/>
      <c r="N21" s="1275"/>
      <c r="O21" s="1275"/>
      <c r="P21" s="1275"/>
      <c r="Q21" s="1275"/>
      <c r="R21" s="1275"/>
      <c r="S21" s="1115">
        <v>12</v>
      </c>
      <c r="T21" s="873" t="s">
        <v>83</v>
      </c>
      <c r="U21" s="109">
        <v>120000000</v>
      </c>
      <c r="W21" s="1201"/>
      <c r="X21" s="1277"/>
      <c r="Y21" s="260"/>
      <c r="Z21" s="260"/>
      <c r="AA21" s="260"/>
      <c r="AB21" s="260"/>
      <c r="AC21" s="260"/>
      <c r="AD21" s="260"/>
      <c r="AE21" s="260"/>
      <c r="AF21" s="260"/>
      <c r="AG21" s="1115">
        <v>12</v>
      </c>
      <c r="AH21" s="873" t="s">
        <v>83</v>
      </c>
      <c r="AI21" s="109">
        <v>120000000</v>
      </c>
      <c r="AK21" s="1201"/>
      <c r="AL21" s="1277"/>
      <c r="AM21" s="260"/>
      <c r="AN21" s="260"/>
      <c r="AO21" s="260"/>
      <c r="AP21" s="260"/>
      <c r="AQ21" s="260"/>
      <c r="AR21" s="260"/>
      <c r="AS21" s="260"/>
      <c r="AT21" s="260"/>
    </row>
    <row r="22" spans="1:62" s="7" customFormat="1" ht="15.75" customHeight="1" x14ac:dyDescent="0.25">
      <c r="A22" s="1115">
        <v>13</v>
      </c>
      <c r="B22" s="873" t="s">
        <v>88</v>
      </c>
      <c r="C22" s="1181" t="s">
        <v>162</v>
      </c>
      <c r="D22" s="294"/>
      <c r="E22" s="300"/>
      <c r="F22" s="66"/>
      <c r="G22" s="1195"/>
      <c r="I22" s="1805"/>
      <c r="J22" s="1806"/>
      <c r="K22" s="1806"/>
      <c r="L22" s="1806"/>
      <c r="M22" s="1807"/>
      <c r="N22" s="1275"/>
      <c r="O22" s="1275"/>
      <c r="P22" s="1275"/>
      <c r="Q22" s="1275"/>
      <c r="R22" s="1275"/>
      <c r="S22" s="1115">
        <v>13</v>
      </c>
      <c r="T22" s="873" t="s">
        <v>88</v>
      </c>
      <c r="U22" s="1181" t="s">
        <v>162</v>
      </c>
      <c r="W22" s="300"/>
      <c r="X22" s="1277"/>
      <c r="Y22" s="175"/>
      <c r="Z22" s="175"/>
      <c r="AA22" s="175"/>
      <c r="AB22" s="175"/>
      <c r="AC22" s="175"/>
      <c r="AD22" s="175"/>
      <c r="AE22" s="175"/>
      <c r="AF22" s="175"/>
      <c r="AG22" s="1115">
        <v>13</v>
      </c>
      <c r="AH22" s="873" t="s">
        <v>88</v>
      </c>
      <c r="AI22" s="1181" t="s">
        <v>162</v>
      </c>
      <c r="AK22" s="300"/>
      <c r="AL22" s="1277"/>
      <c r="AM22" s="175"/>
      <c r="AN22" s="175"/>
      <c r="AO22" s="175"/>
      <c r="AP22" s="175"/>
      <c r="AQ22" s="175"/>
      <c r="AR22" s="175"/>
      <c r="AS22" s="175"/>
      <c r="AT22" s="175"/>
    </row>
    <row r="23" spans="1:62" s="7" customFormat="1" ht="15.75" customHeight="1" x14ac:dyDescent="0.25">
      <c r="A23" s="1115">
        <v>14</v>
      </c>
      <c r="B23" s="873" t="s">
        <v>82</v>
      </c>
      <c r="C23" s="666">
        <v>8.6E-3</v>
      </c>
      <c r="D23" s="294"/>
      <c r="E23" s="824"/>
      <c r="F23" s="1195"/>
      <c r="G23" s="1195"/>
      <c r="I23" s="1805"/>
      <c r="J23" s="1806"/>
      <c r="K23" s="1806"/>
      <c r="L23" s="1806"/>
      <c r="M23" s="1807"/>
      <c r="N23" s="1275"/>
      <c r="O23" s="1275"/>
      <c r="P23" s="1275"/>
      <c r="Q23" s="1275"/>
      <c r="R23" s="1275"/>
      <c r="S23" s="1115">
        <v>14</v>
      </c>
      <c r="T23" s="873" t="s">
        <v>82</v>
      </c>
      <c r="U23" s="666">
        <v>7.7999999999999996E-3</v>
      </c>
      <c r="W23" s="824"/>
      <c r="X23" s="1277"/>
      <c r="Y23" s="1195"/>
      <c r="Z23" s="1195"/>
      <c r="AA23" s="1195"/>
      <c r="AB23" s="1195"/>
      <c r="AC23" s="1195"/>
      <c r="AD23" s="1195"/>
      <c r="AE23" s="1195"/>
      <c r="AF23" s="1195"/>
      <c r="AG23" s="1115">
        <v>14</v>
      </c>
      <c r="AH23" s="873" t="s">
        <v>82</v>
      </c>
      <c r="AI23" s="666">
        <v>8.5000000000000006E-3</v>
      </c>
      <c r="AK23" s="824"/>
      <c r="AL23" s="1277"/>
      <c r="AM23" s="1195"/>
      <c r="AN23" s="1195"/>
      <c r="AO23" s="1195"/>
      <c r="AP23" s="1195"/>
      <c r="AQ23" s="1195"/>
      <c r="AR23" s="1195"/>
      <c r="AS23" s="1195"/>
      <c r="AT23" s="1195"/>
    </row>
    <row r="24" spans="1:62" s="7" customFormat="1" ht="15.75" customHeight="1" x14ac:dyDescent="0.25">
      <c r="A24" s="1115">
        <v>15</v>
      </c>
      <c r="B24" s="873" t="s">
        <v>84</v>
      </c>
      <c r="C24" s="109">
        <v>250082465.75342464</v>
      </c>
      <c r="D24" s="294"/>
      <c r="E24" s="825"/>
      <c r="F24" s="66"/>
      <c r="G24" s="1195"/>
      <c r="I24" s="1805"/>
      <c r="J24" s="1806"/>
      <c r="K24" s="1806"/>
      <c r="L24" s="1806"/>
      <c r="M24" s="1807"/>
      <c r="N24" s="1275"/>
      <c r="O24" s="1275"/>
      <c r="P24" s="1275"/>
      <c r="Q24" s="1275"/>
      <c r="R24" s="1275"/>
      <c r="S24" s="1115">
        <v>15</v>
      </c>
      <c r="T24" s="873" t="s">
        <v>84</v>
      </c>
      <c r="U24" s="109">
        <v>120017950.6849315</v>
      </c>
      <c r="W24" s="825"/>
      <c r="X24" s="1277"/>
      <c r="Y24" s="175"/>
      <c r="Z24" s="175"/>
      <c r="AA24" s="175"/>
      <c r="AB24" s="175"/>
      <c r="AC24" s="175"/>
      <c r="AD24" s="175"/>
      <c r="AE24" s="175"/>
      <c r="AF24" s="175"/>
      <c r="AG24" s="1115">
        <v>15</v>
      </c>
      <c r="AH24" s="873" t="s">
        <v>84</v>
      </c>
      <c r="AI24" s="109">
        <v>120000279.4520548</v>
      </c>
      <c r="AK24" s="825"/>
      <c r="AL24" s="1277"/>
      <c r="AM24" s="175"/>
      <c r="AN24" s="175"/>
      <c r="AO24" s="175"/>
      <c r="AP24" s="175"/>
      <c r="AQ24" s="175"/>
      <c r="AR24" s="175"/>
      <c r="AS24" s="175"/>
      <c r="AT24" s="175"/>
    </row>
    <row r="25" spans="1:62" s="7" customFormat="1" ht="15.75" customHeight="1" x14ac:dyDescent="0.25">
      <c r="A25" s="1115">
        <v>16</v>
      </c>
      <c r="B25" s="873" t="s">
        <v>316</v>
      </c>
      <c r="C25" s="131" t="s">
        <v>263</v>
      </c>
      <c r="D25" s="1262"/>
      <c r="E25" s="822" t="s">
        <v>95</v>
      </c>
      <c r="F25" s="1781" t="s">
        <v>151</v>
      </c>
      <c r="G25" s="1781"/>
      <c r="I25" s="1805"/>
      <c r="J25" s="1806"/>
      <c r="K25" s="1806"/>
      <c r="L25" s="1806"/>
      <c r="M25" s="1807"/>
      <c r="N25" s="1275"/>
      <c r="O25" s="1275"/>
      <c r="P25" s="1275"/>
      <c r="Q25" s="1275"/>
      <c r="R25" s="1275"/>
      <c r="S25" s="1115">
        <v>16</v>
      </c>
      <c r="T25" s="873" t="s">
        <v>316</v>
      </c>
      <c r="U25" s="1204" t="s">
        <v>263</v>
      </c>
      <c r="V25" s="1278"/>
      <c r="W25" s="1782" t="s">
        <v>95</v>
      </c>
      <c r="X25" s="1782"/>
      <c r="Y25" s="1188" t="s">
        <v>151</v>
      </c>
      <c r="Z25" s="1211"/>
      <c r="AA25" s="1211"/>
      <c r="AB25" s="1211"/>
      <c r="AC25" s="1211"/>
      <c r="AD25" s="1211"/>
      <c r="AE25" s="1211"/>
      <c r="AF25" s="1211"/>
      <c r="AG25" s="1115">
        <v>16</v>
      </c>
      <c r="AH25" s="873" t="s">
        <v>316</v>
      </c>
      <c r="AI25" s="1204" t="s">
        <v>263</v>
      </c>
      <c r="AJ25" s="1278"/>
      <c r="AK25" s="1782" t="s">
        <v>95</v>
      </c>
      <c r="AL25" s="1782"/>
      <c r="AM25" s="1188" t="s">
        <v>151</v>
      </c>
      <c r="AN25" s="1211"/>
      <c r="AO25" s="1211"/>
      <c r="AP25" s="1211"/>
      <c r="AQ25" s="1211"/>
      <c r="AR25" s="1211"/>
      <c r="AS25" s="1211"/>
      <c r="AT25" s="1211"/>
    </row>
    <row r="26" spans="1:62" s="7" customFormat="1" ht="15.75" customHeight="1" x14ac:dyDescent="0.25">
      <c r="A26" s="1115">
        <v>17</v>
      </c>
      <c r="B26" s="873" t="s">
        <v>13</v>
      </c>
      <c r="C26" s="131" t="s">
        <v>148</v>
      </c>
      <c r="D26" s="205"/>
      <c r="E26" s="1200" t="s">
        <v>95</v>
      </c>
      <c r="F26" s="1781" t="s">
        <v>157</v>
      </c>
      <c r="G26" s="1781"/>
      <c r="I26" s="1808"/>
      <c r="J26" s="1809"/>
      <c r="K26" s="1809"/>
      <c r="L26" s="1809"/>
      <c r="M26" s="1810"/>
      <c r="N26" s="1275"/>
      <c r="O26" s="1275"/>
      <c r="P26" s="1275"/>
      <c r="Q26" s="1275"/>
      <c r="R26" s="1275"/>
      <c r="S26" s="1115">
        <v>17</v>
      </c>
      <c r="T26" s="873" t="s">
        <v>13</v>
      </c>
      <c r="U26" s="1204" t="s">
        <v>148</v>
      </c>
      <c r="W26" s="1782" t="s">
        <v>95</v>
      </c>
      <c r="X26" s="1782"/>
      <c r="Y26" s="93" t="s">
        <v>345</v>
      </c>
      <c r="Z26" s="186"/>
      <c r="AA26" s="186"/>
      <c r="AB26" s="186"/>
      <c r="AC26" s="186"/>
      <c r="AD26" s="186"/>
      <c r="AE26" s="186"/>
      <c r="AF26" s="186"/>
      <c r="AG26" s="1115">
        <v>17</v>
      </c>
      <c r="AH26" s="873" t="s">
        <v>13</v>
      </c>
      <c r="AI26" s="1204" t="s">
        <v>148</v>
      </c>
      <c r="AK26" s="1782" t="s">
        <v>95</v>
      </c>
      <c r="AL26" s="1782"/>
      <c r="AM26" s="93" t="s">
        <v>345</v>
      </c>
      <c r="AN26" s="186"/>
      <c r="AO26" s="186"/>
      <c r="AP26" s="186"/>
      <c r="AQ26" s="186"/>
      <c r="AR26" s="186"/>
      <c r="AS26" s="186"/>
      <c r="AT26" s="186"/>
    </row>
    <row r="27" spans="1:62" s="7" customFormat="1" ht="15.75" customHeight="1" x14ac:dyDescent="0.25">
      <c r="A27" s="1115">
        <v>18</v>
      </c>
      <c r="B27" s="411" t="s">
        <v>211</v>
      </c>
      <c r="C27" s="109" t="s">
        <v>262</v>
      </c>
      <c r="D27" s="294"/>
      <c r="E27" s="822" t="s">
        <v>95</v>
      </c>
      <c r="F27" s="1781" t="s">
        <v>205</v>
      </c>
      <c r="G27" s="1781"/>
      <c r="I27" s="1279"/>
      <c r="J27" s="1279"/>
      <c r="K27" s="1279"/>
      <c r="L27" s="1279"/>
      <c r="M27" s="1279"/>
      <c r="N27" s="1275"/>
      <c r="O27" s="1275"/>
      <c r="P27" s="1275"/>
      <c r="Q27" s="1275"/>
      <c r="R27" s="1275"/>
      <c r="S27" s="1115">
        <v>18</v>
      </c>
      <c r="T27" s="1280" t="s">
        <v>211</v>
      </c>
      <c r="U27" s="1204" t="s">
        <v>262</v>
      </c>
      <c r="V27" s="1250"/>
      <c r="W27" s="1782" t="s">
        <v>95</v>
      </c>
      <c r="X27" s="1782"/>
      <c r="Y27" s="244" t="s">
        <v>205</v>
      </c>
      <c r="Z27" s="353"/>
      <c r="AA27" s="353"/>
      <c r="AB27" s="353"/>
      <c r="AC27" s="353"/>
      <c r="AD27" s="353"/>
      <c r="AE27" s="353"/>
      <c r="AF27" s="353"/>
      <c r="AG27" s="1115">
        <v>18</v>
      </c>
      <c r="AH27" s="1280" t="s">
        <v>211</v>
      </c>
      <c r="AI27" s="1204" t="s">
        <v>262</v>
      </c>
      <c r="AJ27" s="1250"/>
      <c r="AK27" s="1782" t="s">
        <v>95</v>
      </c>
      <c r="AL27" s="1782"/>
      <c r="AM27" s="244" t="s">
        <v>205</v>
      </c>
      <c r="AN27" s="353"/>
      <c r="AO27" s="353"/>
      <c r="AP27" s="353"/>
      <c r="AQ27" s="353"/>
      <c r="AR27" s="353"/>
      <c r="AS27" s="353"/>
      <c r="AT27" s="353"/>
    </row>
    <row r="28" spans="1:62" s="7" customFormat="1" ht="15.75" customHeight="1" x14ac:dyDescent="0.25">
      <c r="A28" s="198"/>
      <c r="B28" s="1265"/>
      <c r="C28" s="189"/>
      <c r="D28" s="294"/>
      <c r="E28" s="887"/>
      <c r="F28" s="1197"/>
      <c r="G28" s="1197"/>
      <c r="I28" s="1279"/>
      <c r="J28" s="1279"/>
      <c r="K28" s="1279"/>
      <c r="L28" s="1279"/>
      <c r="M28" s="1279"/>
      <c r="N28" s="1275"/>
      <c r="O28" s="1275"/>
      <c r="P28" s="1275"/>
      <c r="Q28" s="1275"/>
      <c r="R28" s="1275"/>
      <c r="S28" s="198"/>
      <c r="T28" s="1281"/>
      <c r="U28" s="1212"/>
      <c r="V28" s="1250"/>
      <c r="W28" s="1282"/>
      <c r="X28" s="1282"/>
      <c r="Y28" s="353"/>
      <c r="Z28" s="353"/>
      <c r="AA28" s="353"/>
      <c r="AB28" s="353"/>
      <c r="AC28" s="353"/>
      <c r="AD28" s="353"/>
      <c r="AE28" s="353"/>
      <c r="AF28" s="353"/>
      <c r="AG28" s="198"/>
      <c r="AH28" s="1281"/>
      <c r="AI28" s="1212"/>
      <c r="AJ28" s="1250"/>
      <c r="AK28" s="1282"/>
      <c r="AL28" s="1282"/>
      <c r="AM28" s="353"/>
      <c r="AN28" s="353"/>
      <c r="AO28" s="353"/>
      <c r="AP28" s="353"/>
      <c r="AQ28" s="353"/>
      <c r="AR28" s="353"/>
      <c r="AS28" s="353"/>
      <c r="AT28" s="353"/>
    </row>
    <row r="29" spans="1:62" s="7" customFormat="1" ht="18" customHeight="1" x14ac:dyDescent="0.25">
      <c r="A29" s="1774" t="s">
        <v>354</v>
      </c>
      <c r="B29" s="1774"/>
      <c r="C29" s="1774"/>
      <c r="D29" s="1774"/>
      <c r="F29" s="1784" t="s">
        <v>858</v>
      </c>
      <c r="G29" s="186"/>
      <c r="H29" s="1619" t="s">
        <v>364</v>
      </c>
      <c r="I29" s="1756"/>
      <c r="J29" s="1756"/>
      <c r="K29" s="175"/>
      <c r="L29" s="1774" t="s">
        <v>365</v>
      </c>
      <c r="M29" s="1774"/>
      <c r="N29" s="1774"/>
      <c r="O29" s="1215"/>
      <c r="P29" s="1774" t="s">
        <v>370</v>
      </c>
      <c r="Q29" s="1774"/>
      <c r="R29" s="1774"/>
      <c r="S29" s="1774" t="s">
        <v>367</v>
      </c>
      <c r="T29" s="1774"/>
      <c r="U29" s="1774"/>
      <c r="V29" s="1774"/>
      <c r="X29" s="1619" t="s">
        <v>368</v>
      </c>
      <c r="Y29" s="1756"/>
      <c r="AA29" s="1774" t="s">
        <v>369</v>
      </c>
      <c r="AB29" s="1774"/>
      <c r="AC29" s="1774"/>
      <c r="AD29" s="1774" t="s">
        <v>357</v>
      </c>
      <c r="AE29" s="1774"/>
      <c r="AF29" s="1774"/>
      <c r="AG29" s="1774" t="s">
        <v>419</v>
      </c>
      <c r="AH29" s="1774"/>
      <c r="AI29" s="1774"/>
      <c r="AJ29" s="1774"/>
      <c r="AL29" s="1811" t="s">
        <v>420</v>
      </c>
      <c r="AM29" s="1811"/>
      <c r="AN29" s="1811"/>
      <c r="AO29" s="1774" t="s">
        <v>421</v>
      </c>
      <c r="AP29" s="1774"/>
      <c r="AQ29" s="1774"/>
      <c r="AR29" s="1774" t="s">
        <v>422</v>
      </c>
      <c r="AS29" s="1774"/>
      <c r="AT29" s="1774"/>
      <c r="AU29" s="1811"/>
      <c r="AV29" s="1811"/>
      <c r="AW29" s="1811"/>
      <c r="AX29" s="1811"/>
      <c r="AZ29" s="1619"/>
      <c r="BA29" s="1619"/>
      <c r="BB29" s="1619"/>
      <c r="BD29" s="1619"/>
      <c r="BE29" s="1619"/>
      <c r="BF29" s="1619"/>
      <c r="BH29" s="1619"/>
      <c r="BI29" s="1619"/>
      <c r="BJ29" s="1619"/>
    </row>
    <row r="30" spans="1:62" s="7" customFormat="1" ht="15.75" customHeight="1" x14ac:dyDescent="0.25">
      <c r="A30" s="1747" t="s">
        <v>133</v>
      </c>
      <c r="B30" s="1747"/>
      <c r="C30" s="1747"/>
      <c r="D30" s="1747"/>
      <c r="F30" s="1747"/>
      <c r="G30" s="186"/>
      <c r="H30" s="1747" t="s">
        <v>351</v>
      </c>
      <c r="I30" s="1747"/>
      <c r="J30" s="1747"/>
      <c r="K30" s="175"/>
      <c r="L30" s="1756" t="s">
        <v>133</v>
      </c>
      <c r="M30" s="1756"/>
      <c r="N30" s="1756"/>
      <c r="O30" s="1191"/>
      <c r="P30" s="1756" t="s">
        <v>133</v>
      </c>
      <c r="Q30" s="1756"/>
      <c r="R30" s="1756"/>
      <c r="S30" s="1756" t="s">
        <v>133</v>
      </c>
      <c r="T30" s="1756"/>
      <c r="U30" s="1756"/>
      <c r="V30" s="1756"/>
      <c r="X30" s="1747" t="s">
        <v>351</v>
      </c>
      <c r="Y30" s="1747"/>
      <c r="AA30" s="1756" t="s">
        <v>133</v>
      </c>
      <c r="AB30" s="1756"/>
      <c r="AC30" s="1756"/>
      <c r="AD30" s="1756" t="s">
        <v>133</v>
      </c>
      <c r="AE30" s="1756"/>
      <c r="AF30" s="1756"/>
      <c r="AG30" s="1756" t="s">
        <v>133</v>
      </c>
      <c r="AH30" s="1756"/>
      <c r="AI30" s="1756"/>
      <c r="AJ30" s="1756"/>
      <c r="AL30" s="1747" t="s">
        <v>351</v>
      </c>
      <c r="AM30" s="1747"/>
      <c r="AO30" s="1756" t="s">
        <v>133</v>
      </c>
      <c r="AP30" s="1756"/>
      <c r="AQ30" s="1756"/>
      <c r="AR30" s="1756" t="s">
        <v>133</v>
      </c>
      <c r="AS30" s="1756"/>
      <c r="AT30" s="1756"/>
      <c r="AU30" s="1756" t="s">
        <v>133</v>
      </c>
      <c r="AV30" s="1756"/>
      <c r="AW30" s="1756"/>
      <c r="AZ30" s="1756" t="s">
        <v>133</v>
      </c>
      <c r="BA30" s="1756"/>
      <c r="BD30" s="1756" t="s">
        <v>133</v>
      </c>
      <c r="BE30" s="1756"/>
      <c r="BH30" s="1756" t="s">
        <v>133</v>
      </c>
      <c r="BI30" s="1756"/>
    </row>
    <row r="31" spans="1:62" s="7" customFormat="1" ht="15.75" customHeight="1" x14ac:dyDescent="0.25">
      <c r="A31" s="537">
        <v>1</v>
      </c>
      <c r="B31" s="647" t="s">
        <v>0</v>
      </c>
      <c r="C31" s="1184" t="s">
        <v>702</v>
      </c>
      <c r="D31" s="269" t="s">
        <v>130</v>
      </c>
      <c r="E31" s="881" t="s">
        <v>283</v>
      </c>
      <c r="F31" s="1115"/>
      <c r="G31" s="212"/>
      <c r="H31" s="537">
        <v>1</v>
      </c>
      <c r="I31" s="1184" t="s">
        <v>702</v>
      </c>
      <c r="J31" s="269" t="s">
        <v>130</v>
      </c>
      <c r="K31" s="175"/>
      <c r="L31" s="537">
        <v>1</v>
      </c>
      <c r="M31" s="1183" t="s">
        <v>702</v>
      </c>
      <c r="N31" s="299"/>
      <c r="O31" s="933"/>
      <c r="P31" s="537">
        <v>1</v>
      </c>
      <c r="Q31" s="1183" t="s">
        <v>706</v>
      </c>
      <c r="R31" s="660"/>
      <c r="S31" s="537">
        <v>1</v>
      </c>
      <c r="T31" s="647" t="s">
        <v>0</v>
      </c>
      <c r="U31" s="1183" t="s">
        <v>707</v>
      </c>
      <c r="V31" s="660"/>
      <c r="W31" s="132"/>
      <c r="X31" s="537">
        <v>1</v>
      </c>
      <c r="Y31" s="1183" t="s">
        <v>707</v>
      </c>
      <c r="Z31" s="132"/>
      <c r="AA31" s="537">
        <v>1</v>
      </c>
      <c r="AB31" s="1183" t="s">
        <v>707</v>
      </c>
      <c r="AC31" s="660"/>
      <c r="AD31" s="537">
        <v>1</v>
      </c>
      <c r="AE31" s="1183" t="s">
        <v>709</v>
      </c>
      <c r="AF31" s="660"/>
      <c r="AG31" s="537">
        <v>1</v>
      </c>
      <c r="AH31" s="647" t="s">
        <v>0</v>
      </c>
      <c r="AI31" s="1183" t="s">
        <v>830</v>
      </c>
      <c r="AJ31" s="660"/>
      <c r="AK31" s="132"/>
      <c r="AL31" s="537">
        <v>1</v>
      </c>
      <c r="AM31" s="1183" t="s">
        <v>830</v>
      </c>
      <c r="AN31" s="132"/>
      <c r="AO31" s="537">
        <v>1</v>
      </c>
      <c r="AP31" s="1183" t="s">
        <v>830</v>
      </c>
      <c r="AQ31" s="660"/>
      <c r="AR31" s="537">
        <v>1</v>
      </c>
      <c r="AS31" s="1183" t="s">
        <v>716</v>
      </c>
      <c r="AT31" s="660"/>
      <c r="AU31" s="537">
        <v>1</v>
      </c>
      <c r="AV31" s="1183" t="s">
        <v>709</v>
      </c>
      <c r="AW31" s="269" t="s">
        <v>130</v>
      </c>
      <c r="AX31" s="427" t="s">
        <v>283</v>
      </c>
      <c r="AZ31" s="537">
        <v>1</v>
      </c>
      <c r="BA31" s="1183" t="s">
        <v>709</v>
      </c>
      <c r="BB31" s="657" t="s">
        <v>283</v>
      </c>
      <c r="BD31" s="537">
        <v>1</v>
      </c>
      <c r="BE31" s="1183" t="s">
        <v>718</v>
      </c>
      <c r="BF31" s="657" t="s">
        <v>283</v>
      </c>
      <c r="BH31" s="537">
        <v>1</v>
      </c>
      <c r="BI31" s="1183" t="s">
        <v>718</v>
      </c>
      <c r="BJ31" s="657" t="s">
        <v>283</v>
      </c>
    </row>
    <row r="32" spans="1:62" s="7" customFormat="1" ht="15.75" customHeight="1" x14ac:dyDescent="0.25">
      <c r="A32" s="537">
        <v>2</v>
      </c>
      <c r="B32" s="647" t="s">
        <v>1</v>
      </c>
      <c r="C32" s="1181" t="s">
        <v>97</v>
      </c>
      <c r="D32" s="269" t="s">
        <v>130</v>
      </c>
      <c r="E32" s="882" t="s">
        <v>283</v>
      </c>
      <c r="F32" s="1125" t="s">
        <v>862</v>
      </c>
      <c r="G32" s="212"/>
      <c r="H32" s="537">
        <v>2</v>
      </c>
      <c r="I32" s="1181" t="s">
        <v>97</v>
      </c>
      <c r="J32" s="269" t="s">
        <v>130</v>
      </c>
      <c r="K32" s="175"/>
      <c r="L32" s="537">
        <v>2</v>
      </c>
      <c r="M32" s="1181" t="s">
        <v>97</v>
      </c>
      <c r="N32" s="299"/>
      <c r="O32" s="933"/>
      <c r="P32" s="537">
        <v>2</v>
      </c>
      <c r="Q32" s="244" t="s">
        <v>157</v>
      </c>
      <c r="R32" s="1273"/>
      <c r="S32" s="537">
        <v>2</v>
      </c>
      <c r="T32" s="901" t="s">
        <v>1</v>
      </c>
      <c r="U32" s="1181" t="s">
        <v>97</v>
      </c>
      <c r="V32" s="1273"/>
      <c r="W32" s="132"/>
      <c r="X32" s="537">
        <v>2</v>
      </c>
      <c r="Y32" s="1181" t="s">
        <v>97</v>
      </c>
      <c r="Z32" s="132"/>
      <c r="AA32" s="537">
        <v>2</v>
      </c>
      <c r="AB32" s="1181" t="s">
        <v>97</v>
      </c>
      <c r="AC32" s="1273"/>
      <c r="AD32" s="537">
        <v>2</v>
      </c>
      <c r="AE32" s="244" t="s">
        <v>157</v>
      </c>
      <c r="AF32" s="1273"/>
      <c r="AG32" s="537">
        <v>2</v>
      </c>
      <c r="AH32" s="901" t="s">
        <v>1</v>
      </c>
      <c r="AI32" s="1181" t="s">
        <v>97</v>
      </c>
      <c r="AJ32" s="1273"/>
      <c r="AK32" s="132"/>
      <c r="AL32" s="537">
        <v>2</v>
      </c>
      <c r="AM32" s="1181" t="s">
        <v>97</v>
      </c>
      <c r="AN32" s="132"/>
      <c r="AO32" s="537">
        <v>2</v>
      </c>
      <c r="AP32" s="1181" t="s">
        <v>97</v>
      </c>
      <c r="AQ32" s="1273"/>
      <c r="AR32" s="537">
        <v>2</v>
      </c>
      <c r="AS32" s="244" t="s">
        <v>157</v>
      </c>
      <c r="AT32" s="1273"/>
      <c r="AU32" s="537">
        <v>2</v>
      </c>
      <c r="AV32" s="1181" t="s">
        <v>97</v>
      </c>
      <c r="AW32" s="269" t="s">
        <v>130</v>
      </c>
      <c r="AZ32" s="537">
        <v>2</v>
      </c>
      <c r="BA32" s="1181" t="s">
        <v>97</v>
      </c>
      <c r="BD32" s="537">
        <v>2</v>
      </c>
      <c r="BE32" s="1181" t="s">
        <v>97</v>
      </c>
      <c r="BH32" s="537">
        <v>2</v>
      </c>
      <c r="BI32" s="1181" t="s">
        <v>97</v>
      </c>
    </row>
    <row r="33" spans="1:62" s="7" customFormat="1" ht="15.75" customHeight="1" x14ac:dyDescent="0.25">
      <c r="A33" s="537">
        <v>3</v>
      </c>
      <c r="B33" s="647" t="s">
        <v>40</v>
      </c>
      <c r="C33" s="1181" t="s">
        <v>97</v>
      </c>
      <c r="D33" s="269" t="s">
        <v>130</v>
      </c>
      <c r="E33" s="882"/>
      <c r="F33" s="1125">
        <v>4.0999999999999996</v>
      </c>
      <c r="G33" s="212"/>
      <c r="H33" s="537">
        <v>3</v>
      </c>
      <c r="I33" s="1181" t="s">
        <v>97</v>
      </c>
      <c r="J33" s="269" t="s">
        <v>130</v>
      </c>
      <c r="K33" s="175"/>
      <c r="L33" s="537">
        <v>3</v>
      </c>
      <c r="M33" s="1181" t="s">
        <v>97</v>
      </c>
      <c r="N33" s="299"/>
      <c r="O33" s="933"/>
      <c r="P33" s="537">
        <v>3</v>
      </c>
      <c r="Q33" s="244" t="s">
        <v>157</v>
      </c>
      <c r="R33" s="1273"/>
      <c r="S33" s="537">
        <v>3</v>
      </c>
      <c r="T33" s="901" t="s">
        <v>40</v>
      </c>
      <c r="U33" s="1181" t="s">
        <v>97</v>
      </c>
      <c r="V33" s="1273"/>
      <c r="W33" s="132"/>
      <c r="X33" s="537">
        <v>3</v>
      </c>
      <c r="Y33" s="1181" t="s">
        <v>97</v>
      </c>
      <c r="Z33" s="132"/>
      <c r="AA33" s="537">
        <v>3</v>
      </c>
      <c r="AB33" s="1181" t="s">
        <v>97</v>
      </c>
      <c r="AC33" s="1273"/>
      <c r="AD33" s="537">
        <v>3</v>
      </c>
      <c r="AE33" s="244" t="s">
        <v>157</v>
      </c>
      <c r="AF33" s="1273"/>
      <c r="AG33" s="537">
        <v>3</v>
      </c>
      <c r="AH33" s="901" t="s">
        <v>40</v>
      </c>
      <c r="AI33" s="1181" t="s">
        <v>97</v>
      </c>
      <c r="AJ33" s="1273"/>
      <c r="AK33" s="132"/>
      <c r="AL33" s="537">
        <v>3</v>
      </c>
      <c r="AM33" s="1181" t="s">
        <v>97</v>
      </c>
      <c r="AN33" s="132"/>
      <c r="AO33" s="537">
        <v>3</v>
      </c>
      <c r="AP33" s="1181" t="s">
        <v>97</v>
      </c>
      <c r="AQ33" s="1273"/>
      <c r="AR33" s="537">
        <v>3</v>
      </c>
      <c r="AS33" s="244" t="s">
        <v>157</v>
      </c>
      <c r="AT33" s="1273"/>
      <c r="AU33" s="537">
        <v>3</v>
      </c>
      <c r="AV33" s="1181" t="s">
        <v>97</v>
      </c>
      <c r="AW33" s="269" t="s">
        <v>130</v>
      </c>
      <c r="AZ33" s="537">
        <v>3</v>
      </c>
      <c r="BA33" s="1181" t="s">
        <v>97</v>
      </c>
      <c r="BD33" s="537">
        <v>3</v>
      </c>
      <c r="BE33" s="1181" t="s">
        <v>97</v>
      </c>
      <c r="BH33" s="537">
        <v>3</v>
      </c>
      <c r="BI33" s="1181" t="s">
        <v>97</v>
      </c>
    </row>
    <row r="34" spans="1:62" s="7" customFormat="1" ht="15.75" customHeight="1" x14ac:dyDescent="0.25">
      <c r="A34" s="537">
        <v>4</v>
      </c>
      <c r="B34" s="647" t="s">
        <v>12</v>
      </c>
      <c r="C34" s="1209" t="s">
        <v>106</v>
      </c>
      <c r="D34" s="269" t="s">
        <v>130</v>
      </c>
      <c r="E34" s="882"/>
      <c r="F34" s="1114"/>
      <c r="G34" s="212"/>
      <c r="H34" s="537">
        <v>4</v>
      </c>
      <c r="I34" s="1435" t="s">
        <v>624</v>
      </c>
      <c r="J34" s="1149" t="s">
        <v>769</v>
      </c>
      <c r="K34" s="175"/>
      <c r="L34" s="537">
        <v>4</v>
      </c>
      <c r="M34" s="1181" t="s">
        <v>106</v>
      </c>
      <c r="N34" s="299"/>
      <c r="O34" s="933"/>
      <c r="P34" s="537">
        <v>4</v>
      </c>
      <c r="Q34" s="1181" t="s">
        <v>106</v>
      </c>
      <c r="R34" s="1273"/>
      <c r="S34" s="537">
        <v>4</v>
      </c>
      <c r="T34" s="901" t="s">
        <v>12</v>
      </c>
      <c r="U34" s="1181" t="s">
        <v>106</v>
      </c>
      <c r="V34" s="1273"/>
      <c r="W34" s="132"/>
      <c r="X34" s="537">
        <v>4</v>
      </c>
      <c r="Y34" s="1436" t="s">
        <v>624</v>
      </c>
      <c r="Z34" s="132"/>
      <c r="AA34" s="537">
        <v>4</v>
      </c>
      <c r="AB34" s="1181" t="s">
        <v>106</v>
      </c>
      <c r="AC34" s="1273"/>
      <c r="AD34" s="537">
        <v>4</v>
      </c>
      <c r="AE34" s="1181" t="s">
        <v>106</v>
      </c>
      <c r="AF34" s="1273"/>
      <c r="AG34" s="537">
        <v>4</v>
      </c>
      <c r="AH34" s="901" t="s">
        <v>12</v>
      </c>
      <c r="AI34" s="1181" t="s">
        <v>106</v>
      </c>
      <c r="AJ34" s="1273"/>
      <c r="AK34" s="132"/>
      <c r="AL34" s="537">
        <v>4</v>
      </c>
      <c r="AM34" s="1181" t="s">
        <v>624</v>
      </c>
      <c r="AN34" s="132"/>
      <c r="AO34" s="537">
        <v>4</v>
      </c>
      <c r="AP34" s="1181" t="s">
        <v>106</v>
      </c>
      <c r="AQ34" s="1273"/>
      <c r="AR34" s="537">
        <v>4</v>
      </c>
      <c r="AS34" s="1181" t="s">
        <v>106</v>
      </c>
      <c r="AT34" s="1273"/>
      <c r="AU34" s="537">
        <v>4</v>
      </c>
      <c r="AV34" s="1435" t="s">
        <v>623</v>
      </c>
      <c r="AW34" s="1536" t="s">
        <v>769</v>
      </c>
      <c r="AZ34" s="537">
        <v>4</v>
      </c>
      <c r="BA34" s="1436" t="s">
        <v>623</v>
      </c>
      <c r="BD34" s="537">
        <v>4</v>
      </c>
      <c r="BE34" s="1436" t="s">
        <v>623</v>
      </c>
      <c r="BH34" s="537">
        <v>4</v>
      </c>
      <c r="BI34" s="1436" t="s">
        <v>623</v>
      </c>
    </row>
    <row r="35" spans="1:62" s="7" customFormat="1" ht="15.75" customHeight="1" x14ac:dyDescent="0.25">
      <c r="A35" s="537">
        <v>5</v>
      </c>
      <c r="B35" s="647" t="s">
        <v>2</v>
      </c>
      <c r="C35" s="1209" t="s">
        <v>107</v>
      </c>
      <c r="D35" s="269" t="s">
        <v>130</v>
      </c>
      <c r="E35" s="882"/>
      <c r="F35" s="1119"/>
      <c r="G35" s="212"/>
      <c r="H35" s="537">
        <v>5</v>
      </c>
      <c r="I35" s="1435" t="s">
        <v>624</v>
      </c>
      <c r="J35" s="1149" t="s">
        <v>769</v>
      </c>
      <c r="K35" s="175"/>
      <c r="L35" s="537">
        <v>5</v>
      </c>
      <c r="M35" s="1181" t="s">
        <v>107</v>
      </c>
      <c r="N35" s="299"/>
      <c r="O35" s="933"/>
      <c r="P35" s="537">
        <v>5</v>
      </c>
      <c r="Q35" s="1181" t="s">
        <v>341</v>
      </c>
      <c r="R35" s="1273"/>
      <c r="S35" s="537">
        <v>5</v>
      </c>
      <c r="T35" s="901" t="s">
        <v>2</v>
      </c>
      <c r="U35" s="1181" t="s">
        <v>107</v>
      </c>
      <c r="V35" s="1273"/>
      <c r="W35" s="132"/>
      <c r="X35" s="537">
        <v>5</v>
      </c>
      <c r="Y35" s="1436" t="s">
        <v>624</v>
      </c>
      <c r="Z35" s="132"/>
      <c r="AA35" s="537">
        <v>5</v>
      </c>
      <c r="AB35" s="1181" t="s">
        <v>107</v>
      </c>
      <c r="AC35" s="1273"/>
      <c r="AD35" s="537">
        <v>5</v>
      </c>
      <c r="AE35" s="1181" t="s">
        <v>341</v>
      </c>
      <c r="AF35" s="1273"/>
      <c r="AG35" s="537">
        <v>5</v>
      </c>
      <c r="AH35" s="901" t="s">
        <v>2</v>
      </c>
      <c r="AI35" s="1181" t="s">
        <v>107</v>
      </c>
      <c r="AJ35" s="1273"/>
      <c r="AK35" s="132"/>
      <c r="AL35" s="537">
        <v>5</v>
      </c>
      <c r="AM35" s="1181" t="s">
        <v>624</v>
      </c>
      <c r="AN35" s="132"/>
      <c r="AO35" s="537">
        <v>5</v>
      </c>
      <c r="AP35" s="1181" t="s">
        <v>107</v>
      </c>
      <c r="AQ35" s="1273"/>
      <c r="AR35" s="537">
        <v>5</v>
      </c>
      <c r="AS35" s="1181" t="s">
        <v>341</v>
      </c>
      <c r="AT35" s="1273"/>
      <c r="AU35" s="537">
        <v>5</v>
      </c>
      <c r="AV35" s="1435" t="s">
        <v>623</v>
      </c>
      <c r="AW35" s="1536" t="s">
        <v>769</v>
      </c>
      <c r="AZ35" s="537">
        <v>5</v>
      </c>
      <c r="BA35" s="1436" t="s">
        <v>623</v>
      </c>
      <c r="BD35" s="537">
        <v>5</v>
      </c>
      <c r="BE35" s="1436" t="s">
        <v>623</v>
      </c>
      <c r="BH35" s="537">
        <v>5</v>
      </c>
      <c r="BI35" s="1436" t="s">
        <v>623</v>
      </c>
    </row>
    <row r="36" spans="1:62" ht="15.75" customHeight="1" x14ac:dyDescent="0.25">
      <c r="A36" s="537">
        <v>6</v>
      </c>
      <c r="B36" s="647" t="s">
        <v>445</v>
      </c>
      <c r="C36" s="42"/>
      <c r="D36" s="269" t="s">
        <v>44</v>
      </c>
      <c r="E36" s="427"/>
      <c r="F36" s="1114"/>
      <c r="H36" s="537">
        <v>6</v>
      </c>
      <c r="I36" s="1435" t="s">
        <v>624</v>
      </c>
      <c r="J36" s="1149" t="s">
        <v>769</v>
      </c>
      <c r="K36" s="175"/>
      <c r="L36" s="537">
        <v>6</v>
      </c>
      <c r="M36" s="71"/>
      <c r="N36" s="299"/>
      <c r="O36" s="933"/>
      <c r="P36" s="537">
        <v>6</v>
      </c>
      <c r="Q36" s="71"/>
      <c r="R36" s="657"/>
      <c r="S36" s="537">
        <v>6</v>
      </c>
      <c r="T36" s="647" t="s">
        <v>445</v>
      </c>
      <c r="U36" s="71"/>
      <c r="V36" s="657"/>
      <c r="W36" s="132"/>
      <c r="X36" s="537">
        <v>6</v>
      </c>
      <c r="Y36" s="1436" t="s">
        <v>624</v>
      </c>
      <c r="Z36" s="132"/>
      <c r="AA36" s="537">
        <v>6</v>
      </c>
      <c r="AB36" s="71"/>
      <c r="AC36" s="657"/>
      <c r="AD36" s="537">
        <v>6</v>
      </c>
      <c r="AE36" s="71"/>
      <c r="AF36" s="657"/>
      <c r="AG36" s="537">
        <v>6</v>
      </c>
      <c r="AH36" s="901" t="s">
        <v>33</v>
      </c>
      <c r="AI36" s="71"/>
      <c r="AJ36" s="657"/>
      <c r="AK36" s="132"/>
      <c r="AL36" s="537">
        <v>6</v>
      </c>
      <c r="AM36" s="1181" t="s">
        <v>624</v>
      </c>
      <c r="AN36" s="132"/>
      <c r="AO36" s="537">
        <v>6</v>
      </c>
      <c r="AP36" s="71"/>
      <c r="AQ36" s="657"/>
      <c r="AR36" s="537">
        <v>6</v>
      </c>
      <c r="AS36" s="71"/>
      <c r="AT36" s="657"/>
      <c r="AU36" s="537">
        <v>6</v>
      </c>
      <c r="AV36" s="1435" t="s">
        <v>623</v>
      </c>
      <c r="AW36" s="1536" t="s">
        <v>769</v>
      </c>
      <c r="AZ36" s="537">
        <v>6</v>
      </c>
      <c r="BA36" s="1436" t="s">
        <v>623</v>
      </c>
      <c r="BD36" s="537">
        <v>6</v>
      </c>
      <c r="BE36" s="1436" t="s">
        <v>623</v>
      </c>
      <c r="BH36" s="537">
        <v>6</v>
      </c>
      <c r="BI36" s="1436" t="s">
        <v>623</v>
      </c>
    </row>
    <row r="37" spans="1:62" ht="15.75" customHeight="1" x14ac:dyDescent="0.25">
      <c r="A37" s="537">
        <v>7</v>
      </c>
      <c r="B37" s="647" t="s">
        <v>446</v>
      </c>
      <c r="C37" s="42"/>
      <c r="D37" s="269" t="s">
        <v>43</v>
      </c>
      <c r="E37" s="427" t="s">
        <v>283</v>
      </c>
      <c r="F37" s="1126"/>
      <c r="H37" s="537">
        <v>7</v>
      </c>
      <c r="I37" s="1435" t="s">
        <v>624</v>
      </c>
      <c r="J37" s="1149" t="s">
        <v>769</v>
      </c>
      <c r="K37" s="175"/>
      <c r="L37" s="537">
        <v>7</v>
      </c>
      <c r="M37" s="71"/>
      <c r="N37" s="299"/>
      <c r="O37" s="933"/>
      <c r="P37" s="537">
        <v>7</v>
      </c>
      <c r="Q37" s="71"/>
      <c r="R37" s="657"/>
      <c r="S37" s="537">
        <v>7</v>
      </c>
      <c r="T37" s="647" t="s">
        <v>446</v>
      </c>
      <c r="U37" s="71"/>
      <c r="V37" s="657"/>
      <c r="W37" s="132"/>
      <c r="X37" s="537">
        <v>7</v>
      </c>
      <c r="Y37" s="1436" t="s">
        <v>624</v>
      </c>
      <c r="Z37" s="132"/>
      <c r="AA37" s="537">
        <v>7</v>
      </c>
      <c r="AB37" s="71"/>
      <c r="AC37" s="657"/>
      <c r="AD37" s="537">
        <v>7</v>
      </c>
      <c r="AE37" s="71"/>
      <c r="AF37" s="657"/>
      <c r="AG37" s="537">
        <v>7</v>
      </c>
      <c r="AH37" s="647" t="s">
        <v>446</v>
      </c>
      <c r="AI37" s="71"/>
      <c r="AJ37" s="657"/>
      <c r="AK37" s="132"/>
      <c r="AL37" s="537">
        <v>7</v>
      </c>
      <c r="AM37" s="1181" t="s">
        <v>624</v>
      </c>
      <c r="AN37" s="132"/>
      <c r="AO37" s="537">
        <v>7</v>
      </c>
      <c r="AP37" s="71"/>
      <c r="AQ37" s="657"/>
      <c r="AR37" s="537">
        <v>7</v>
      </c>
      <c r="AS37" s="71"/>
      <c r="AT37" s="657"/>
      <c r="AU37" s="537">
        <v>7</v>
      </c>
      <c r="AV37" s="1435" t="s">
        <v>623</v>
      </c>
      <c r="AW37" s="269" t="s">
        <v>43</v>
      </c>
      <c r="AZ37" s="537">
        <v>7</v>
      </c>
      <c r="BA37" s="1436" t="s">
        <v>623</v>
      </c>
      <c r="BD37" s="537">
        <v>7</v>
      </c>
      <c r="BE37" s="1436" t="s">
        <v>623</v>
      </c>
      <c r="BH37" s="537">
        <v>7</v>
      </c>
      <c r="BI37" s="1436" t="s">
        <v>623</v>
      </c>
    </row>
    <row r="38" spans="1:62" ht="15.75" customHeight="1" x14ac:dyDescent="0.25">
      <c r="A38" s="537">
        <v>8</v>
      </c>
      <c r="B38" s="647" t="s">
        <v>447</v>
      </c>
      <c r="C38" s="42"/>
      <c r="D38" s="269" t="s">
        <v>43</v>
      </c>
      <c r="E38" s="427" t="s">
        <v>283</v>
      </c>
      <c r="F38" s="1114"/>
      <c r="H38" s="537">
        <v>8</v>
      </c>
      <c r="I38" s="1435" t="s">
        <v>624</v>
      </c>
      <c r="J38" s="1149" t="s">
        <v>769</v>
      </c>
      <c r="K38" s="175"/>
      <c r="L38" s="537">
        <v>8</v>
      </c>
      <c r="M38" s="71"/>
      <c r="N38" s="299"/>
      <c r="O38" s="933"/>
      <c r="P38" s="537">
        <v>8</v>
      </c>
      <c r="Q38" s="71"/>
      <c r="R38" s="657"/>
      <c r="S38" s="537">
        <v>8</v>
      </c>
      <c r="T38" s="647" t="s">
        <v>447</v>
      </c>
      <c r="U38" s="71"/>
      <c r="V38" s="657"/>
      <c r="W38" s="132"/>
      <c r="X38" s="537">
        <v>8</v>
      </c>
      <c r="Y38" s="1436" t="s">
        <v>624</v>
      </c>
      <c r="Z38" s="132"/>
      <c r="AA38" s="537">
        <v>8</v>
      </c>
      <c r="AB38" s="71"/>
      <c r="AC38" s="657"/>
      <c r="AD38" s="537">
        <v>8</v>
      </c>
      <c r="AE38" s="71"/>
      <c r="AF38" s="657"/>
      <c r="AG38" s="537">
        <v>8</v>
      </c>
      <c r="AH38" s="647" t="s">
        <v>447</v>
      </c>
      <c r="AI38" s="71"/>
      <c r="AJ38" s="657"/>
      <c r="AK38" s="132"/>
      <c r="AL38" s="537">
        <v>8</v>
      </c>
      <c r="AM38" s="1181" t="s">
        <v>624</v>
      </c>
      <c r="AN38" s="132"/>
      <c r="AO38" s="537">
        <v>8</v>
      </c>
      <c r="AP38" s="71"/>
      <c r="AQ38" s="657"/>
      <c r="AR38" s="537">
        <v>8</v>
      </c>
      <c r="AS38" s="71"/>
      <c r="AT38" s="657"/>
      <c r="AU38" s="537">
        <v>8</v>
      </c>
      <c r="AV38" s="1435" t="s">
        <v>623</v>
      </c>
      <c r="AW38" s="269" t="s">
        <v>43</v>
      </c>
      <c r="AZ38" s="537">
        <v>8</v>
      </c>
      <c r="BA38" s="1436" t="s">
        <v>623</v>
      </c>
      <c r="BD38" s="537">
        <v>8</v>
      </c>
      <c r="BE38" s="1436" t="s">
        <v>623</v>
      </c>
      <c r="BH38" s="537">
        <v>8</v>
      </c>
      <c r="BI38" s="1436" t="s">
        <v>623</v>
      </c>
    </row>
    <row r="39" spans="1:62" ht="15.75" customHeight="1" x14ac:dyDescent="0.25">
      <c r="A39" s="537">
        <v>9</v>
      </c>
      <c r="B39" s="647" t="s">
        <v>5</v>
      </c>
      <c r="C39" s="334" t="s">
        <v>109</v>
      </c>
      <c r="D39" s="269" t="s">
        <v>130</v>
      </c>
      <c r="E39" s="427"/>
      <c r="F39" s="1115"/>
      <c r="H39" s="537">
        <v>9</v>
      </c>
      <c r="I39" s="1435" t="s">
        <v>624</v>
      </c>
      <c r="J39" s="1149" t="s">
        <v>769</v>
      </c>
      <c r="K39" s="175"/>
      <c r="L39" s="537">
        <v>9</v>
      </c>
      <c r="M39" s="330" t="s">
        <v>109</v>
      </c>
      <c r="N39" s="299"/>
      <c r="O39" s="933"/>
      <c r="P39" s="537">
        <v>9</v>
      </c>
      <c r="Q39" s="330" t="s">
        <v>208</v>
      </c>
      <c r="R39" s="657"/>
      <c r="S39" s="537">
        <v>9</v>
      </c>
      <c r="T39" s="901" t="s">
        <v>5</v>
      </c>
      <c r="U39" s="330" t="s">
        <v>208</v>
      </c>
      <c r="V39" s="657"/>
      <c r="W39" s="132"/>
      <c r="X39" s="537">
        <v>9</v>
      </c>
      <c r="Y39" s="1436" t="s">
        <v>624</v>
      </c>
      <c r="Z39" s="132"/>
      <c r="AA39" s="537">
        <v>9</v>
      </c>
      <c r="AB39" s="330" t="s">
        <v>208</v>
      </c>
      <c r="AC39" s="657"/>
      <c r="AD39" s="537">
        <v>9</v>
      </c>
      <c r="AE39" s="330" t="s">
        <v>109</v>
      </c>
      <c r="AF39" s="657"/>
      <c r="AG39" s="537">
        <v>9</v>
      </c>
      <c r="AH39" s="901" t="s">
        <v>5</v>
      </c>
      <c r="AI39" s="447" t="s">
        <v>208</v>
      </c>
      <c r="AJ39" s="657"/>
      <c r="AK39" s="132"/>
      <c r="AL39" s="537">
        <v>9</v>
      </c>
      <c r="AM39" s="1181" t="s">
        <v>624</v>
      </c>
      <c r="AN39" s="132"/>
      <c r="AO39" s="537">
        <v>9</v>
      </c>
      <c r="AP39" s="447" t="s">
        <v>208</v>
      </c>
      <c r="AQ39" s="657"/>
      <c r="AR39" s="537">
        <v>9</v>
      </c>
      <c r="AS39" s="447" t="s">
        <v>109</v>
      </c>
      <c r="AT39" s="657"/>
      <c r="AU39" s="537">
        <v>9</v>
      </c>
      <c r="AV39" s="1435" t="s">
        <v>623</v>
      </c>
      <c r="AW39" s="1536" t="s">
        <v>769</v>
      </c>
      <c r="AX39" s="267"/>
      <c r="AZ39" s="537">
        <v>9</v>
      </c>
      <c r="BA39" s="1436" t="s">
        <v>623</v>
      </c>
      <c r="BB39" s="427"/>
      <c r="BD39" s="537">
        <v>9</v>
      </c>
      <c r="BE39" s="1436" t="s">
        <v>623</v>
      </c>
      <c r="BF39" s="427"/>
      <c r="BH39" s="537">
        <v>9</v>
      </c>
      <c r="BI39" s="1436" t="s">
        <v>623</v>
      </c>
      <c r="BJ39" s="427"/>
    </row>
    <row r="40" spans="1:62" ht="15.75" customHeight="1" x14ac:dyDescent="0.25">
      <c r="A40" s="537">
        <v>10</v>
      </c>
      <c r="B40" s="647" t="s">
        <v>6</v>
      </c>
      <c r="C40" s="330" t="s">
        <v>97</v>
      </c>
      <c r="D40" s="269" t="s">
        <v>130</v>
      </c>
      <c r="E40" s="427" t="s">
        <v>283</v>
      </c>
      <c r="F40" s="1125">
        <v>4.0999999999999996</v>
      </c>
      <c r="H40" s="537">
        <v>10</v>
      </c>
      <c r="I40" s="1435" t="s">
        <v>624</v>
      </c>
      <c r="J40" s="1149" t="s">
        <v>769</v>
      </c>
      <c r="K40" s="175"/>
      <c r="L40" s="537">
        <v>10</v>
      </c>
      <c r="M40" s="330" t="s">
        <v>97</v>
      </c>
      <c r="N40" s="299"/>
      <c r="O40" s="933"/>
      <c r="P40" s="537">
        <v>10</v>
      </c>
      <c r="Q40" s="244" t="s">
        <v>157</v>
      </c>
      <c r="R40" s="882"/>
      <c r="S40" s="537">
        <v>10</v>
      </c>
      <c r="T40" s="901" t="s">
        <v>6</v>
      </c>
      <c r="U40" s="330" t="s">
        <v>97</v>
      </c>
      <c r="V40" s="882"/>
      <c r="W40" s="132"/>
      <c r="X40" s="537">
        <v>10</v>
      </c>
      <c r="Y40" s="1436" t="s">
        <v>624</v>
      </c>
      <c r="Z40" s="132"/>
      <c r="AA40" s="537">
        <v>10</v>
      </c>
      <c r="AB40" s="330" t="s">
        <v>97</v>
      </c>
      <c r="AC40" s="882"/>
      <c r="AD40" s="537">
        <v>10</v>
      </c>
      <c r="AE40" s="244" t="s">
        <v>157</v>
      </c>
      <c r="AF40" s="882"/>
      <c r="AG40" s="537">
        <v>10</v>
      </c>
      <c r="AH40" s="901" t="s">
        <v>6</v>
      </c>
      <c r="AI40" s="447" t="s">
        <v>97</v>
      </c>
      <c r="AJ40" s="882"/>
      <c r="AK40" s="132"/>
      <c r="AL40" s="537">
        <v>10</v>
      </c>
      <c r="AM40" s="1181" t="s">
        <v>624</v>
      </c>
      <c r="AN40" s="132"/>
      <c r="AO40" s="537">
        <v>10</v>
      </c>
      <c r="AP40" s="447" t="s">
        <v>97</v>
      </c>
      <c r="AQ40" s="882"/>
      <c r="AR40" s="537">
        <v>10</v>
      </c>
      <c r="AS40" s="244" t="s">
        <v>157</v>
      </c>
      <c r="AT40" s="882"/>
      <c r="AU40" s="537">
        <v>10</v>
      </c>
      <c r="AV40" s="1435" t="s">
        <v>623</v>
      </c>
      <c r="AW40" s="1536" t="s">
        <v>769</v>
      </c>
      <c r="AZ40" s="537">
        <v>10</v>
      </c>
      <c r="BA40" s="1436" t="s">
        <v>623</v>
      </c>
      <c r="BD40" s="537">
        <v>10</v>
      </c>
      <c r="BE40" s="1436" t="s">
        <v>623</v>
      </c>
      <c r="BH40" s="537">
        <v>10</v>
      </c>
      <c r="BI40" s="1436" t="s">
        <v>623</v>
      </c>
    </row>
    <row r="41" spans="1:62" ht="15.75" customHeight="1" x14ac:dyDescent="0.25">
      <c r="A41" s="537">
        <v>11</v>
      </c>
      <c r="B41" s="647" t="s">
        <v>7</v>
      </c>
      <c r="C41" s="330" t="s">
        <v>93</v>
      </c>
      <c r="D41" s="269" t="s">
        <v>130</v>
      </c>
      <c r="E41" s="427"/>
      <c r="F41" s="1116"/>
      <c r="H41" s="537">
        <v>11</v>
      </c>
      <c r="I41" s="1181" t="s">
        <v>93</v>
      </c>
      <c r="J41" s="269" t="s">
        <v>130</v>
      </c>
      <c r="L41" s="537">
        <v>11</v>
      </c>
      <c r="M41" s="244" t="s">
        <v>157</v>
      </c>
      <c r="N41" s="299"/>
      <c r="O41" s="933"/>
      <c r="P41" s="537">
        <v>11</v>
      </c>
      <c r="Q41" s="330" t="s">
        <v>97</v>
      </c>
      <c r="R41" s="267"/>
      <c r="S41" s="537">
        <v>11</v>
      </c>
      <c r="T41" s="901" t="s">
        <v>7</v>
      </c>
      <c r="U41" s="330" t="s">
        <v>93</v>
      </c>
      <c r="V41" s="267"/>
      <c r="W41" s="132"/>
      <c r="X41" s="537">
        <v>11</v>
      </c>
      <c r="Y41" s="1181" t="s">
        <v>93</v>
      </c>
      <c r="Z41" s="132"/>
      <c r="AA41" s="537">
        <v>11</v>
      </c>
      <c r="AB41" s="244" t="s">
        <v>157</v>
      </c>
      <c r="AC41" s="267"/>
      <c r="AD41" s="537">
        <v>11</v>
      </c>
      <c r="AE41" s="330" t="s">
        <v>97</v>
      </c>
      <c r="AF41" s="267"/>
      <c r="AG41" s="537">
        <v>11</v>
      </c>
      <c r="AH41" s="901" t="s">
        <v>7</v>
      </c>
      <c r="AI41" s="447" t="s">
        <v>93</v>
      </c>
      <c r="AJ41" s="267"/>
      <c r="AK41" s="132"/>
      <c r="AL41" s="537">
        <v>11</v>
      </c>
      <c r="AM41" s="1181" t="s">
        <v>93</v>
      </c>
      <c r="AN41" s="132"/>
      <c r="AO41" s="537">
        <v>11</v>
      </c>
      <c r="AP41" s="244" t="s">
        <v>157</v>
      </c>
      <c r="AQ41" s="267"/>
      <c r="AR41" s="537">
        <v>11</v>
      </c>
      <c r="AS41" s="447" t="s">
        <v>97</v>
      </c>
      <c r="AT41" s="267"/>
      <c r="AU41" s="537">
        <v>11</v>
      </c>
      <c r="AV41" s="244" t="s">
        <v>157</v>
      </c>
      <c r="AW41" s="269" t="s">
        <v>130</v>
      </c>
      <c r="AZ41" s="537">
        <v>11</v>
      </c>
      <c r="BA41" s="244" t="s">
        <v>157</v>
      </c>
      <c r="BD41" s="537">
        <v>11</v>
      </c>
      <c r="BE41" s="244" t="s">
        <v>157</v>
      </c>
      <c r="BH41" s="537">
        <v>11</v>
      </c>
      <c r="BI41" s="244" t="s">
        <v>157</v>
      </c>
    </row>
    <row r="42" spans="1:62" ht="15.75" customHeight="1" x14ac:dyDescent="0.25">
      <c r="A42" s="537">
        <v>12</v>
      </c>
      <c r="B42" s="647" t="s">
        <v>46</v>
      </c>
      <c r="C42" s="334" t="s">
        <v>108</v>
      </c>
      <c r="D42" s="269" t="s">
        <v>130</v>
      </c>
      <c r="E42" s="427"/>
      <c r="F42" s="1125">
        <v>4.2</v>
      </c>
      <c r="H42" s="537">
        <v>12</v>
      </c>
      <c r="I42" s="1435" t="s">
        <v>624</v>
      </c>
      <c r="J42" s="1149" t="s">
        <v>769</v>
      </c>
      <c r="L42" s="537">
        <v>12</v>
      </c>
      <c r="M42" s="330" t="s">
        <v>108</v>
      </c>
      <c r="N42" s="299"/>
      <c r="O42" s="933"/>
      <c r="P42" s="537">
        <v>12</v>
      </c>
      <c r="Q42" s="330" t="s">
        <v>108</v>
      </c>
      <c r="R42" s="1273"/>
      <c r="S42" s="537">
        <v>12</v>
      </c>
      <c r="T42" s="901" t="s">
        <v>46</v>
      </c>
      <c r="U42" s="330" t="s">
        <v>108</v>
      </c>
      <c r="V42" s="1273"/>
      <c r="W42" s="132"/>
      <c r="X42" s="537">
        <v>12</v>
      </c>
      <c r="Y42" s="1436" t="s">
        <v>624</v>
      </c>
      <c r="Z42" s="132"/>
      <c r="AA42" s="537">
        <v>12</v>
      </c>
      <c r="AB42" s="330" t="s">
        <v>108</v>
      </c>
      <c r="AC42" s="1273"/>
      <c r="AD42" s="537">
        <v>12</v>
      </c>
      <c r="AE42" s="330" t="s">
        <v>108</v>
      </c>
      <c r="AF42" s="1273"/>
      <c r="AG42" s="537">
        <v>12</v>
      </c>
      <c r="AH42" s="901" t="s">
        <v>46</v>
      </c>
      <c r="AI42" s="447" t="s">
        <v>108</v>
      </c>
      <c r="AJ42" s="1273"/>
      <c r="AK42" s="132"/>
      <c r="AL42" s="537">
        <v>12</v>
      </c>
      <c r="AM42" s="1181" t="s">
        <v>624</v>
      </c>
      <c r="AN42" s="132"/>
      <c r="AO42" s="537">
        <v>12</v>
      </c>
      <c r="AP42" s="447" t="s">
        <v>108</v>
      </c>
      <c r="AQ42" s="1273"/>
      <c r="AR42" s="537">
        <v>12</v>
      </c>
      <c r="AS42" s="447" t="s">
        <v>108</v>
      </c>
      <c r="AT42" s="1273"/>
      <c r="AU42" s="537">
        <v>12</v>
      </c>
      <c r="AV42" s="1435" t="s">
        <v>623</v>
      </c>
      <c r="AW42" s="1536" t="s">
        <v>769</v>
      </c>
      <c r="AZ42" s="537">
        <v>12</v>
      </c>
      <c r="BA42" s="1436" t="s">
        <v>623</v>
      </c>
      <c r="BD42" s="537">
        <v>12</v>
      </c>
      <c r="BE42" s="1436" t="s">
        <v>623</v>
      </c>
      <c r="BH42" s="537">
        <v>12</v>
      </c>
      <c r="BI42" s="1436" t="s">
        <v>623</v>
      </c>
    </row>
    <row r="43" spans="1:62" ht="15.75" customHeight="1" x14ac:dyDescent="0.25">
      <c r="A43" s="537">
        <v>13</v>
      </c>
      <c r="B43" s="647" t="s">
        <v>8</v>
      </c>
      <c r="C43" s="987"/>
      <c r="D43" s="269" t="s">
        <v>43</v>
      </c>
      <c r="E43" s="427" t="s">
        <v>283</v>
      </c>
      <c r="F43" s="1115">
        <v>4.3</v>
      </c>
      <c r="H43" s="537">
        <v>13</v>
      </c>
      <c r="I43" s="1435" t="s">
        <v>624</v>
      </c>
      <c r="J43" s="269" t="s">
        <v>769</v>
      </c>
      <c r="L43" s="537">
        <v>13</v>
      </c>
      <c r="M43" s="987"/>
      <c r="N43" s="299"/>
      <c r="O43" s="933"/>
      <c r="P43" s="537">
        <v>13</v>
      </c>
      <c r="Q43" s="392"/>
      <c r="R43" s="882"/>
      <c r="S43" s="537">
        <v>13</v>
      </c>
      <c r="T43" s="901" t="s">
        <v>8</v>
      </c>
      <c r="U43" s="987"/>
      <c r="V43" s="882"/>
      <c r="W43" s="132"/>
      <c r="X43" s="537">
        <v>13</v>
      </c>
      <c r="Y43" s="1436" t="s">
        <v>624</v>
      </c>
      <c r="Z43" s="132"/>
      <c r="AA43" s="537">
        <v>13</v>
      </c>
      <c r="AB43" s="987"/>
      <c r="AC43" s="882"/>
      <c r="AD43" s="537">
        <v>13</v>
      </c>
      <c r="AE43" s="392"/>
      <c r="AF43" s="882"/>
      <c r="AG43" s="537">
        <v>13</v>
      </c>
      <c r="AH43" s="901" t="s">
        <v>8</v>
      </c>
      <c r="AI43" s="987"/>
      <c r="AJ43" s="882"/>
      <c r="AK43" s="132"/>
      <c r="AL43" s="537">
        <v>13</v>
      </c>
      <c r="AM43" s="1181" t="s">
        <v>624</v>
      </c>
      <c r="AN43" s="132"/>
      <c r="AO43" s="537">
        <v>13</v>
      </c>
      <c r="AP43" s="987"/>
      <c r="AQ43" s="882"/>
      <c r="AR43" s="537">
        <v>13</v>
      </c>
      <c r="AS43" s="392"/>
      <c r="AT43" s="882"/>
      <c r="AU43" s="537">
        <v>13</v>
      </c>
      <c r="AV43" s="1435" t="s">
        <v>623</v>
      </c>
      <c r="AW43" s="269" t="s">
        <v>769</v>
      </c>
      <c r="AZ43" s="537">
        <v>13</v>
      </c>
      <c r="BA43" s="1436" t="s">
        <v>623</v>
      </c>
      <c r="BD43" s="537">
        <v>13</v>
      </c>
      <c r="BE43" s="1436" t="s">
        <v>623</v>
      </c>
      <c r="BH43" s="537">
        <v>13</v>
      </c>
      <c r="BI43" s="1436" t="s">
        <v>623</v>
      </c>
    </row>
    <row r="44" spans="1:62" ht="15.75" customHeight="1" x14ac:dyDescent="0.25">
      <c r="A44" s="537">
        <v>14</v>
      </c>
      <c r="B44" s="647" t="s">
        <v>9</v>
      </c>
      <c r="C44" s="42"/>
      <c r="D44" s="269" t="s">
        <v>43</v>
      </c>
      <c r="F44" s="1118"/>
      <c r="H44" s="537">
        <v>14</v>
      </c>
      <c r="I44" s="1435" t="s">
        <v>624</v>
      </c>
      <c r="J44" s="269" t="s">
        <v>769</v>
      </c>
      <c r="L44" s="537">
        <v>14</v>
      </c>
      <c r="M44" s="89" t="s">
        <v>205</v>
      </c>
      <c r="N44" s="299"/>
      <c r="O44" s="933"/>
      <c r="P44" s="537">
        <v>14</v>
      </c>
      <c r="Q44" s="89" t="s">
        <v>205</v>
      </c>
      <c r="R44" s="657"/>
      <c r="S44" s="537">
        <v>14</v>
      </c>
      <c r="T44" s="901" t="s">
        <v>9</v>
      </c>
      <c r="U44" s="71"/>
      <c r="V44" s="657"/>
      <c r="W44" s="132"/>
      <c r="X44" s="537">
        <v>14</v>
      </c>
      <c r="Y44" s="1436" t="s">
        <v>624</v>
      </c>
      <c r="Z44" s="132"/>
      <c r="AA44" s="537">
        <v>14</v>
      </c>
      <c r="AB44" s="89" t="s">
        <v>205</v>
      </c>
      <c r="AC44" s="657"/>
      <c r="AD44" s="537">
        <v>14</v>
      </c>
      <c r="AE44" s="89" t="s">
        <v>205</v>
      </c>
      <c r="AF44" s="657"/>
      <c r="AG44" s="537">
        <v>14</v>
      </c>
      <c r="AH44" s="901" t="s">
        <v>9</v>
      </c>
      <c r="AI44" s="71"/>
      <c r="AJ44" s="657"/>
      <c r="AK44" s="132"/>
      <c r="AL44" s="537">
        <v>14</v>
      </c>
      <c r="AM44" s="1181" t="s">
        <v>624</v>
      </c>
      <c r="AN44" s="132"/>
      <c r="AO44" s="537">
        <v>14</v>
      </c>
      <c r="AP44" s="89" t="s">
        <v>205</v>
      </c>
      <c r="AQ44" s="657"/>
      <c r="AR44" s="537">
        <v>14</v>
      </c>
      <c r="AS44" s="89" t="s">
        <v>205</v>
      </c>
      <c r="AT44" s="657"/>
      <c r="AU44" s="537">
        <v>14</v>
      </c>
      <c r="AV44" s="1435" t="s">
        <v>623</v>
      </c>
      <c r="AW44" s="269" t="s">
        <v>43</v>
      </c>
      <c r="AZ44" s="537">
        <v>14</v>
      </c>
      <c r="BA44" s="1436" t="s">
        <v>623</v>
      </c>
      <c r="BD44" s="537">
        <v>14</v>
      </c>
      <c r="BE44" s="1436" t="s">
        <v>623</v>
      </c>
      <c r="BH44" s="537">
        <v>14</v>
      </c>
      <c r="BI44" s="1436" t="s">
        <v>623</v>
      </c>
    </row>
    <row r="45" spans="1:62" ht="15.75" x14ac:dyDescent="0.25">
      <c r="A45" s="537">
        <v>15</v>
      </c>
      <c r="B45" s="647" t="s">
        <v>10</v>
      </c>
      <c r="C45" s="215"/>
      <c r="D45" s="269" t="s">
        <v>43</v>
      </c>
      <c r="F45" s="1125"/>
      <c r="H45" s="537">
        <v>15</v>
      </c>
      <c r="I45" s="1435" t="s">
        <v>624</v>
      </c>
      <c r="J45" s="269" t="s">
        <v>769</v>
      </c>
      <c r="L45" s="537">
        <v>15</v>
      </c>
      <c r="M45" s="339"/>
      <c r="N45" s="299"/>
      <c r="O45" s="933"/>
      <c r="P45" s="537">
        <v>15</v>
      </c>
      <c r="Q45" s="339"/>
      <c r="R45" s="657"/>
      <c r="S45" s="537">
        <v>15</v>
      </c>
      <c r="T45" s="901" t="s">
        <v>10</v>
      </c>
      <c r="U45" s="339"/>
      <c r="V45" s="657"/>
      <c r="W45" s="132"/>
      <c r="X45" s="537">
        <v>15</v>
      </c>
      <c r="Y45" s="1436" t="s">
        <v>624</v>
      </c>
      <c r="Z45" s="132"/>
      <c r="AA45" s="537">
        <v>15</v>
      </c>
      <c r="AB45" s="339"/>
      <c r="AC45" s="657"/>
      <c r="AD45" s="537">
        <v>15</v>
      </c>
      <c r="AE45" s="339"/>
      <c r="AF45" s="657"/>
      <c r="AG45" s="537">
        <v>15</v>
      </c>
      <c r="AH45" s="901" t="s">
        <v>10</v>
      </c>
      <c r="AI45" s="339"/>
      <c r="AJ45" s="657"/>
      <c r="AK45" s="132"/>
      <c r="AL45" s="537">
        <v>15</v>
      </c>
      <c r="AM45" s="1181" t="s">
        <v>624</v>
      </c>
      <c r="AN45" s="132"/>
      <c r="AO45" s="537">
        <v>15</v>
      </c>
      <c r="AP45" s="339"/>
      <c r="AQ45" s="657"/>
      <c r="AR45" s="537">
        <v>15</v>
      </c>
      <c r="AS45" s="339"/>
      <c r="AT45" s="657"/>
      <c r="AU45" s="537">
        <v>15</v>
      </c>
      <c r="AV45" s="1435" t="s">
        <v>623</v>
      </c>
      <c r="AW45" s="269" t="s">
        <v>769</v>
      </c>
      <c r="AZ45" s="537">
        <v>15</v>
      </c>
      <c r="BA45" s="1436" t="s">
        <v>623</v>
      </c>
      <c r="BD45" s="537">
        <v>15</v>
      </c>
      <c r="BE45" s="1436" t="s">
        <v>623</v>
      </c>
      <c r="BH45" s="537">
        <v>15</v>
      </c>
      <c r="BI45" s="1436" t="s">
        <v>623</v>
      </c>
    </row>
    <row r="46" spans="1:62" ht="15.75" customHeight="1" x14ac:dyDescent="0.25">
      <c r="A46" s="537">
        <v>16</v>
      </c>
      <c r="B46" s="647" t="s">
        <v>41</v>
      </c>
      <c r="C46" s="71"/>
      <c r="D46" s="269" t="s">
        <v>44</v>
      </c>
      <c r="E46" s="427" t="s">
        <v>283</v>
      </c>
      <c r="F46" s="1116"/>
      <c r="H46" s="537">
        <v>16</v>
      </c>
      <c r="I46" s="1435" t="s">
        <v>624</v>
      </c>
      <c r="J46" s="1149" t="s">
        <v>769</v>
      </c>
      <c r="K46" s="132"/>
      <c r="L46" s="537">
        <v>16</v>
      </c>
      <c r="M46" s="330" t="s">
        <v>97</v>
      </c>
      <c r="N46" s="299"/>
      <c r="O46" s="933"/>
      <c r="P46" s="537">
        <v>16</v>
      </c>
      <c r="Q46" s="1338" t="s">
        <v>97</v>
      </c>
      <c r="R46" s="657"/>
      <c r="S46" s="537">
        <v>16</v>
      </c>
      <c r="T46" s="901" t="s">
        <v>41</v>
      </c>
      <c r="U46" s="71"/>
      <c r="V46" s="657"/>
      <c r="X46" s="537">
        <v>16</v>
      </c>
      <c r="Y46" s="1436" t="s">
        <v>624</v>
      </c>
      <c r="AA46" s="537">
        <v>16</v>
      </c>
      <c r="AB46" s="330" t="s">
        <v>97</v>
      </c>
      <c r="AC46" s="657"/>
      <c r="AD46" s="537">
        <v>16</v>
      </c>
      <c r="AE46" s="244" t="s">
        <v>157</v>
      </c>
      <c r="AF46" s="657"/>
      <c r="AG46" s="537">
        <v>16</v>
      </c>
      <c r="AH46" s="901" t="s">
        <v>41</v>
      </c>
      <c r="AI46" s="71"/>
      <c r="AJ46" s="657"/>
      <c r="AL46" s="537">
        <v>16</v>
      </c>
      <c r="AM46" s="1181" t="s">
        <v>624</v>
      </c>
      <c r="AO46" s="537">
        <v>16</v>
      </c>
      <c r="AP46" s="447" t="s">
        <v>97</v>
      </c>
      <c r="AQ46" s="657"/>
      <c r="AR46" s="537">
        <v>16</v>
      </c>
      <c r="AS46" s="244" t="s">
        <v>157</v>
      </c>
      <c r="AT46" s="657"/>
      <c r="AU46" s="537">
        <v>16</v>
      </c>
      <c r="AV46" s="1435" t="s">
        <v>623</v>
      </c>
      <c r="AW46" s="269" t="s">
        <v>769</v>
      </c>
      <c r="AZ46" s="537">
        <v>16</v>
      </c>
      <c r="BA46" s="1436" t="s">
        <v>623</v>
      </c>
      <c r="BD46" s="537">
        <v>16</v>
      </c>
      <c r="BE46" s="1436" t="s">
        <v>623</v>
      </c>
      <c r="BH46" s="537">
        <v>16</v>
      </c>
      <c r="BI46" s="1436" t="s">
        <v>623</v>
      </c>
    </row>
    <row r="47" spans="1:62" ht="15.75" customHeight="1" x14ac:dyDescent="0.25">
      <c r="A47" s="537">
        <v>17</v>
      </c>
      <c r="B47" s="647" t="s">
        <v>11</v>
      </c>
      <c r="C47" s="330" t="s">
        <v>97</v>
      </c>
      <c r="D47" s="269" t="s">
        <v>43</v>
      </c>
      <c r="E47" s="427" t="s">
        <v>283</v>
      </c>
      <c r="F47" s="1115">
        <v>4.5999999999999996</v>
      </c>
      <c r="H47" s="537">
        <v>17</v>
      </c>
      <c r="I47" s="1435" t="s">
        <v>624</v>
      </c>
      <c r="J47" s="269" t="s">
        <v>769</v>
      </c>
      <c r="L47" s="537">
        <v>17</v>
      </c>
      <c r="M47" s="330" t="s">
        <v>97</v>
      </c>
      <c r="N47" s="299"/>
      <c r="O47" s="933"/>
      <c r="P47" s="537">
        <v>17</v>
      </c>
      <c r="Q47" s="244" t="s">
        <v>157</v>
      </c>
      <c r="R47" s="267"/>
      <c r="S47" s="537">
        <v>17</v>
      </c>
      <c r="T47" s="901" t="s">
        <v>11</v>
      </c>
      <c r="U47" s="330" t="s">
        <v>97</v>
      </c>
      <c r="V47" s="267"/>
      <c r="W47" s="132"/>
      <c r="X47" s="537">
        <v>17</v>
      </c>
      <c r="Y47" s="1436" t="s">
        <v>624</v>
      </c>
      <c r="Z47" s="132"/>
      <c r="AA47" s="537">
        <v>17</v>
      </c>
      <c r="AB47" s="330" t="s">
        <v>97</v>
      </c>
      <c r="AC47" s="267"/>
      <c r="AD47" s="537">
        <v>17</v>
      </c>
      <c r="AE47" s="1338" t="s">
        <v>97</v>
      </c>
      <c r="AF47" s="267"/>
      <c r="AG47" s="537">
        <v>17</v>
      </c>
      <c r="AH47" s="901" t="s">
        <v>11</v>
      </c>
      <c r="AI47" s="447" t="s">
        <v>97</v>
      </c>
      <c r="AJ47" s="267"/>
      <c r="AK47" s="132"/>
      <c r="AL47" s="537">
        <v>17</v>
      </c>
      <c r="AM47" s="1181" t="s">
        <v>624</v>
      </c>
      <c r="AN47" s="132"/>
      <c r="AO47" s="537">
        <v>17</v>
      </c>
      <c r="AP47" s="447" t="s">
        <v>97</v>
      </c>
      <c r="AQ47" s="267"/>
      <c r="AR47" s="537">
        <v>17</v>
      </c>
      <c r="AS47" s="1338" t="s">
        <v>97</v>
      </c>
      <c r="AT47" s="267"/>
      <c r="AU47" s="537">
        <v>17</v>
      </c>
      <c r="AV47" s="1435" t="s">
        <v>623</v>
      </c>
      <c r="AW47" s="269" t="s">
        <v>769</v>
      </c>
      <c r="AZ47" s="537">
        <v>17</v>
      </c>
      <c r="BA47" s="1436" t="s">
        <v>623</v>
      </c>
      <c r="BD47" s="537">
        <v>17</v>
      </c>
      <c r="BE47" s="1436" t="s">
        <v>623</v>
      </c>
      <c r="BH47" s="537">
        <v>17</v>
      </c>
      <c r="BI47" s="1436" t="s">
        <v>623</v>
      </c>
    </row>
    <row r="48" spans="1:62" ht="15.75" customHeight="1" x14ac:dyDescent="0.25">
      <c r="A48" s="537">
        <v>18</v>
      </c>
      <c r="B48" s="647" t="s">
        <v>154</v>
      </c>
      <c r="C48" s="72"/>
      <c r="D48" s="269" t="s">
        <v>43</v>
      </c>
      <c r="E48" s="1168"/>
      <c r="F48" s="1115"/>
      <c r="H48" s="537">
        <v>18</v>
      </c>
      <c r="I48" s="1435" t="s">
        <v>624</v>
      </c>
      <c r="J48" s="269" t="s">
        <v>769</v>
      </c>
      <c r="L48" s="537">
        <v>18</v>
      </c>
      <c r="M48" s="72"/>
      <c r="N48" s="299"/>
      <c r="O48" s="933"/>
      <c r="P48" s="537">
        <v>18</v>
      </c>
      <c r="Q48" s="72"/>
      <c r="R48" s="1273"/>
      <c r="S48" s="537">
        <v>18</v>
      </c>
      <c r="T48" s="901" t="s">
        <v>154</v>
      </c>
      <c r="U48" s="72"/>
      <c r="V48" s="1273"/>
      <c r="W48" s="132"/>
      <c r="X48" s="537">
        <v>18</v>
      </c>
      <c r="Y48" s="1436" t="s">
        <v>624</v>
      </c>
      <c r="Z48" s="132"/>
      <c r="AA48" s="537">
        <v>18</v>
      </c>
      <c r="AB48" s="72"/>
      <c r="AC48" s="1273"/>
      <c r="AD48" s="537">
        <v>18</v>
      </c>
      <c r="AE48" s="72"/>
      <c r="AF48" s="1273"/>
      <c r="AG48" s="537">
        <v>18</v>
      </c>
      <c r="AH48" s="901" t="s">
        <v>154</v>
      </c>
      <c r="AI48" s="72"/>
      <c r="AJ48" s="1273"/>
      <c r="AK48" s="132"/>
      <c r="AL48" s="537">
        <v>18</v>
      </c>
      <c r="AM48" s="1181" t="s">
        <v>624</v>
      </c>
      <c r="AN48" s="132"/>
      <c r="AO48" s="537">
        <v>18</v>
      </c>
      <c r="AP48" s="72"/>
      <c r="AQ48" s="1273"/>
      <c r="AR48" s="537">
        <v>18</v>
      </c>
      <c r="AS48" s="72"/>
      <c r="AT48" s="1273"/>
      <c r="AU48" s="537">
        <v>18</v>
      </c>
      <c r="AV48" s="42"/>
      <c r="AW48" s="269" t="s">
        <v>43</v>
      </c>
      <c r="AZ48" s="537">
        <v>18</v>
      </c>
      <c r="BA48" s="1137"/>
      <c r="BD48" s="537">
        <v>18</v>
      </c>
      <c r="BE48" s="1137"/>
      <c r="BH48" s="537">
        <v>18</v>
      </c>
      <c r="BI48" s="1137"/>
    </row>
    <row r="49" spans="1:62" ht="15.75" x14ac:dyDescent="0.25">
      <c r="A49" s="1746" t="s">
        <v>340</v>
      </c>
      <c r="B49" s="1746"/>
      <c r="C49" s="1746"/>
      <c r="D49" s="1423"/>
      <c r="E49" s="172"/>
      <c r="F49" s="198"/>
      <c r="H49" s="1772"/>
      <c r="I49" s="1772"/>
      <c r="J49" s="1772"/>
      <c r="L49" s="1746"/>
      <c r="M49" s="1746"/>
      <c r="N49" s="299"/>
      <c r="O49" s="933"/>
      <c r="P49" s="1746"/>
      <c r="Q49" s="1746"/>
      <c r="R49" s="657"/>
      <c r="S49" s="1746"/>
      <c r="T49" s="1746"/>
      <c r="U49" s="1746"/>
      <c r="V49" s="657"/>
      <c r="W49" s="132"/>
      <c r="X49" s="1772"/>
      <c r="Y49" s="1772"/>
      <c r="Z49" s="132"/>
      <c r="AA49" s="1746"/>
      <c r="AB49" s="1746"/>
      <c r="AC49" s="657"/>
      <c r="AD49" s="1746"/>
      <c r="AE49" s="1746"/>
      <c r="AF49" s="657"/>
      <c r="AG49" s="1746"/>
      <c r="AH49" s="1746"/>
      <c r="AI49" s="1746"/>
      <c r="AJ49" s="657"/>
      <c r="AK49" s="132"/>
      <c r="AL49" s="1772"/>
      <c r="AM49" s="1772"/>
      <c r="AN49" s="132"/>
      <c r="AO49" s="1746"/>
      <c r="AP49" s="1746"/>
      <c r="AQ49" s="657"/>
      <c r="AR49" s="1746"/>
      <c r="AS49" s="1746"/>
      <c r="AT49" s="657"/>
      <c r="AU49" s="1284"/>
      <c r="AV49" s="1151"/>
      <c r="AW49" s="56"/>
      <c r="AZ49" s="1285"/>
      <c r="BA49" s="1136"/>
      <c r="BB49" s="1236"/>
      <c r="BD49" s="1284"/>
      <c r="BE49" s="1151"/>
      <c r="BH49" s="1284"/>
      <c r="BI49" s="1151"/>
    </row>
    <row r="50" spans="1:62" ht="15.75" customHeight="1" x14ac:dyDescent="0.25">
      <c r="A50" s="537">
        <v>1</v>
      </c>
      <c r="B50" s="647" t="s">
        <v>49</v>
      </c>
      <c r="C50" s="965" t="s">
        <v>1044</v>
      </c>
      <c r="D50" s="1143" t="s">
        <v>130</v>
      </c>
      <c r="E50" s="427" t="s">
        <v>283</v>
      </c>
      <c r="F50" s="1115">
        <v>3.1</v>
      </c>
      <c r="H50" s="537">
        <v>1</v>
      </c>
      <c r="I50" s="1188" t="str">
        <f>C50</f>
        <v>XLCHPRDCSE84930286174859381289XXXX20190414S</v>
      </c>
      <c r="J50" s="269" t="s">
        <v>130</v>
      </c>
      <c r="K50" s="132"/>
      <c r="L50" s="537">
        <v>1</v>
      </c>
      <c r="M50" s="1508" t="s">
        <v>1045</v>
      </c>
      <c r="N50" s="657" t="s">
        <v>283</v>
      </c>
      <c r="O50" s="506"/>
      <c r="P50" s="537">
        <v>1</v>
      </c>
      <c r="Q50" s="965" t="str">
        <f>M50</f>
        <v>LCHCPRDHSB99123973562374566334XXXX20190420S</v>
      </c>
      <c r="R50" s="657"/>
      <c r="S50" s="537">
        <v>1</v>
      </c>
      <c r="T50" s="901" t="s">
        <v>49</v>
      </c>
      <c r="U50" s="965" t="s">
        <v>1047</v>
      </c>
      <c r="V50" s="267"/>
      <c r="X50" s="537">
        <v>1</v>
      </c>
      <c r="Y50" s="1188" t="str">
        <f>U50</f>
        <v>XLCHHRDCSE89128055444091647382XXXX20190421B</v>
      </c>
      <c r="AA50" s="537">
        <v>1</v>
      </c>
      <c r="AB50" s="1508" t="s">
        <v>1046</v>
      </c>
      <c r="AD50" s="537">
        <v>1</v>
      </c>
      <c r="AE50" s="965" t="str">
        <f>AB50</f>
        <v>LCHCPRDHSB34562875361286478555XXXX20190420B</v>
      </c>
      <c r="AG50" s="537">
        <v>1</v>
      </c>
      <c r="AH50" s="901" t="s">
        <v>49</v>
      </c>
      <c r="AI50" s="965" t="s">
        <v>1048</v>
      </c>
      <c r="AJ50" s="267"/>
      <c r="AL50" s="537">
        <v>1</v>
      </c>
      <c r="AM50" s="1188" t="str">
        <f>AI50</f>
        <v>XLCHPRDCSE56049387123983864571XXXX20190427S</v>
      </c>
      <c r="AO50" s="537">
        <v>1</v>
      </c>
      <c r="AP50" s="1508" t="s">
        <v>1049</v>
      </c>
      <c r="AR50" s="537">
        <v>1</v>
      </c>
      <c r="AS50" s="446" t="str">
        <f>AP50</f>
        <v>LCHCPRDHSB99123973562374566331XXZX56709231V</v>
      </c>
      <c r="AU50" s="537">
        <v>1</v>
      </c>
      <c r="AV50" s="642"/>
      <c r="AW50" s="269" t="s">
        <v>43</v>
      </c>
      <c r="AZ50" s="537">
        <v>1</v>
      </c>
      <c r="BA50" s="642"/>
      <c r="BD50" s="537">
        <v>1</v>
      </c>
      <c r="BE50" s="642"/>
      <c r="BH50" s="537">
        <v>1</v>
      </c>
      <c r="BI50" s="642"/>
    </row>
    <row r="51" spans="1:62" ht="15.75" customHeight="1" x14ac:dyDescent="0.25">
      <c r="A51" s="537">
        <v>2</v>
      </c>
      <c r="B51" s="647" t="s">
        <v>15</v>
      </c>
      <c r="C51" s="42"/>
      <c r="D51" s="1143" t="s">
        <v>44</v>
      </c>
      <c r="E51" s="267"/>
      <c r="F51" s="1115">
        <v>8.3000000000000007</v>
      </c>
      <c r="H51" s="537">
        <v>2</v>
      </c>
      <c r="I51" s="1435" t="s">
        <v>624</v>
      </c>
      <c r="J51" s="269" t="s">
        <v>769</v>
      </c>
      <c r="L51" s="537">
        <v>2</v>
      </c>
      <c r="M51" s="965" t="str">
        <f>I50</f>
        <v>XLCHPRDCSE84930286174859381289XXXX20190414S</v>
      </c>
      <c r="N51" s="657" t="s">
        <v>283</v>
      </c>
      <c r="O51" s="506"/>
      <c r="P51" s="537">
        <v>2</v>
      </c>
      <c r="Q51" s="642"/>
      <c r="R51" s="657" t="s">
        <v>283</v>
      </c>
      <c r="S51" s="537">
        <v>2</v>
      </c>
      <c r="T51" s="901" t="s">
        <v>15</v>
      </c>
      <c r="U51" s="71"/>
      <c r="V51" s="267"/>
      <c r="W51" s="132"/>
      <c r="X51" s="537">
        <v>2</v>
      </c>
      <c r="Y51" s="1436" t="s">
        <v>624</v>
      </c>
      <c r="Z51" s="132"/>
      <c r="AA51" s="537">
        <v>2</v>
      </c>
      <c r="AB51" s="394" t="str">
        <f>Y50</f>
        <v>XLCHHRDCSE89128055444091647382XXXX20190421B</v>
      </c>
      <c r="AC51" s="267"/>
      <c r="AD51" s="537">
        <v>2</v>
      </c>
      <c r="AE51" s="71"/>
      <c r="AF51" s="267"/>
      <c r="AG51" s="537">
        <v>2</v>
      </c>
      <c r="AH51" s="901" t="s">
        <v>15</v>
      </c>
      <c r="AI51" s="71"/>
      <c r="AJ51" s="267"/>
      <c r="AK51" s="132"/>
      <c r="AL51" s="537">
        <v>2</v>
      </c>
      <c r="AM51" s="1181" t="s">
        <v>624</v>
      </c>
      <c r="AN51" s="132"/>
      <c r="AO51" s="537">
        <v>2</v>
      </c>
      <c r="AP51" s="446" t="str">
        <f>AM50</f>
        <v>XLCHPRDCSE56049387123983864571XXXX20190427S</v>
      </c>
      <c r="AQ51" s="267"/>
      <c r="AR51" s="537">
        <v>2</v>
      </c>
      <c r="AS51" s="71"/>
      <c r="AT51" s="267"/>
      <c r="AU51" s="537">
        <v>2</v>
      </c>
      <c r="AV51" s="1435" t="s">
        <v>623</v>
      </c>
      <c r="AW51" s="269" t="s">
        <v>769</v>
      </c>
      <c r="AZ51" s="537">
        <v>2</v>
      </c>
      <c r="BA51" s="1435" t="s">
        <v>623</v>
      </c>
      <c r="BD51" s="537">
        <v>2</v>
      </c>
      <c r="BE51" s="1435" t="s">
        <v>623</v>
      </c>
      <c r="BH51" s="537">
        <v>2</v>
      </c>
      <c r="BI51" s="1435" t="s">
        <v>623</v>
      </c>
    </row>
    <row r="52" spans="1:62" ht="15.75" customHeight="1" x14ac:dyDescent="0.25">
      <c r="A52" s="537">
        <v>3</v>
      </c>
      <c r="B52" s="647" t="s">
        <v>79</v>
      </c>
      <c r="C52" s="884" t="s">
        <v>569</v>
      </c>
      <c r="D52" s="1143" t="s">
        <v>130</v>
      </c>
      <c r="E52" s="178"/>
      <c r="F52" s="1128">
        <v>9.1999999999999993</v>
      </c>
      <c r="H52" s="537">
        <v>3</v>
      </c>
      <c r="I52" s="884" t="s">
        <v>569</v>
      </c>
      <c r="J52" s="269" t="s">
        <v>130</v>
      </c>
      <c r="L52" s="537">
        <v>3</v>
      </c>
      <c r="M52" s="88" t="s">
        <v>569</v>
      </c>
      <c r="N52" s="299"/>
      <c r="O52" s="933"/>
      <c r="P52" s="537">
        <v>3</v>
      </c>
      <c r="Q52" s="88" t="s">
        <v>569</v>
      </c>
      <c r="R52" s="299"/>
      <c r="S52" s="537">
        <v>3</v>
      </c>
      <c r="T52" s="901" t="s">
        <v>79</v>
      </c>
      <c r="U52" s="88" t="s">
        <v>646</v>
      </c>
      <c r="V52" s="427"/>
      <c r="W52" s="132"/>
      <c r="X52" s="537">
        <v>3</v>
      </c>
      <c r="Y52" s="1186" t="s">
        <v>192</v>
      </c>
      <c r="Z52" s="132"/>
      <c r="AA52" s="537">
        <v>3</v>
      </c>
      <c r="AB52" s="88" t="s">
        <v>646</v>
      </c>
      <c r="AC52" s="427"/>
      <c r="AD52" s="537">
        <v>3</v>
      </c>
      <c r="AE52" s="88" t="s">
        <v>646</v>
      </c>
      <c r="AF52" s="427"/>
      <c r="AG52" s="537">
        <v>3</v>
      </c>
      <c r="AH52" s="901" t="s">
        <v>79</v>
      </c>
      <c r="AI52" s="88" t="s">
        <v>713</v>
      </c>
      <c r="AJ52" s="427"/>
      <c r="AK52" s="132"/>
      <c r="AL52" s="537">
        <v>3</v>
      </c>
      <c r="AM52" s="1186" t="s">
        <v>713</v>
      </c>
      <c r="AN52" s="132"/>
      <c r="AO52" s="537">
        <v>3</v>
      </c>
      <c r="AP52" s="88" t="s">
        <v>713</v>
      </c>
      <c r="AQ52" s="427"/>
      <c r="AR52" s="537">
        <v>3</v>
      </c>
      <c r="AS52" s="88" t="s">
        <v>713</v>
      </c>
      <c r="AT52" s="427"/>
      <c r="AU52" s="537">
        <v>3</v>
      </c>
      <c r="AV52" s="88" t="s">
        <v>683</v>
      </c>
      <c r="AW52" s="269" t="s">
        <v>130</v>
      </c>
      <c r="AX52" s="267" t="s">
        <v>283</v>
      </c>
      <c r="AZ52" s="537">
        <v>3</v>
      </c>
      <c r="BA52" s="88" t="s">
        <v>683</v>
      </c>
      <c r="BB52" s="427" t="s">
        <v>283</v>
      </c>
      <c r="BD52" s="537">
        <v>3</v>
      </c>
      <c r="BE52" s="1515" t="s">
        <v>647</v>
      </c>
      <c r="BF52" s="427" t="s">
        <v>283</v>
      </c>
      <c r="BH52" s="537">
        <v>3</v>
      </c>
      <c r="BI52" s="1515" t="s">
        <v>647</v>
      </c>
      <c r="BJ52" s="427" t="s">
        <v>283</v>
      </c>
    </row>
    <row r="53" spans="1:62" ht="15.75" customHeight="1" x14ac:dyDescent="0.25">
      <c r="A53" s="537">
        <v>4</v>
      </c>
      <c r="B53" s="647" t="s">
        <v>34</v>
      </c>
      <c r="C53" s="334" t="s">
        <v>110</v>
      </c>
      <c r="D53" s="1143" t="s">
        <v>130</v>
      </c>
      <c r="E53" s="172"/>
      <c r="F53" s="1115">
        <v>7.1</v>
      </c>
      <c r="H53" s="537">
        <v>4</v>
      </c>
      <c r="I53" s="1435" t="s">
        <v>624</v>
      </c>
      <c r="J53" s="269" t="s">
        <v>769</v>
      </c>
      <c r="L53" s="537">
        <v>4</v>
      </c>
      <c r="M53" s="858" t="s">
        <v>110</v>
      </c>
      <c r="N53" s="299"/>
      <c r="O53" s="933"/>
      <c r="P53" s="537">
        <v>4</v>
      </c>
      <c r="Q53" s="858" t="s">
        <v>110</v>
      </c>
      <c r="R53" s="299"/>
      <c r="S53" s="537">
        <v>4</v>
      </c>
      <c r="T53" s="901" t="s">
        <v>34</v>
      </c>
      <c r="U53" s="858" t="s">
        <v>110</v>
      </c>
      <c r="V53" s="657"/>
      <c r="W53" s="132"/>
      <c r="X53" s="537">
        <v>4</v>
      </c>
      <c r="Y53" s="1436" t="s">
        <v>624</v>
      </c>
      <c r="Z53" s="132"/>
      <c r="AA53" s="537">
        <v>4</v>
      </c>
      <c r="AB53" s="858" t="s">
        <v>110</v>
      </c>
      <c r="AC53" s="657"/>
      <c r="AD53" s="537">
        <v>4</v>
      </c>
      <c r="AE53" s="858" t="s">
        <v>110</v>
      </c>
      <c r="AF53" s="657"/>
      <c r="AG53" s="537">
        <v>4</v>
      </c>
      <c r="AH53" s="901" t="s">
        <v>34</v>
      </c>
      <c r="AI53" s="447" t="s">
        <v>110</v>
      </c>
      <c r="AJ53" s="657"/>
      <c r="AK53" s="132"/>
      <c r="AL53" s="537">
        <v>4</v>
      </c>
      <c r="AM53" s="1181" t="s">
        <v>624</v>
      </c>
      <c r="AN53" s="132"/>
      <c r="AO53" s="537">
        <v>4</v>
      </c>
      <c r="AP53" s="447" t="s">
        <v>110</v>
      </c>
      <c r="AQ53" s="657"/>
      <c r="AR53" s="537">
        <v>4</v>
      </c>
      <c r="AS53" s="858" t="s">
        <v>110</v>
      </c>
      <c r="AT53" s="657"/>
      <c r="AU53" s="537">
        <v>4</v>
      </c>
      <c r="AV53" s="1478" t="s">
        <v>110</v>
      </c>
      <c r="AW53" s="269" t="s">
        <v>130</v>
      </c>
      <c r="AZ53" s="537">
        <v>4</v>
      </c>
      <c r="BA53" s="1478" t="s">
        <v>110</v>
      </c>
      <c r="BD53" s="537">
        <v>4</v>
      </c>
      <c r="BE53" s="1478" t="s">
        <v>110</v>
      </c>
      <c r="BH53" s="537">
        <v>4</v>
      </c>
      <c r="BI53" s="1137"/>
    </row>
    <row r="54" spans="1:62" ht="15.75" customHeight="1" x14ac:dyDescent="0.25">
      <c r="A54" s="537">
        <v>5</v>
      </c>
      <c r="B54" s="647" t="s">
        <v>16</v>
      </c>
      <c r="C54" s="336" t="b">
        <v>0</v>
      </c>
      <c r="D54" s="1143" t="s">
        <v>130</v>
      </c>
      <c r="E54" s="172"/>
      <c r="F54" s="1115">
        <v>8.1999999999999993</v>
      </c>
      <c r="H54" s="537">
        <v>5</v>
      </c>
      <c r="I54" s="1435" t="s">
        <v>624</v>
      </c>
      <c r="J54" s="269" t="s">
        <v>769</v>
      </c>
      <c r="L54" s="537">
        <v>5</v>
      </c>
      <c r="M54" s="863" t="b">
        <v>1</v>
      </c>
      <c r="N54" s="299"/>
      <c r="O54" s="933"/>
      <c r="P54" s="537">
        <v>5</v>
      </c>
      <c r="Q54" s="863" t="b">
        <v>1</v>
      </c>
      <c r="R54" s="299"/>
      <c r="S54" s="537">
        <v>5</v>
      </c>
      <c r="T54" s="901" t="s">
        <v>16</v>
      </c>
      <c r="U54" s="863" t="b">
        <v>0</v>
      </c>
      <c r="V54" s="657"/>
      <c r="W54" s="132"/>
      <c r="X54" s="537">
        <v>5</v>
      </c>
      <c r="Y54" s="1436" t="s">
        <v>624</v>
      </c>
      <c r="Z54" s="132"/>
      <c r="AA54" s="537">
        <v>5</v>
      </c>
      <c r="AB54" s="863" t="b">
        <v>1</v>
      </c>
      <c r="AC54" s="657"/>
      <c r="AD54" s="537">
        <v>5</v>
      </c>
      <c r="AE54" s="863" t="b">
        <v>1</v>
      </c>
      <c r="AF54" s="657"/>
      <c r="AG54" s="537">
        <v>5</v>
      </c>
      <c r="AH54" s="901" t="s">
        <v>16</v>
      </c>
      <c r="AI54" s="446" t="b">
        <v>0</v>
      </c>
      <c r="AJ54" s="657"/>
      <c r="AK54" s="132"/>
      <c r="AL54" s="537">
        <v>5</v>
      </c>
      <c r="AM54" s="1181" t="s">
        <v>624</v>
      </c>
      <c r="AN54" s="132"/>
      <c r="AO54" s="537">
        <v>5</v>
      </c>
      <c r="AP54" s="446" t="b">
        <v>1</v>
      </c>
      <c r="AQ54" s="657"/>
      <c r="AR54" s="537">
        <v>5</v>
      </c>
      <c r="AS54" s="863" t="b">
        <v>1</v>
      </c>
      <c r="AT54" s="657"/>
      <c r="AU54" s="537">
        <v>5</v>
      </c>
      <c r="AV54" s="1435" t="s">
        <v>623</v>
      </c>
      <c r="AW54" s="269" t="s">
        <v>769</v>
      </c>
      <c r="AZ54" s="537">
        <v>5</v>
      </c>
      <c r="BA54" s="1436" t="s">
        <v>623</v>
      </c>
      <c r="BD54" s="537">
        <v>5</v>
      </c>
      <c r="BE54" s="1436" t="s">
        <v>623</v>
      </c>
      <c r="BH54" s="537">
        <v>5</v>
      </c>
      <c r="BI54" s="1436" t="s">
        <v>623</v>
      </c>
    </row>
    <row r="55" spans="1:62" ht="15.75" customHeight="1" x14ac:dyDescent="0.25">
      <c r="A55" s="537">
        <v>6</v>
      </c>
      <c r="B55" s="647" t="s">
        <v>50</v>
      </c>
      <c r="C55" s="240"/>
      <c r="D55" s="1143" t="s">
        <v>44</v>
      </c>
      <c r="E55" s="172"/>
      <c r="F55" s="1115"/>
      <c r="H55" s="537">
        <v>6</v>
      </c>
      <c r="I55" s="1435" t="s">
        <v>624</v>
      </c>
      <c r="J55" s="1149" t="s">
        <v>769</v>
      </c>
      <c r="L55" s="537">
        <v>6</v>
      </c>
      <c r="M55" s="860" t="s">
        <v>705</v>
      </c>
      <c r="N55" s="299"/>
      <c r="O55" s="933"/>
      <c r="P55" s="537">
        <v>6</v>
      </c>
      <c r="Q55" s="860" t="s">
        <v>705</v>
      </c>
      <c r="R55" s="299"/>
      <c r="S55" s="537">
        <v>6</v>
      </c>
      <c r="T55" s="901" t="s">
        <v>50</v>
      </c>
      <c r="U55" s="351"/>
      <c r="V55" s="657"/>
      <c r="W55" s="132"/>
      <c r="X55" s="537">
        <v>6</v>
      </c>
      <c r="Y55" s="1436" t="s">
        <v>624</v>
      </c>
      <c r="Z55" s="132"/>
      <c r="AA55" s="537">
        <v>6</v>
      </c>
      <c r="AB55" s="860" t="s">
        <v>710</v>
      </c>
      <c r="AC55" s="657"/>
      <c r="AD55" s="537">
        <v>6</v>
      </c>
      <c r="AE55" s="860" t="s">
        <v>710</v>
      </c>
      <c r="AF55" s="657"/>
      <c r="AG55" s="537">
        <v>6</v>
      </c>
      <c r="AH55" s="901" t="s">
        <v>50</v>
      </c>
      <c r="AI55" s="351"/>
      <c r="AJ55" s="657"/>
      <c r="AK55" s="132"/>
      <c r="AL55" s="537">
        <v>6</v>
      </c>
      <c r="AM55" s="1181" t="s">
        <v>624</v>
      </c>
      <c r="AN55" s="132"/>
      <c r="AO55" s="537">
        <v>6</v>
      </c>
      <c r="AP55" s="450" t="s">
        <v>1028</v>
      </c>
      <c r="AQ55" s="657"/>
      <c r="AR55" s="537">
        <v>6</v>
      </c>
      <c r="AS55" s="860" t="s">
        <v>1028</v>
      </c>
      <c r="AT55" s="657"/>
      <c r="AU55" s="537">
        <v>6</v>
      </c>
      <c r="AV55" s="1435" t="s">
        <v>623</v>
      </c>
      <c r="AW55" s="269" t="s">
        <v>769</v>
      </c>
      <c r="AZ55" s="537">
        <v>6</v>
      </c>
      <c r="BA55" s="1436" t="s">
        <v>623</v>
      </c>
      <c r="BD55" s="537">
        <v>6</v>
      </c>
      <c r="BE55" s="1436" t="s">
        <v>623</v>
      </c>
      <c r="BH55" s="537">
        <v>6</v>
      </c>
      <c r="BI55" s="1436" t="s">
        <v>623</v>
      </c>
    </row>
    <row r="56" spans="1:62" ht="15.75" x14ac:dyDescent="0.25">
      <c r="A56" s="537">
        <v>7</v>
      </c>
      <c r="B56" s="647" t="s">
        <v>13</v>
      </c>
      <c r="C56" s="112"/>
      <c r="D56" s="1143" t="s">
        <v>44</v>
      </c>
      <c r="E56" s="427" t="s">
        <v>283</v>
      </c>
      <c r="F56" s="1115"/>
      <c r="H56" s="537">
        <v>7</v>
      </c>
      <c r="I56" s="1435" t="s">
        <v>624</v>
      </c>
      <c r="J56" s="1149" t="s">
        <v>769</v>
      </c>
      <c r="L56" s="537">
        <v>7</v>
      </c>
      <c r="M56" s="244" t="s">
        <v>157</v>
      </c>
      <c r="N56" s="299"/>
      <c r="O56" s="933"/>
      <c r="P56" s="537">
        <v>7</v>
      </c>
      <c r="Q56" s="244" t="s">
        <v>157</v>
      </c>
      <c r="R56" s="299"/>
      <c r="S56" s="537">
        <v>7</v>
      </c>
      <c r="T56" s="901" t="s">
        <v>13</v>
      </c>
      <c r="U56" s="392"/>
      <c r="V56" s="657"/>
      <c r="W56" s="132"/>
      <c r="X56" s="537">
        <v>7</v>
      </c>
      <c r="Y56" s="1436" t="s">
        <v>624</v>
      </c>
      <c r="Z56" s="132"/>
      <c r="AA56" s="537">
        <v>7</v>
      </c>
      <c r="AB56" s="244" t="s">
        <v>157</v>
      </c>
      <c r="AC56" s="657"/>
      <c r="AD56" s="537">
        <v>7</v>
      </c>
      <c r="AE56" s="244" t="s">
        <v>157</v>
      </c>
      <c r="AF56" s="657"/>
      <c r="AG56" s="537">
        <v>7</v>
      </c>
      <c r="AH56" s="901" t="s">
        <v>13</v>
      </c>
      <c r="AI56" s="392"/>
      <c r="AJ56" s="657"/>
      <c r="AK56" s="132"/>
      <c r="AL56" s="537">
        <v>7</v>
      </c>
      <c r="AM56" s="1181" t="s">
        <v>624</v>
      </c>
      <c r="AN56" s="132"/>
      <c r="AO56" s="537">
        <v>7</v>
      </c>
      <c r="AP56" s="244" t="s">
        <v>157</v>
      </c>
      <c r="AQ56" s="657"/>
      <c r="AR56" s="537">
        <v>7</v>
      </c>
      <c r="AS56" s="244" t="s">
        <v>157</v>
      </c>
      <c r="AT56" s="657"/>
      <c r="AU56" s="537">
        <v>7</v>
      </c>
      <c r="AV56" s="1435" t="s">
        <v>623</v>
      </c>
      <c r="AW56" s="269" t="s">
        <v>769</v>
      </c>
      <c r="AZ56" s="537">
        <v>7</v>
      </c>
      <c r="BA56" s="1436" t="s">
        <v>623</v>
      </c>
      <c r="BD56" s="537">
        <v>7</v>
      </c>
      <c r="BE56" s="1436" t="s">
        <v>623</v>
      </c>
      <c r="BH56" s="537">
        <v>7</v>
      </c>
      <c r="BI56" s="1436" t="s">
        <v>623</v>
      </c>
    </row>
    <row r="57" spans="1:62" ht="15.75" customHeight="1" x14ac:dyDescent="0.25">
      <c r="A57" s="537">
        <v>8</v>
      </c>
      <c r="B57" s="647" t="s">
        <v>14</v>
      </c>
      <c r="C57" s="241" t="s">
        <v>170</v>
      </c>
      <c r="D57" s="1143" t="s">
        <v>130</v>
      </c>
      <c r="E57" s="427" t="s">
        <v>283</v>
      </c>
      <c r="F57" s="1121" t="s">
        <v>861</v>
      </c>
      <c r="H57" s="537">
        <v>8</v>
      </c>
      <c r="I57" s="1435" t="s">
        <v>624</v>
      </c>
      <c r="J57" s="1149" t="s">
        <v>769</v>
      </c>
      <c r="L57" s="537">
        <v>8</v>
      </c>
      <c r="M57" s="350" t="s">
        <v>170</v>
      </c>
      <c r="N57" s="657"/>
      <c r="O57" s="506"/>
      <c r="P57" s="537">
        <v>8</v>
      </c>
      <c r="Q57" s="350" t="s">
        <v>170</v>
      </c>
      <c r="R57" s="657"/>
      <c r="S57" s="537">
        <v>8</v>
      </c>
      <c r="T57" s="901" t="s">
        <v>14</v>
      </c>
      <c r="U57" s="350" t="s">
        <v>170</v>
      </c>
      <c r="V57" s="427"/>
      <c r="W57" s="132"/>
      <c r="X57" s="537">
        <v>8</v>
      </c>
      <c r="Y57" s="1436" t="s">
        <v>624</v>
      </c>
      <c r="Z57" s="132"/>
      <c r="AA57" s="537">
        <v>8</v>
      </c>
      <c r="AB57" s="350" t="s">
        <v>170</v>
      </c>
      <c r="AC57" s="427"/>
      <c r="AD57" s="537">
        <v>8</v>
      </c>
      <c r="AE57" s="350" t="s">
        <v>170</v>
      </c>
      <c r="AF57" s="427"/>
      <c r="AG57" s="537">
        <v>8</v>
      </c>
      <c r="AH57" s="901" t="s">
        <v>14</v>
      </c>
      <c r="AI57" s="350" t="s">
        <v>170</v>
      </c>
      <c r="AJ57" s="427"/>
      <c r="AK57" s="132"/>
      <c r="AL57" s="537">
        <v>8</v>
      </c>
      <c r="AM57" s="1181" t="s">
        <v>624</v>
      </c>
      <c r="AN57" s="132"/>
      <c r="AO57" s="537">
        <v>8</v>
      </c>
      <c r="AP57" s="350" t="s">
        <v>170</v>
      </c>
      <c r="AQ57" s="427"/>
      <c r="AR57" s="537">
        <v>8</v>
      </c>
      <c r="AS57" s="350" t="s">
        <v>170</v>
      </c>
      <c r="AT57" s="427"/>
      <c r="AU57" s="537">
        <v>8</v>
      </c>
      <c r="AV57" s="1435" t="s">
        <v>623</v>
      </c>
      <c r="AW57" s="1538" t="s">
        <v>769</v>
      </c>
      <c r="AZ57" s="537">
        <v>8</v>
      </c>
      <c r="BA57" s="1436" t="s">
        <v>623</v>
      </c>
      <c r="BD57" s="537">
        <v>8</v>
      </c>
      <c r="BE57" s="1436" t="s">
        <v>623</v>
      </c>
      <c r="BH57" s="537">
        <v>8</v>
      </c>
      <c r="BI57" s="1436" t="s">
        <v>623</v>
      </c>
    </row>
    <row r="58" spans="1:62" ht="15.75" customHeight="1" x14ac:dyDescent="0.25">
      <c r="A58" s="537">
        <v>9</v>
      </c>
      <c r="B58" s="647" t="s">
        <v>51</v>
      </c>
      <c r="C58" s="106" t="s">
        <v>149</v>
      </c>
      <c r="D58" s="1143" t="s">
        <v>130</v>
      </c>
      <c r="E58" s="427" t="s">
        <v>283</v>
      </c>
      <c r="F58" s="1115">
        <v>8.4</v>
      </c>
      <c r="H58" s="537">
        <v>9</v>
      </c>
      <c r="I58" s="1435" t="s">
        <v>624</v>
      </c>
      <c r="J58" s="269" t="s">
        <v>769</v>
      </c>
      <c r="K58" s="132"/>
      <c r="L58" s="537">
        <v>9</v>
      </c>
      <c r="M58" s="800" t="s">
        <v>149</v>
      </c>
      <c r="N58" s="299"/>
      <c r="O58" s="933"/>
      <c r="P58" s="537">
        <v>9</v>
      </c>
      <c r="Q58" s="799" t="s">
        <v>149</v>
      </c>
      <c r="R58" s="299"/>
      <c r="S58" s="537">
        <v>9</v>
      </c>
      <c r="T58" s="901" t="s">
        <v>51</v>
      </c>
      <c r="U58" s="120"/>
      <c r="V58" s="657"/>
      <c r="X58" s="537">
        <v>9</v>
      </c>
      <c r="Y58" s="1436" t="s">
        <v>624</v>
      </c>
      <c r="AA58" s="537">
        <v>9</v>
      </c>
      <c r="AB58" s="332" t="s">
        <v>149</v>
      </c>
      <c r="AC58" s="657"/>
      <c r="AD58" s="537">
        <v>9</v>
      </c>
      <c r="AE58" s="332" t="s">
        <v>149</v>
      </c>
      <c r="AF58" s="657"/>
      <c r="AG58" s="537">
        <v>9</v>
      </c>
      <c r="AH58" s="901" t="s">
        <v>51</v>
      </c>
      <c r="AI58" s="120"/>
      <c r="AJ58" s="657"/>
      <c r="AL58" s="537">
        <v>9</v>
      </c>
      <c r="AM58" s="1181" t="s">
        <v>624</v>
      </c>
      <c r="AO58" s="537">
        <v>9</v>
      </c>
      <c r="AP58" s="448" t="s">
        <v>149</v>
      </c>
      <c r="AQ58" s="657"/>
      <c r="AR58" s="537">
        <v>9</v>
      </c>
      <c r="AS58" s="863" t="s">
        <v>149</v>
      </c>
      <c r="AT58" s="657"/>
      <c r="AU58" s="537">
        <v>9</v>
      </c>
      <c r="AV58" s="863" t="s">
        <v>149</v>
      </c>
      <c r="AW58" s="269" t="s">
        <v>130</v>
      </c>
      <c r="AZ58" s="537">
        <v>9</v>
      </c>
      <c r="BA58" s="863" t="s">
        <v>149</v>
      </c>
      <c r="BD58" s="537">
        <v>9</v>
      </c>
      <c r="BE58" s="863" t="s">
        <v>149</v>
      </c>
      <c r="BH58" s="537">
        <v>9</v>
      </c>
      <c r="BI58" s="863" t="s">
        <v>149</v>
      </c>
    </row>
    <row r="59" spans="1:62" ht="15.75" customHeight="1" x14ac:dyDescent="0.25">
      <c r="A59" s="537">
        <v>10</v>
      </c>
      <c r="B59" s="647" t="s">
        <v>35</v>
      </c>
      <c r="C59" s="106" t="s">
        <v>640</v>
      </c>
      <c r="D59" s="1143" t="s">
        <v>44</v>
      </c>
      <c r="F59" s="1115"/>
      <c r="H59" s="537">
        <v>10</v>
      </c>
      <c r="I59" s="1435" t="s">
        <v>624</v>
      </c>
      <c r="J59" s="269" t="s">
        <v>769</v>
      </c>
      <c r="L59" s="537">
        <v>10</v>
      </c>
      <c r="M59" s="862" t="s">
        <v>689</v>
      </c>
      <c r="N59" s="172"/>
      <c r="O59" s="220"/>
      <c r="P59" s="537">
        <v>10</v>
      </c>
      <c r="Q59" s="862" t="str">
        <f>M59</f>
        <v>CCP Repo Clearing Conditions</v>
      </c>
      <c r="R59" s="172"/>
      <c r="S59" s="537">
        <v>10</v>
      </c>
      <c r="T59" s="901" t="s">
        <v>35</v>
      </c>
      <c r="U59" s="120"/>
      <c r="V59" s="657"/>
      <c r="W59" s="132"/>
      <c r="X59" s="537">
        <v>10</v>
      </c>
      <c r="Y59" s="1436" t="s">
        <v>624</v>
      </c>
      <c r="Z59" s="132"/>
      <c r="AA59" s="537">
        <v>10</v>
      </c>
      <c r="AB59" s="862" t="str">
        <f>Q59</f>
        <v>CCP Repo Clearing Conditions</v>
      </c>
      <c r="AC59" s="657"/>
      <c r="AD59" s="537">
        <v>10</v>
      </c>
      <c r="AE59" s="862" t="str">
        <f>AB59</f>
        <v>CCP Repo Clearing Conditions</v>
      </c>
      <c r="AF59" s="657"/>
      <c r="AG59" s="537">
        <v>10</v>
      </c>
      <c r="AH59" s="901" t="s">
        <v>35</v>
      </c>
      <c r="AI59" s="120"/>
      <c r="AJ59" s="657"/>
      <c r="AK59" s="132"/>
      <c r="AL59" s="537">
        <v>10</v>
      </c>
      <c r="AM59" s="1181" t="s">
        <v>624</v>
      </c>
      <c r="AN59" s="132"/>
      <c r="AO59" s="537">
        <v>10</v>
      </c>
      <c r="AP59" s="862" t="str">
        <f>AE59</f>
        <v>CCP Repo Clearing Conditions</v>
      </c>
      <c r="AQ59" s="657"/>
      <c r="AR59" s="537">
        <v>10</v>
      </c>
      <c r="AS59" s="862" t="str">
        <f>AP59</f>
        <v>CCP Repo Clearing Conditions</v>
      </c>
      <c r="AT59" s="657"/>
      <c r="AU59" s="537">
        <v>10</v>
      </c>
      <c r="AV59" s="862" t="str">
        <f>AS59</f>
        <v>CCP Repo Clearing Conditions</v>
      </c>
      <c r="AW59" s="269" t="s">
        <v>44</v>
      </c>
      <c r="AZ59" s="537">
        <v>10</v>
      </c>
      <c r="BA59" s="862" t="str">
        <f>AV59</f>
        <v>CCP Repo Clearing Conditions</v>
      </c>
      <c r="BD59" s="537">
        <v>10</v>
      </c>
      <c r="BE59" s="862" t="str">
        <f>BA59</f>
        <v>CCP Repo Clearing Conditions</v>
      </c>
      <c r="BH59" s="537">
        <v>10</v>
      </c>
      <c r="BI59" s="862" t="str">
        <f>BE59</f>
        <v>CCP Repo Clearing Conditions</v>
      </c>
    </row>
    <row r="60" spans="1:62" ht="15.75" customHeight="1" x14ac:dyDescent="0.25">
      <c r="A60" s="537">
        <v>11</v>
      </c>
      <c r="B60" s="647" t="s">
        <v>52</v>
      </c>
      <c r="C60" s="69"/>
      <c r="D60" s="1143" t="s">
        <v>44</v>
      </c>
      <c r="F60" s="1115"/>
      <c r="H60" s="537">
        <v>11</v>
      </c>
      <c r="I60" s="1435" t="s">
        <v>624</v>
      </c>
      <c r="J60" s="269" t="s">
        <v>769</v>
      </c>
      <c r="L60" s="537">
        <v>11</v>
      </c>
      <c r="M60" s="642"/>
      <c r="N60" s="172"/>
      <c r="O60" s="220"/>
      <c r="P60" s="537">
        <v>11</v>
      </c>
      <c r="Q60" s="642"/>
      <c r="R60" s="172"/>
      <c r="S60" s="537">
        <v>11</v>
      </c>
      <c r="T60" s="901" t="s">
        <v>52</v>
      </c>
      <c r="U60" s="71"/>
      <c r="V60" s="195"/>
      <c r="W60" s="132"/>
      <c r="X60" s="537">
        <v>11</v>
      </c>
      <c r="Y60" s="1436" t="s">
        <v>624</v>
      </c>
      <c r="Z60" s="132"/>
      <c r="AA60" s="537">
        <v>11</v>
      </c>
      <c r="AB60" s="71"/>
      <c r="AC60" s="195"/>
      <c r="AD60" s="537">
        <v>11</v>
      </c>
      <c r="AE60" s="71"/>
      <c r="AF60" s="195"/>
      <c r="AG60" s="537">
        <v>11</v>
      </c>
      <c r="AH60" s="901" t="s">
        <v>52</v>
      </c>
      <c r="AI60" s="71"/>
      <c r="AJ60" s="195"/>
      <c r="AK60" s="132"/>
      <c r="AL60" s="537">
        <v>11</v>
      </c>
      <c r="AM60" s="1181" t="s">
        <v>624</v>
      </c>
      <c r="AN60" s="132"/>
      <c r="AO60" s="537">
        <v>11</v>
      </c>
      <c r="AP60" s="71"/>
      <c r="AQ60" s="195"/>
      <c r="AR60" s="537">
        <v>11</v>
      </c>
      <c r="AS60" s="71"/>
      <c r="AT60" s="195"/>
      <c r="AU60" s="537">
        <v>11</v>
      </c>
      <c r="AV60" s="42"/>
      <c r="AW60" s="269" t="s">
        <v>44</v>
      </c>
      <c r="AZ60" s="537">
        <v>11</v>
      </c>
      <c r="BA60" s="1521"/>
      <c r="BD60" s="537">
        <v>11</v>
      </c>
      <c r="BE60" s="1521"/>
      <c r="BH60" s="537">
        <v>11</v>
      </c>
      <c r="BI60" s="1521"/>
    </row>
    <row r="61" spans="1:62" ht="15.75" customHeight="1" x14ac:dyDescent="0.25">
      <c r="A61" s="537">
        <v>12</v>
      </c>
      <c r="B61" s="647" t="s">
        <v>53</v>
      </c>
      <c r="C61" s="874" t="s">
        <v>703</v>
      </c>
      <c r="D61" s="1143" t="s">
        <v>130</v>
      </c>
      <c r="F61" s="53"/>
      <c r="H61" s="537">
        <v>12</v>
      </c>
      <c r="I61" s="1435" t="s">
        <v>624</v>
      </c>
      <c r="J61" s="1149" t="s">
        <v>769</v>
      </c>
      <c r="L61" s="537">
        <v>12</v>
      </c>
      <c r="M61" s="860" t="s">
        <v>705</v>
      </c>
      <c r="N61" s="657" t="s">
        <v>283</v>
      </c>
      <c r="O61" s="506"/>
      <c r="P61" s="537">
        <v>12</v>
      </c>
      <c r="Q61" s="860" t="s">
        <v>705</v>
      </c>
      <c r="R61" s="657" t="s">
        <v>283</v>
      </c>
      <c r="S61" s="537">
        <v>12</v>
      </c>
      <c r="T61" s="901" t="s">
        <v>53</v>
      </c>
      <c r="U61" s="860" t="s">
        <v>708</v>
      </c>
      <c r="V61" s="657"/>
      <c r="W61" s="132"/>
      <c r="X61" s="537">
        <v>12</v>
      </c>
      <c r="Y61" s="1436" t="s">
        <v>624</v>
      </c>
      <c r="Z61" s="132"/>
      <c r="AA61" s="537">
        <v>12</v>
      </c>
      <c r="AB61" s="860" t="s">
        <v>711</v>
      </c>
      <c r="AC61" s="657"/>
      <c r="AD61" s="537">
        <v>12</v>
      </c>
      <c r="AE61" s="860" t="s">
        <v>712</v>
      </c>
      <c r="AF61" s="657"/>
      <c r="AG61" s="537">
        <v>12</v>
      </c>
      <c r="AH61" s="901" t="s">
        <v>53</v>
      </c>
      <c r="AI61" s="860" t="s">
        <v>714</v>
      </c>
      <c r="AJ61" s="657"/>
      <c r="AK61" s="132"/>
      <c r="AL61" s="537">
        <v>12</v>
      </c>
      <c r="AM61" s="1181" t="s">
        <v>624</v>
      </c>
      <c r="AN61" s="132"/>
      <c r="AO61" s="537">
        <v>12</v>
      </c>
      <c r="AP61" s="860" t="s">
        <v>714</v>
      </c>
      <c r="AQ61" s="657"/>
      <c r="AR61" s="537">
        <v>12</v>
      </c>
      <c r="AS61" s="860" t="s">
        <v>717</v>
      </c>
      <c r="AT61" s="657"/>
      <c r="AU61" s="537">
        <v>12</v>
      </c>
      <c r="AV61" s="1435" t="s">
        <v>623</v>
      </c>
      <c r="AW61" s="269" t="s">
        <v>769</v>
      </c>
      <c r="AZ61" s="537">
        <v>12</v>
      </c>
      <c r="BA61" s="1436" t="s">
        <v>623</v>
      </c>
      <c r="BD61" s="537">
        <v>12</v>
      </c>
      <c r="BE61" s="1436" t="s">
        <v>623</v>
      </c>
      <c r="BH61" s="537">
        <v>12</v>
      </c>
      <c r="BI61" s="1436" t="s">
        <v>623</v>
      </c>
    </row>
    <row r="62" spans="1:62" ht="15.75" customHeight="1" x14ac:dyDescent="0.25">
      <c r="A62" s="537">
        <v>13</v>
      </c>
      <c r="B62" s="647" t="s">
        <v>54</v>
      </c>
      <c r="C62" s="884" t="s">
        <v>568</v>
      </c>
      <c r="D62" s="1143" t="s">
        <v>130</v>
      </c>
      <c r="F62" s="1123"/>
      <c r="H62" s="537">
        <v>13</v>
      </c>
      <c r="I62" s="1435" t="s">
        <v>624</v>
      </c>
      <c r="J62" s="1149" t="s">
        <v>769</v>
      </c>
      <c r="L62" s="537">
        <v>13</v>
      </c>
      <c r="M62" s="88" t="s">
        <v>568</v>
      </c>
      <c r="N62" s="299"/>
      <c r="O62" s="933"/>
      <c r="P62" s="537">
        <v>13</v>
      </c>
      <c r="Q62" s="88" t="s">
        <v>568</v>
      </c>
      <c r="R62" s="657"/>
      <c r="S62" s="537">
        <v>13</v>
      </c>
      <c r="T62" s="901" t="s">
        <v>54</v>
      </c>
      <c r="U62" s="88" t="s">
        <v>683</v>
      </c>
      <c r="V62" s="657"/>
      <c r="W62" s="132"/>
      <c r="X62" s="537">
        <v>13</v>
      </c>
      <c r="Y62" s="1436" t="s">
        <v>624</v>
      </c>
      <c r="Z62" s="132"/>
      <c r="AA62" s="537">
        <v>13</v>
      </c>
      <c r="AB62" s="88" t="s">
        <v>683</v>
      </c>
      <c r="AC62" s="657"/>
      <c r="AD62" s="537">
        <v>13</v>
      </c>
      <c r="AE62" s="88" t="s">
        <v>683</v>
      </c>
      <c r="AF62" s="657"/>
      <c r="AG62" s="537">
        <v>13</v>
      </c>
      <c r="AH62" s="901" t="s">
        <v>54</v>
      </c>
      <c r="AI62" s="88" t="s">
        <v>647</v>
      </c>
      <c r="AJ62" s="657"/>
      <c r="AK62" s="132"/>
      <c r="AL62" s="537">
        <v>13</v>
      </c>
      <c r="AM62" s="1181" t="s">
        <v>624</v>
      </c>
      <c r="AN62" s="132"/>
      <c r="AO62" s="537">
        <v>13</v>
      </c>
      <c r="AP62" s="88" t="s">
        <v>647</v>
      </c>
      <c r="AQ62" s="657"/>
      <c r="AR62" s="537">
        <v>13</v>
      </c>
      <c r="AS62" s="88" t="s">
        <v>647</v>
      </c>
      <c r="AT62" s="657"/>
      <c r="AU62" s="537">
        <v>13</v>
      </c>
      <c r="AV62" s="1435" t="s">
        <v>623</v>
      </c>
      <c r="AW62" s="269" t="s">
        <v>769</v>
      </c>
      <c r="AZ62" s="537">
        <v>13</v>
      </c>
      <c r="BA62" s="1436" t="s">
        <v>623</v>
      </c>
      <c r="BD62" s="537">
        <v>13</v>
      </c>
      <c r="BE62" s="1436" t="s">
        <v>623</v>
      </c>
      <c r="BH62" s="537">
        <v>13</v>
      </c>
      <c r="BI62" s="1436" t="s">
        <v>623</v>
      </c>
    </row>
    <row r="63" spans="1:62" ht="15.75" customHeight="1" x14ac:dyDescent="0.25">
      <c r="A63" s="537">
        <v>14</v>
      </c>
      <c r="B63" s="647" t="s">
        <v>37</v>
      </c>
      <c r="C63" s="884" t="s">
        <v>704</v>
      </c>
      <c r="D63" s="1143" t="s">
        <v>44</v>
      </c>
      <c r="F63" s="1123"/>
      <c r="H63" s="537">
        <v>14</v>
      </c>
      <c r="I63" s="1435" t="s">
        <v>624</v>
      </c>
      <c r="J63" s="269" t="s">
        <v>769</v>
      </c>
      <c r="L63" s="537">
        <v>14</v>
      </c>
      <c r="M63" s="88" t="s">
        <v>704</v>
      </c>
      <c r="N63" s="299"/>
      <c r="O63" s="933"/>
      <c r="P63" s="537">
        <v>14</v>
      </c>
      <c r="Q63" s="88" t="s">
        <v>704</v>
      </c>
      <c r="R63" s="267"/>
      <c r="S63" s="537">
        <v>14</v>
      </c>
      <c r="T63" s="901" t="s">
        <v>37</v>
      </c>
      <c r="U63" s="88" t="s">
        <v>704</v>
      </c>
      <c r="V63" s="267"/>
      <c r="W63" s="132"/>
      <c r="X63" s="537">
        <v>14</v>
      </c>
      <c r="Y63" s="1436" t="s">
        <v>624</v>
      </c>
      <c r="Z63" s="132"/>
      <c r="AA63" s="537">
        <v>14</v>
      </c>
      <c r="AB63" s="88" t="s">
        <v>704</v>
      </c>
      <c r="AC63" s="267"/>
      <c r="AD63" s="537">
        <v>14</v>
      </c>
      <c r="AE63" s="88" t="s">
        <v>704</v>
      </c>
      <c r="AF63" s="267"/>
      <c r="AG63" s="537">
        <v>14</v>
      </c>
      <c r="AH63" s="901" t="s">
        <v>37</v>
      </c>
      <c r="AI63" s="88" t="s">
        <v>715</v>
      </c>
      <c r="AJ63" s="267"/>
      <c r="AK63" s="132"/>
      <c r="AL63" s="537">
        <v>14</v>
      </c>
      <c r="AM63" s="1181" t="s">
        <v>624</v>
      </c>
      <c r="AN63" s="132"/>
      <c r="AO63" s="537">
        <v>14</v>
      </c>
      <c r="AP63" s="88" t="s">
        <v>715</v>
      </c>
      <c r="AQ63" s="267"/>
      <c r="AR63" s="537">
        <v>14</v>
      </c>
      <c r="AS63" s="88" t="s">
        <v>715</v>
      </c>
      <c r="AT63" s="267"/>
      <c r="AU63" s="537">
        <v>14</v>
      </c>
      <c r="AV63" s="1435" t="s">
        <v>623</v>
      </c>
      <c r="AW63" s="269" t="s">
        <v>769</v>
      </c>
      <c r="AZ63" s="537">
        <v>14</v>
      </c>
      <c r="BA63" s="1436" t="s">
        <v>623</v>
      </c>
      <c r="BD63" s="537">
        <v>14</v>
      </c>
      <c r="BE63" s="1436" t="s">
        <v>623</v>
      </c>
      <c r="BH63" s="537">
        <v>14</v>
      </c>
      <c r="BI63" s="1436" t="s">
        <v>623</v>
      </c>
    </row>
    <row r="64" spans="1:62" ht="15.75" customHeight="1" x14ac:dyDescent="0.25">
      <c r="A64" s="537">
        <v>15</v>
      </c>
      <c r="B64" s="647" t="s">
        <v>55</v>
      </c>
      <c r="C64" s="1436" t="s">
        <v>1018</v>
      </c>
      <c r="D64" s="1143" t="s">
        <v>769</v>
      </c>
      <c r="F64" s="1115"/>
      <c r="H64" s="537">
        <v>15</v>
      </c>
      <c r="I64" s="884" t="s">
        <v>646</v>
      </c>
      <c r="J64" s="269" t="s">
        <v>130</v>
      </c>
      <c r="L64" s="537">
        <v>15</v>
      </c>
      <c r="M64" s="1436" t="s">
        <v>1018</v>
      </c>
      <c r="N64" s="299"/>
      <c r="O64" s="933"/>
      <c r="P64" s="537">
        <v>15</v>
      </c>
      <c r="Q64" s="1436" t="s">
        <v>1018</v>
      </c>
      <c r="R64" s="657"/>
      <c r="S64" s="537">
        <v>15</v>
      </c>
      <c r="T64" s="901" t="s">
        <v>55</v>
      </c>
      <c r="U64" s="1436" t="s">
        <v>1018</v>
      </c>
      <c r="V64" s="657"/>
      <c r="W64" s="132"/>
      <c r="X64" s="537">
        <v>15</v>
      </c>
      <c r="Y64" s="1515" t="s">
        <v>1027</v>
      </c>
      <c r="Z64" s="132"/>
      <c r="AA64" s="537">
        <v>15</v>
      </c>
      <c r="AB64" s="1138" t="s">
        <v>860</v>
      </c>
      <c r="AC64" s="657"/>
      <c r="AD64" s="537">
        <v>15</v>
      </c>
      <c r="AE64" s="1436" t="s">
        <v>1018</v>
      </c>
      <c r="AF64" s="657"/>
      <c r="AG64" s="537">
        <v>15</v>
      </c>
      <c r="AH64" s="901" t="s">
        <v>55</v>
      </c>
      <c r="AI64" s="1436" t="s">
        <v>1018</v>
      </c>
      <c r="AJ64" s="657"/>
      <c r="AK64" s="132"/>
      <c r="AL64" s="537">
        <v>15</v>
      </c>
      <c r="AM64" s="1186" t="s">
        <v>194</v>
      </c>
      <c r="AN64" s="132"/>
      <c r="AO64" s="537">
        <v>15</v>
      </c>
      <c r="AP64" s="1436" t="s">
        <v>1018</v>
      </c>
      <c r="AQ64" s="657"/>
      <c r="AR64" s="537">
        <v>15</v>
      </c>
      <c r="AS64" s="1436" t="s">
        <v>1018</v>
      </c>
      <c r="AT64" s="657"/>
      <c r="AU64" s="537">
        <v>15</v>
      </c>
      <c r="AV64" s="1435" t="s">
        <v>623</v>
      </c>
      <c r="AW64" s="269" t="s">
        <v>769</v>
      </c>
      <c r="AZ64" s="537">
        <v>15</v>
      </c>
      <c r="BA64" s="1436" t="s">
        <v>623</v>
      </c>
      <c r="BD64" s="537">
        <v>15</v>
      </c>
      <c r="BE64" s="1436" t="s">
        <v>623</v>
      </c>
      <c r="BH64" s="537">
        <v>15</v>
      </c>
      <c r="BI64" s="1436" t="s">
        <v>623</v>
      </c>
    </row>
    <row r="65" spans="1:61" ht="15.75" customHeight="1" x14ac:dyDescent="0.25">
      <c r="A65" s="537">
        <v>16</v>
      </c>
      <c r="B65" s="647" t="s">
        <v>56</v>
      </c>
      <c r="C65" s="42"/>
      <c r="D65" s="1143" t="s">
        <v>44</v>
      </c>
      <c r="E65" s="427" t="s">
        <v>283</v>
      </c>
      <c r="F65" s="1115">
        <v>5.3</v>
      </c>
      <c r="H65" s="537">
        <v>16</v>
      </c>
      <c r="I65" s="1435" t="s">
        <v>624</v>
      </c>
      <c r="J65" s="269" t="s">
        <v>769</v>
      </c>
      <c r="L65" s="537">
        <v>16</v>
      </c>
      <c r="M65" s="907"/>
      <c r="N65" s="299"/>
      <c r="O65" s="933"/>
      <c r="P65" s="537">
        <v>16</v>
      </c>
      <c r="Q65" s="907"/>
      <c r="R65" s="427"/>
      <c r="S65" s="537">
        <v>16</v>
      </c>
      <c r="T65" s="901" t="s">
        <v>56</v>
      </c>
      <c r="U65" s="907"/>
      <c r="V65" s="427"/>
      <c r="W65" s="132"/>
      <c r="X65" s="537">
        <v>16</v>
      </c>
      <c r="Y65" s="1436" t="s">
        <v>624</v>
      </c>
      <c r="Z65" s="132"/>
      <c r="AA65" s="537">
        <v>16</v>
      </c>
      <c r="AB65" s="907"/>
      <c r="AC65" s="427"/>
      <c r="AD65" s="537">
        <v>16</v>
      </c>
      <c r="AE65" s="907"/>
      <c r="AF65" s="427"/>
      <c r="AG65" s="537">
        <v>16</v>
      </c>
      <c r="AH65" s="901" t="s">
        <v>56</v>
      </c>
      <c r="AI65" s="907"/>
      <c r="AJ65" s="427"/>
      <c r="AK65" s="132"/>
      <c r="AL65" s="537">
        <v>16</v>
      </c>
      <c r="AM65" s="1181" t="s">
        <v>624</v>
      </c>
      <c r="AN65" s="132"/>
      <c r="AO65" s="537">
        <v>16</v>
      </c>
      <c r="AP65" s="907"/>
      <c r="AQ65" s="427"/>
      <c r="AR65" s="537">
        <v>16</v>
      </c>
      <c r="AS65" s="907"/>
      <c r="AT65" s="427"/>
      <c r="AU65" s="537">
        <v>16</v>
      </c>
      <c r="AV65" s="1435" t="s">
        <v>623</v>
      </c>
      <c r="AW65" s="269" t="s">
        <v>769</v>
      </c>
      <c r="AZ65" s="537">
        <v>16</v>
      </c>
      <c r="BA65" s="1436" t="s">
        <v>623</v>
      </c>
      <c r="BD65" s="537">
        <v>16</v>
      </c>
      <c r="BE65" s="1436" t="s">
        <v>623</v>
      </c>
      <c r="BH65" s="537">
        <v>16</v>
      </c>
      <c r="BI65" s="1436" t="s">
        <v>623</v>
      </c>
    </row>
    <row r="66" spans="1:61" ht="15.75" customHeight="1" x14ac:dyDescent="0.25">
      <c r="A66" s="537">
        <v>17</v>
      </c>
      <c r="B66" s="647" t="s">
        <v>57</v>
      </c>
      <c r="C66" s="223"/>
      <c r="D66" s="1143" t="s">
        <v>43</v>
      </c>
      <c r="E66" s="427" t="s">
        <v>283</v>
      </c>
      <c r="F66" s="1122">
        <v>5.4</v>
      </c>
      <c r="H66" s="537">
        <v>17</v>
      </c>
      <c r="I66" s="1435" t="s">
        <v>624</v>
      </c>
      <c r="J66" s="269" t="s">
        <v>769</v>
      </c>
      <c r="L66" s="537">
        <v>17</v>
      </c>
      <c r="M66" s="903"/>
      <c r="N66" s="299"/>
      <c r="O66" s="933"/>
      <c r="P66" s="537">
        <v>17</v>
      </c>
      <c r="Q66" s="903"/>
      <c r="R66" s="427"/>
      <c r="S66" s="537">
        <v>17</v>
      </c>
      <c r="T66" s="901" t="s">
        <v>57</v>
      </c>
      <c r="U66" s="903"/>
      <c r="V66" s="427"/>
      <c r="W66" s="132"/>
      <c r="X66" s="537">
        <v>17</v>
      </c>
      <c r="Y66" s="1436" t="s">
        <v>624</v>
      </c>
      <c r="Z66" s="132"/>
      <c r="AA66" s="537">
        <v>17</v>
      </c>
      <c r="AB66" s="903"/>
      <c r="AC66" s="427"/>
      <c r="AD66" s="537">
        <v>17</v>
      </c>
      <c r="AE66" s="903"/>
      <c r="AF66" s="427"/>
      <c r="AG66" s="537">
        <v>17</v>
      </c>
      <c r="AH66" s="901" t="s">
        <v>57</v>
      </c>
      <c r="AI66" s="903"/>
      <c r="AJ66" s="427"/>
      <c r="AK66" s="132"/>
      <c r="AL66" s="537">
        <v>17</v>
      </c>
      <c r="AM66" s="1181" t="s">
        <v>624</v>
      </c>
      <c r="AN66" s="132"/>
      <c r="AO66" s="537">
        <v>17</v>
      </c>
      <c r="AP66" s="903"/>
      <c r="AQ66" s="427"/>
      <c r="AR66" s="537">
        <v>17</v>
      </c>
      <c r="AS66" s="903"/>
      <c r="AT66" s="427"/>
      <c r="AU66" s="537">
        <v>17</v>
      </c>
      <c r="AV66" s="1435" t="s">
        <v>623</v>
      </c>
      <c r="AW66" s="269" t="s">
        <v>769</v>
      </c>
      <c r="AZ66" s="537">
        <v>17</v>
      </c>
      <c r="BA66" s="1436" t="s">
        <v>623</v>
      </c>
      <c r="BD66" s="537">
        <v>17</v>
      </c>
      <c r="BE66" s="1436" t="s">
        <v>623</v>
      </c>
      <c r="BH66" s="537">
        <v>17</v>
      </c>
      <c r="BI66" s="1436" t="s">
        <v>623</v>
      </c>
    </row>
    <row r="67" spans="1:61" ht="15.75" customHeight="1" x14ac:dyDescent="0.25">
      <c r="A67" s="537">
        <v>18</v>
      </c>
      <c r="B67" s="647" t="s">
        <v>129</v>
      </c>
      <c r="C67" s="106" t="s">
        <v>137</v>
      </c>
      <c r="D67" s="1143" t="s">
        <v>130</v>
      </c>
      <c r="E67" s="427" t="s">
        <v>283</v>
      </c>
      <c r="F67" s="1115">
        <v>6.3</v>
      </c>
      <c r="H67" s="537">
        <v>18</v>
      </c>
      <c r="I67" s="1435" t="s">
        <v>624</v>
      </c>
      <c r="J67" s="269" t="s">
        <v>769</v>
      </c>
      <c r="L67" s="537">
        <v>18</v>
      </c>
      <c r="M67" s="795" t="s">
        <v>137</v>
      </c>
      <c r="N67" s="299"/>
      <c r="O67" s="933"/>
      <c r="P67" s="537">
        <v>18</v>
      </c>
      <c r="Q67" s="795" t="s">
        <v>137</v>
      </c>
      <c r="R67" s="267"/>
      <c r="S67" s="537">
        <v>18</v>
      </c>
      <c r="T67" s="901" t="s">
        <v>129</v>
      </c>
      <c r="U67" s="330" t="s">
        <v>137</v>
      </c>
      <c r="V67" s="267"/>
      <c r="W67" s="132"/>
      <c r="X67" s="537">
        <v>18</v>
      </c>
      <c r="Y67" s="1436" t="s">
        <v>624</v>
      </c>
      <c r="Z67" s="132"/>
      <c r="AA67" s="537">
        <v>18</v>
      </c>
      <c r="AB67" s="330" t="s">
        <v>137</v>
      </c>
      <c r="AC67" s="267"/>
      <c r="AD67" s="537">
        <v>18</v>
      </c>
      <c r="AE67" s="330" t="s">
        <v>137</v>
      </c>
      <c r="AF67" s="267"/>
      <c r="AG67" s="537">
        <v>18</v>
      </c>
      <c r="AH67" s="901" t="s">
        <v>129</v>
      </c>
      <c r="AI67" s="447" t="s">
        <v>137</v>
      </c>
      <c r="AJ67" s="267"/>
      <c r="AK67" s="132"/>
      <c r="AL67" s="537">
        <v>18</v>
      </c>
      <c r="AM67" s="1181" t="s">
        <v>624</v>
      </c>
      <c r="AN67" s="132"/>
      <c r="AO67" s="537">
        <v>18</v>
      </c>
      <c r="AP67" s="447" t="s">
        <v>137</v>
      </c>
      <c r="AQ67" s="267"/>
      <c r="AR67" s="537">
        <v>18</v>
      </c>
      <c r="AS67" s="447" t="s">
        <v>137</v>
      </c>
      <c r="AT67" s="267"/>
      <c r="AU67" s="537">
        <v>18</v>
      </c>
      <c r="AV67" s="1435" t="s">
        <v>623</v>
      </c>
      <c r="AW67" s="269" t="s">
        <v>769</v>
      </c>
      <c r="AZ67" s="537">
        <v>18</v>
      </c>
      <c r="BA67" s="1436" t="s">
        <v>623</v>
      </c>
      <c r="BD67" s="537">
        <v>18</v>
      </c>
      <c r="BE67" s="1436" t="s">
        <v>623</v>
      </c>
      <c r="BH67" s="537">
        <v>18</v>
      </c>
      <c r="BI67" s="1436" t="s">
        <v>623</v>
      </c>
    </row>
    <row r="68" spans="1:61" ht="15.75" customHeight="1" x14ac:dyDescent="0.25">
      <c r="A68" s="537">
        <v>19</v>
      </c>
      <c r="B68" s="647" t="s">
        <v>17</v>
      </c>
      <c r="C68" s="106" t="b">
        <v>1</v>
      </c>
      <c r="D68" s="1143" t="s">
        <v>130</v>
      </c>
      <c r="E68" s="182"/>
      <c r="F68" s="1115"/>
      <c r="H68" s="537">
        <v>19</v>
      </c>
      <c r="I68" s="1435" t="s">
        <v>624</v>
      </c>
      <c r="J68" s="269" t="s">
        <v>769</v>
      </c>
      <c r="L68" s="537">
        <v>19</v>
      </c>
      <c r="M68" s="796" t="b">
        <v>1</v>
      </c>
      <c r="N68" s="299"/>
      <c r="O68" s="933"/>
      <c r="P68" s="537">
        <v>19</v>
      </c>
      <c r="Q68" s="796" t="b">
        <v>1</v>
      </c>
      <c r="R68" s="657"/>
      <c r="S68" s="537">
        <v>19</v>
      </c>
      <c r="T68" s="901" t="s">
        <v>17</v>
      </c>
      <c r="U68" s="329" t="b">
        <v>1</v>
      </c>
      <c r="V68" s="657"/>
      <c r="W68" s="132"/>
      <c r="X68" s="537">
        <v>19</v>
      </c>
      <c r="Y68" s="1436" t="s">
        <v>624</v>
      </c>
      <c r="Z68" s="132"/>
      <c r="AA68" s="537">
        <v>19</v>
      </c>
      <c r="AB68" s="329" t="b">
        <v>1</v>
      </c>
      <c r="AC68" s="657"/>
      <c r="AD68" s="537">
        <v>19</v>
      </c>
      <c r="AE68" s="329" t="b">
        <v>1</v>
      </c>
      <c r="AF68" s="657"/>
      <c r="AG68" s="537">
        <v>19</v>
      </c>
      <c r="AH68" s="901" t="s">
        <v>17</v>
      </c>
      <c r="AI68" s="446" t="b">
        <v>1</v>
      </c>
      <c r="AJ68" s="657"/>
      <c r="AK68" s="132"/>
      <c r="AL68" s="537">
        <v>19</v>
      </c>
      <c r="AM68" s="1181" t="s">
        <v>624</v>
      </c>
      <c r="AN68" s="132"/>
      <c r="AO68" s="537">
        <v>19</v>
      </c>
      <c r="AP68" s="446" t="b">
        <v>1</v>
      </c>
      <c r="AQ68" s="657"/>
      <c r="AR68" s="537">
        <v>19</v>
      </c>
      <c r="AS68" s="446" t="b">
        <v>1</v>
      </c>
      <c r="AT68" s="657"/>
      <c r="AU68" s="537">
        <v>19</v>
      </c>
      <c r="AV68" s="1435" t="s">
        <v>623</v>
      </c>
      <c r="AW68" s="269" t="s">
        <v>769</v>
      </c>
      <c r="AZ68" s="537">
        <v>19</v>
      </c>
      <c r="BA68" s="1436" t="s">
        <v>623</v>
      </c>
      <c r="BD68" s="537">
        <v>19</v>
      </c>
      <c r="BE68" s="1436" t="s">
        <v>623</v>
      </c>
      <c r="BH68" s="537">
        <v>19</v>
      </c>
      <c r="BI68" s="1436" t="s">
        <v>623</v>
      </c>
    </row>
    <row r="69" spans="1:61" ht="15.75" customHeight="1" x14ac:dyDescent="0.25">
      <c r="A69" s="537">
        <v>20</v>
      </c>
      <c r="B69" s="647" t="s">
        <v>18</v>
      </c>
      <c r="C69" s="43" t="s">
        <v>111</v>
      </c>
      <c r="D69" s="679" t="s">
        <v>130</v>
      </c>
      <c r="E69" s="427"/>
      <c r="F69" s="1115">
        <v>6.15</v>
      </c>
      <c r="H69" s="537">
        <v>20</v>
      </c>
      <c r="I69" s="1435" t="s">
        <v>624</v>
      </c>
      <c r="J69" s="537" t="s">
        <v>769</v>
      </c>
      <c r="L69" s="537">
        <v>20</v>
      </c>
      <c r="M69" s="795" t="s">
        <v>111</v>
      </c>
      <c r="N69" s="299"/>
      <c r="O69" s="933"/>
      <c r="P69" s="537">
        <v>20</v>
      </c>
      <c r="Q69" s="795" t="s">
        <v>111</v>
      </c>
      <c r="R69" s="657"/>
      <c r="S69" s="537">
        <v>20</v>
      </c>
      <c r="T69" s="901" t="s">
        <v>18</v>
      </c>
      <c r="U69" s="330" t="s">
        <v>111</v>
      </c>
      <c r="V69" s="657"/>
      <c r="W69" s="132"/>
      <c r="X69" s="537">
        <v>20</v>
      </c>
      <c r="Y69" s="1436" t="s">
        <v>624</v>
      </c>
      <c r="Z69" s="132"/>
      <c r="AA69" s="537">
        <v>20</v>
      </c>
      <c r="AB69" s="330" t="s">
        <v>111</v>
      </c>
      <c r="AC69" s="657"/>
      <c r="AD69" s="537">
        <v>20</v>
      </c>
      <c r="AE69" s="330" t="s">
        <v>111</v>
      </c>
      <c r="AF69" s="657"/>
      <c r="AG69" s="537">
        <v>20</v>
      </c>
      <c r="AH69" s="901" t="s">
        <v>18</v>
      </c>
      <c r="AI69" s="447" t="s">
        <v>111</v>
      </c>
      <c r="AJ69" s="657"/>
      <c r="AK69" s="132"/>
      <c r="AL69" s="537">
        <v>20</v>
      </c>
      <c r="AM69" s="1181" t="s">
        <v>624</v>
      </c>
      <c r="AN69" s="132"/>
      <c r="AO69" s="537">
        <v>20</v>
      </c>
      <c r="AP69" s="447" t="s">
        <v>111</v>
      </c>
      <c r="AQ69" s="657"/>
      <c r="AR69" s="537">
        <v>20</v>
      </c>
      <c r="AS69" s="447" t="s">
        <v>111</v>
      </c>
      <c r="AT69" s="657"/>
      <c r="AU69" s="537">
        <v>20</v>
      </c>
      <c r="AV69" s="1435" t="s">
        <v>623</v>
      </c>
      <c r="AW69" s="269" t="s">
        <v>769</v>
      </c>
      <c r="AZ69" s="537">
        <v>20</v>
      </c>
      <c r="BA69" s="1436" t="s">
        <v>623</v>
      </c>
      <c r="BD69" s="537">
        <v>20</v>
      </c>
      <c r="BE69" s="1436" t="s">
        <v>623</v>
      </c>
      <c r="BH69" s="537">
        <v>20</v>
      </c>
      <c r="BI69" s="1436" t="s">
        <v>623</v>
      </c>
    </row>
    <row r="70" spans="1:61" ht="15.75" customHeight="1" x14ac:dyDescent="0.25">
      <c r="A70" s="537">
        <v>21</v>
      </c>
      <c r="B70" s="647" t="s">
        <v>58</v>
      </c>
      <c r="C70" s="43" t="b">
        <v>0</v>
      </c>
      <c r="D70" s="1143" t="s">
        <v>130</v>
      </c>
      <c r="E70" s="182"/>
      <c r="F70" s="1115"/>
      <c r="H70" s="537">
        <v>21</v>
      </c>
      <c r="I70" s="1435" t="s">
        <v>624</v>
      </c>
      <c r="J70" s="269" t="s">
        <v>769</v>
      </c>
      <c r="L70" s="537">
        <v>21</v>
      </c>
      <c r="M70" s="795" t="b">
        <v>0</v>
      </c>
      <c r="N70" s="299"/>
      <c r="O70" s="933"/>
      <c r="P70" s="537">
        <v>21</v>
      </c>
      <c r="Q70" s="795" t="b">
        <v>0</v>
      </c>
      <c r="R70" s="657"/>
      <c r="S70" s="537">
        <v>21</v>
      </c>
      <c r="T70" s="901" t="s">
        <v>58</v>
      </c>
      <c r="U70" s="330" t="b">
        <v>0</v>
      </c>
      <c r="V70" s="657"/>
      <c r="W70" s="132"/>
      <c r="X70" s="537">
        <v>21</v>
      </c>
      <c r="Y70" s="1436" t="s">
        <v>624</v>
      </c>
      <c r="Z70" s="132"/>
      <c r="AA70" s="537">
        <v>21</v>
      </c>
      <c r="AB70" s="330" t="b">
        <v>0</v>
      </c>
      <c r="AC70" s="657"/>
      <c r="AD70" s="537">
        <v>21</v>
      </c>
      <c r="AE70" s="330" t="b">
        <v>0</v>
      </c>
      <c r="AF70" s="657"/>
      <c r="AG70" s="537">
        <v>21</v>
      </c>
      <c r="AH70" s="901" t="s">
        <v>58</v>
      </c>
      <c r="AI70" s="447" t="b">
        <v>0</v>
      </c>
      <c r="AJ70" s="657"/>
      <c r="AK70" s="132"/>
      <c r="AL70" s="537">
        <v>21</v>
      </c>
      <c r="AM70" s="1181" t="s">
        <v>624</v>
      </c>
      <c r="AN70" s="132"/>
      <c r="AO70" s="537">
        <v>21</v>
      </c>
      <c r="AP70" s="447" t="b">
        <v>0</v>
      </c>
      <c r="AQ70" s="657"/>
      <c r="AR70" s="537">
        <v>21</v>
      </c>
      <c r="AS70" s="447" t="b">
        <v>0</v>
      </c>
      <c r="AT70" s="657"/>
      <c r="AU70" s="537">
        <v>21</v>
      </c>
      <c r="AV70" s="1435" t="s">
        <v>623</v>
      </c>
      <c r="AW70" s="269" t="s">
        <v>769</v>
      </c>
      <c r="AZ70" s="537">
        <v>21</v>
      </c>
      <c r="BA70" s="1436" t="s">
        <v>623</v>
      </c>
      <c r="BD70" s="537">
        <v>21</v>
      </c>
      <c r="BE70" s="1436" t="s">
        <v>623</v>
      </c>
      <c r="BH70" s="537">
        <v>21</v>
      </c>
      <c r="BI70" s="1436" t="s">
        <v>623</v>
      </c>
    </row>
    <row r="71" spans="1:61" ht="15.75" customHeight="1" x14ac:dyDescent="0.25">
      <c r="A71" s="537">
        <v>22</v>
      </c>
      <c r="B71" s="647" t="s">
        <v>651</v>
      </c>
      <c r="C71" s="43" t="s">
        <v>197</v>
      </c>
      <c r="D71" s="1143" t="s">
        <v>130</v>
      </c>
      <c r="E71" s="427" t="s">
        <v>283</v>
      </c>
      <c r="F71" s="1115"/>
      <c r="H71" s="537">
        <v>22</v>
      </c>
      <c r="I71" s="1435" t="s">
        <v>624</v>
      </c>
      <c r="J71" s="269" t="s">
        <v>769</v>
      </c>
      <c r="L71" s="537">
        <v>22</v>
      </c>
      <c r="M71" s="797" t="s">
        <v>197</v>
      </c>
      <c r="N71" s="299"/>
      <c r="O71" s="933"/>
      <c r="P71" s="537">
        <v>22</v>
      </c>
      <c r="Q71" s="797" t="s">
        <v>197</v>
      </c>
      <c r="R71" s="657"/>
      <c r="S71" s="537">
        <v>22</v>
      </c>
      <c r="T71" s="901" t="s">
        <v>80</v>
      </c>
      <c r="U71" s="74" t="s">
        <v>197</v>
      </c>
      <c r="V71" s="657"/>
      <c r="W71" s="132"/>
      <c r="X71" s="537">
        <v>22</v>
      </c>
      <c r="Y71" s="1436" t="s">
        <v>624</v>
      </c>
      <c r="Z71" s="132"/>
      <c r="AA71" s="537">
        <v>22</v>
      </c>
      <c r="AB71" s="74" t="s">
        <v>197</v>
      </c>
      <c r="AC71" s="657"/>
      <c r="AD71" s="537">
        <v>22</v>
      </c>
      <c r="AE71" s="74" t="s">
        <v>197</v>
      </c>
      <c r="AF71" s="657"/>
      <c r="AG71" s="537">
        <v>22</v>
      </c>
      <c r="AH71" s="901" t="s">
        <v>80</v>
      </c>
      <c r="AI71" s="74" t="s">
        <v>197</v>
      </c>
      <c r="AJ71" s="657"/>
      <c r="AK71" s="132"/>
      <c r="AL71" s="537">
        <v>22</v>
      </c>
      <c r="AM71" s="1181" t="s">
        <v>624</v>
      </c>
      <c r="AN71" s="132"/>
      <c r="AO71" s="537">
        <v>22</v>
      </c>
      <c r="AP71" s="74" t="s">
        <v>197</v>
      </c>
      <c r="AQ71" s="657"/>
      <c r="AR71" s="537">
        <v>22</v>
      </c>
      <c r="AS71" s="74" t="s">
        <v>197</v>
      </c>
      <c r="AT71" s="657"/>
      <c r="AU71" s="537">
        <v>22</v>
      </c>
      <c r="AV71" s="1435" t="s">
        <v>623</v>
      </c>
      <c r="AW71" s="269" t="s">
        <v>769</v>
      </c>
      <c r="AZ71" s="537">
        <v>22</v>
      </c>
      <c r="BA71" s="1436" t="s">
        <v>623</v>
      </c>
      <c r="BD71" s="537">
        <v>22</v>
      </c>
      <c r="BE71" s="1436" t="s">
        <v>623</v>
      </c>
      <c r="BH71" s="537">
        <v>22</v>
      </c>
      <c r="BI71" s="1436" t="s">
        <v>623</v>
      </c>
    </row>
    <row r="72" spans="1:61" ht="15.75" customHeight="1" x14ac:dyDescent="0.25">
      <c r="A72" s="537">
        <v>23</v>
      </c>
      <c r="B72" s="647" t="s">
        <v>59</v>
      </c>
      <c r="C72" s="44">
        <v>8.6E-3</v>
      </c>
      <c r="D72" s="1143" t="s">
        <v>44</v>
      </c>
      <c r="F72" s="1126">
        <v>5.0999999999999996</v>
      </c>
      <c r="H72" s="537">
        <v>23</v>
      </c>
      <c r="I72" s="1435" t="s">
        <v>624</v>
      </c>
      <c r="J72" s="269" t="s">
        <v>769</v>
      </c>
      <c r="L72" s="537">
        <v>23</v>
      </c>
      <c r="M72" s="798">
        <v>8.6E-3</v>
      </c>
      <c r="N72" s="299"/>
      <c r="O72" s="933"/>
      <c r="P72" s="537">
        <v>23</v>
      </c>
      <c r="Q72" s="798">
        <v>8.6E-3</v>
      </c>
      <c r="R72" s="657"/>
      <c r="S72" s="537">
        <v>23</v>
      </c>
      <c r="T72" s="901" t="s">
        <v>59</v>
      </c>
      <c r="U72" s="75">
        <v>7.7999999999999996E-3</v>
      </c>
      <c r="V72" s="657"/>
      <c r="W72" s="132"/>
      <c r="X72" s="537">
        <v>23</v>
      </c>
      <c r="Y72" s="1436" t="s">
        <v>624</v>
      </c>
      <c r="Z72" s="132"/>
      <c r="AA72" s="537">
        <v>23</v>
      </c>
      <c r="AB72" s="75">
        <v>7.7999999999999996E-3</v>
      </c>
      <c r="AC72" s="657"/>
      <c r="AD72" s="537">
        <v>23</v>
      </c>
      <c r="AE72" s="75">
        <v>7.7999999999999996E-3</v>
      </c>
      <c r="AF72" s="657"/>
      <c r="AG72" s="537">
        <v>23</v>
      </c>
      <c r="AH72" s="901" t="s">
        <v>59</v>
      </c>
      <c r="AI72" s="75">
        <v>8.5000000000000006E-3</v>
      </c>
      <c r="AJ72" s="657"/>
      <c r="AK72" s="132"/>
      <c r="AL72" s="537">
        <v>23</v>
      </c>
      <c r="AM72" s="1181" t="s">
        <v>624</v>
      </c>
      <c r="AN72" s="132"/>
      <c r="AO72" s="537">
        <v>23</v>
      </c>
      <c r="AP72" s="75">
        <v>8.5000000000000006E-3</v>
      </c>
      <c r="AQ72" s="657"/>
      <c r="AR72" s="537">
        <v>23</v>
      </c>
      <c r="AS72" s="75">
        <v>8.5000000000000006E-3</v>
      </c>
      <c r="AT72" s="657"/>
      <c r="AU72" s="537">
        <v>23</v>
      </c>
      <c r="AV72" s="1435" t="s">
        <v>623</v>
      </c>
      <c r="AW72" s="269" t="s">
        <v>769</v>
      </c>
      <c r="AZ72" s="537">
        <v>23</v>
      </c>
      <c r="BA72" s="1436" t="s">
        <v>623</v>
      </c>
      <c r="BD72" s="537">
        <v>23</v>
      </c>
      <c r="BE72" s="1436" t="s">
        <v>623</v>
      </c>
      <c r="BH72" s="537">
        <v>23</v>
      </c>
      <c r="BI72" s="1436" t="s">
        <v>623</v>
      </c>
    </row>
    <row r="73" spans="1:61" ht="15.75" customHeight="1" x14ac:dyDescent="0.25">
      <c r="A73" s="537">
        <v>24</v>
      </c>
      <c r="B73" s="647" t="s">
        <v>60</v>
      </c>
      <c r="C73" s="408" t="s">
        <v>203</v>
      </c>
      <c r="D73" s="1143" t="s">
        <v>44</v>
      </c>
      <c r="F73" s="1115"/>
      <c r="H73" s="537">
        <v>24</v>
      </c>
      <c r="I73" s="1435" t="s">
        <v>624</v>
      </c>
      <c r="J73" s="269" t="s">
        <v>769</v>
      </c>
      <c r="L73" s="537">
        <v>24</v>
      </c>
      <c r="M73" s="795" t="s">
        <v>203</v>
      </c>
      <c r="N73" s="299"/>
      <c r="O73" s="933"/>
      <c r="P73" s="537">
        <v>24</v>
      </c>
      <c r="Q73" s="795" t="s">
        <v>203</v>
      </c>
      <c r="R73" s="657"/>
      <c r="S73" s="537">
        <v>24</v>
      </c>
      <c r="T73" s="901" t="s">
        <v>60</v>
      </c>
      <c r="U73" s="330" t="s">
        <v>203</v>
      </c>
      <c r="V73" s="657"/>
      <c r="W73" s="132"/>
      <c r="X73" s="537">
        <v>24</v>
      </c>
      <c r="Y73" s="1436" t="s">
        <v>624</v>
      </c>
      <c r="Z73" s="132"/>
      <c r="AA73" s="537">
        <v>24</v>
      </c>
      <c r="AB73" s="330" t="s">
        <v>203</v>
      </c>
      <c r="AC73" s="657"/>
      <c r="AD73" s="537">
        <v>24</v>
      </c>
      <c r="AE73" s="330" t="s">
        <v>203</v>
      </c>
      <c r="AF73" s="657"/>
      <c r="AG73" s="537">
        <v>24</v>
      </c>
      <c r="AH73" s="901" t="s">
        <v>60</v>
      </c>
      <c r="AI73" s="447" t="s">
        <v>203</v>
      </c>
      <c r="AJ73" s="657"/>
      <c r="AK73" s="132"/>
      <c r="AL73" s="537">
        <v>24</v>
      </c>
      <c r="AM73" s="1181" t="s">
        <v>624</v>
      </c>
      <c r="AN73" s="132"/>
      <c r="AO73" s="537">
        <v>24</v>
      </c>
      <c r="AP73" s="447" t="s">
        <v>203</v>
      </c>
      <c r="AQ73" s="657"/>
      <c r="AR73" s="537">
        <v>24</v>
      </c>
      <c r="AS73" s="447" t="s">
        <v>203</v>
      </c>
      <c r="AT73" s="657"/>
      <c r="AU73" s="537">
        <v>24</v>
      </c>
      <c r="AV73" s="1435" t="s">
        <v>623</v>
      </c>
      <c r="AW73" s="269" t="s">
        <v>769</v>
      </c>
      <c r="AZ73" s="537">
        <v>24</v>
      </c>
      <c r="BA73" s="1436" t="s">
        <v>623</v>
      </c>
      <c r="BD73" s="537">
        <v>24</v>
      </c>
      <c r="BE73" s="1436" t="s">
        <v>623</v>
      </c>
      <c r="BH73" s="537">
        <v>24</v>
      </c>
      <c r="BI73" s="1436" t="s">
        <v>623</v>
      </c>
    </row>
    <row r="74" spans="1:61" ht="15.75" customHeight="1" x14ac:dyDescent="0.25">
      <c r="A74" s="537">
        <v>25</v>
      </c>
      <c r="B74" s="647" t="s">
        <v>61</v>
      </c>
      <c r="C74" s="42"/>
      <c r="D74" s="1143" t="s">
        <v>44</v>
      </c>
      <c r="F74" s="1115"/>
      <c r="H74" s="537">
        <v>25</v>
      </c>
      <c r="I74" s="1435" t="s">
        <v>624</v>
      </c>
      <c r="J74" s="269" t="s">
        <v>769</v>
      </c>
      <c r="L74" s="537">
        <v>25</v>
      </c>
      <c r="M74" s="642"/>
      <c r="N74" s="299"/>
      <c r="O74" s="933"/>
      <c r="P74" s="537">
        <v>25</v>
      </c>
      <c r="Q74" s="642"/>
      <c r="R74" s="657"/>
      <c r="S74" s="537">
        <v>25</v>
      </c>
      <c r="T74" s="901" t="s">
        <v>61</v>
      </c>
      <c r="U74" s="71"/>
      <c r="V74" s="657"/>
      <c r="W74" s="132"/>
      <c r="X74" s="537">
        <v>25</v>
      </c>
      <c r="Y74" s="1436" t="s">
        <v>624</v>
      </c>
      <c r="Z74" s="132"/>
      <c r="AA74" s="537">
        <v>25</v>
      </c>
      <c r="AB74" s="71"/>
      <c r="AC74" s="657"/>
      <c r="AD74" s="537">
        <v>25</v>
      </c>
      <c r="AE74" s="71"/>
      <c r="AF74" s="657"/>
      <c r="AG74" s="537">
        <v>25</v>
      </c>
      <c r="AH74" s="901" t="s">
        <v>61</v>
      </c>
      <c r="AI74" s="71"/>
      <c r="AJ74" s="657"/>
      <c r="AK74" s="132"/>
      <c r="AL74" s="537">
        <v>25</v>
      </c>
      <c r="AM74" s="1181" t="s">
        <v>624</v>
      </c>
      <c r="AN74" s="132"/>
      <c r="AO74" s="537">
        <v>25</v>
      </c>
      <c r="AP74" s="71"/>
      <c r="AQ74" s="657"/>
      <c r="AR74" s="537">
        <v>25</v>
      </c>
      <c r="AS74" s="71"/>
      <c r="AT74" s="657"/>
      <c r="AU74" s="537">
        <v>25</v>
      </c>
      <c r="AV74" s="1435" t="s">
        <v>623</v>
      </c>
      <c r="AW74" s="269" t="s">
        <v>769</v>
      </c>
      <c r="AZ74" s="537">
        <v>25</v>
      </c>
      <c r="BA74" s="1436" t="s">
        <v>623</v>
      </c>
      <c r="BD74" s="537">
        <v>25</v>
      </c>
      <c r="BE74" s="1436" t="s">
        <v>623</v>
      </c>
      <c r="BH74" s="537">
        <v>25</v>
      </c>
      <c r="BI74" s="1436" t="s">
        <v>623</v>
      </c>
    </row>
    <row r="75" spans="1:61" ht="15.75" customHeight="1" x14ac:dyDescent="0.25">
      <c r="A75" s="537">
        <v>26</v>
      </c>
      <c r="B75" s="647" t="s">
        <v>62</v>
      </c>
      <c r="C75" s="42"/>
      <c r="D75" s="1143" t="s">
        <v>44</v>
      </c>
      <c r="F75" s="1115"/>
      <c r="H75" s="537">
        <v>26</v>
      </c>
      <c r="I75" s="1435" t="s">
        <v>624</v>
      </c>
      <c r="J75" s="269" t="s">
        <v>769</v>
      </c>
      <c r="L75" s="537">
        <v>26</v>
      </c>
      <c r="M75" s="642"/>
      <c r="N75" s="299"/>
      <c r="O75" s="933"/>
      <c r="P75" s="537">
        <v>26</v>
      </c>
      <c r="Q75" s="642"/>
      <c r="R75" s="657"/>
      <c r="S75" s="537">
        <v>26</v>
      </c>
      <c r="T75" s="901" t="s">
        <v>62</v>
      </c>
      <c r="U75" s="71"/>
      <c r="V75" s="657"/>
      <c r="W75" s="132"/>
      <c r="X75" s="537">
        <v>26</v>
      </c>
      <c r="Y75" s="1436" t="s">
        <v>624</v>
      </c>
      <c r="Z75" s="132"/>
      <c r="AA75" s="537">
        <v>26</v>
      </c>
      <c r="AB75" s="71"/>
      <c r="AC75" s="657"/>
      <c r="AD75" s="537">
        <v>26</v>
      </c>
      <c r="AE75" s="71"/>
      <c r="AF75" s="657"/>
      <c r="AG75" s="537">
        <v>26</v>
      </c>
      <c r="AH75" s="901" t="s">
        <v>62</v>
      </c>
      <c r="AI75" s="71"/>
      <c r="AJ75" s="657"/>
      <c r="AK75" s="132"/>
      <c r="AL75" s="537">
        <v>26</v>
      </c>
      <c r="AM75" s="1181" t="s">
        <v>624</v>
      </c>
      <c r="AN75" s="132"/>
      <c r="AO75" s="537">
        <v>26</v>
      </c>
      <c r="AP75" s="71"/>
      <c r="AQ75" s="657"/>
      <c r="AR75" s="537">
        <v>26</v>
      </c>
      <c r="AS75" s="71"/>
      <c r="AT75" s="657"/>
      <c r="AU75" s="537">
        <v>26</v>
      </c>
      <c r="AV75" s="1435" t="s">
        <v>623</v>
      </c>
      <c r="AW75" s="269" t="s">
        <v>769</v>
      </c>
      <c r="AZ75" s="537">
        <v>26</v>
      </c>
      <c r="BA75" s="1436" t="s">
        <v>623</v>
      </c>
      <c r="BD75" s="537">
        <v>26</v>
      </c>
      <c r="BE75" s="1436" t="s">
        <v>623</v>
      </c>
      <c r="BH75" s="537">
        <v>26</v>
      </c>
      <c r="BI75" s="1436" t="s">
        <v>623</v>
      </c>
    </row>
    <row r="76" spans="1:61" ht="15.75" customHeight="1" x14ac:dyDescent="0.25">
      <c r="A76" s="537">
        <v>27</v>
      </c>
      <c r="B76" s="647" t="s">
        <v>63</v>
      </c>
      <c r="C76" s="42"/>
      <c r="D76" s="1143" t="s">
        <v>44</v>
      </c>
      <c r="F76" s="1115"/>
      <c r="H76" s="537">
        <v>27</v>
      </c>
      <c r="I76" s="1435" t="s">
        <v>624</v>
      </c>
      <c r="J76" s="269" t="s">
        <v>769</v>
      </c>
      <c r="L76" s="537">
        <v>27</v>
      </c>
      <c r="M76" s="642"/>
      <c r="N76" s="299"/>
      <c r="O76" s="933"/>
      <c r="P76" s="537">
        <v>27</v>
      </c>
      <c r="Q76" s="642"/>
      <c r="R76" s="657"/>
      <c r="S76" s="537">
        <v>27</v>
      </c>
      <c r="T76" s="901" t="s">
        <v>63</v>
      </c>
      <c r="U76" s="71"/>
      <c r="V76" s="657"/>
      <c r="W76" s="132"/>
      <c r="X76" s="537">
        <v>27</v>
      </c>
      <c r="Y76" s="1436" t="s">
        <v>624</v>
      </c>
      <c r="Z76" s="132"/>
      <c r="AA76" s="537">
        <v>27</v>
      </c>
      <c r="AB76" s="71"/>
      <c r="AC76" s="657"/>
      <c r="AD76" s="537">
        <v>27</v>
      </c>
      <c r="AE76" s="71"/>
      <c r="AF76" s="657"/>
      <c r="AG76" s="537">
        <v>27</v>
      </c>
      <c r="AH76" s="901" t="s">
        <v>63</v>
      </c>
      <c r="AI76" s="71"/>
      <c r="AJ76" s="657"/>
      <c r="AK76" s="132"/>
      <c r="AL76" s="537">
        <v>27</v>
      </c>
      <c r="AM76" s="1181" t="s">
        <v>624</v>
      </c>
      <c r="AN76" s="132"/>
      <c r="AO76" s="537">
        <v>27</v>
      </c>
      <c r="AP76" s="71"/>
      <c r="AQ76" s="657"/>
      <c r="AR76" s="537">
        <v>27</v>
      </c>
      <c r="AS76" s="71"/>
      <c r="AT76" s="657"/>
      <c r="AU76" s="537">
        <v>27</v>
      </c>
      <c r="AV76" s="1435" t="s">
        <v>623</v>
      </c>
      <c r="AW76" s="269" t="s">
        <v>769</v>
      </c>
      <c r="AZ76" s="537">
        <v>27</v>
      </c>
      <c r="BA76" s="1436" t="s">
        <v>623</v>
      </c>
      <c r="BD76" s="537">
        <v>27</v>
      </c>
      <c r="BE76" s="1436" t="s">
        <v>623</v>
      </c>
      <c r="BH76" s="537">
        <v>27</v>
      </c>
      <c r="BI76" s="1436" t="s">
        <v>623</v>
      </c>
    </row>
    <row r="77" spans="1:61" ht="15.75" customHeight="1" x14ac:dyDescent="0.25">
      <c r="A77" s="537">
        <v>28</v>
      </c>
      <c r="B77" s="647" t="s">
        <v>64</v>
      </c>
      <c r="C77" s="42"/>
      <c r="D77" s="1143" t="s">
        <v>44</v>
      </c>
      <c r="F77" s="1115"/>
      <c r="H77" s="537">
        <v>28</v>
      </c>
      <c r="I77" s="1435" t="s">
        <v>624</v>
      </c>
      <c r="J77" s="269" t="s">
        <v>769</v>
      </c>
      <c r="L77" s="537">
        <v>28</v>
      </c>
      <c r="M77" s="642"/>
      <c r="N77" s="299"/>
      <c r="O77" s="933"/>
      <c r="P77" s="537">
        <v>28</v>
      </c>
      <c r="Q77" s="642"/>
      <c r="R77" s="657"/>
      <c r="S77" s="537">
        <v>28</v>
      </c>
      <c r="T77" s="901" t="s">
        <v>64</v>
      </c>
      <c r="U77" s="71"/>
      <c r="V77" s="657"/>
      <c r="W77" s="132"/>
      <c r="X77" s="537">
        <v>28</v>
      </c>
      <c r="Y77" s="1436" t="s">
        <v>624</v>
      </c>
      <c r="Z77" s="132"/>
      <c r="AA77" s="537">
        <v>28</v>
      </c>
      <c r="AB77" s="71"/>
      <c r="AC77" s="657"/>
      <c r="AD77" s="537">
        <v>28</v>
      </c>
      <c r="AE77" s="71"/>
      <c r="AF77" s="657"/>
      <c r="AG77" s="537">
        <v>28</v>
      </c>
      <c r="AH77" s="901" t="s">
        <v>64</v>
      </c>
      <c r="AI77" s="71"/>
      <c r="AJ77" s="657"/>
      <c r="AK77" s="132"/>
      <c r="AL77" s="537">
        <v>28</v>
      </c>
      <c r="AM77" s="1181" t="s">
        <v>624</v>
      </c>
      <c r="AN77" s="132"/>
      <c r="AO77" s="537">
        <v>28</v>
      </c>
      <c r="AP77" s="71"/>
      <c r="AQ77" s="657"/>
      <c r="AR77" s="537">
        <v>28</v>
      </c>
      <c r="AS77" s="71"/>
      <c r="AT77" s="657"/>
      <c r="AU77" s="537">
        <v>28</v>
      </c>
      <c r="AV77" s="1435" t="s">
        <v>623</v>
      </c>
      <c r="AW77" s="269" t="s">
        <v>769</v>
      </c>
      <c r="AZ77" s="537">
        <v>28</v>
      </c>
      <c r="BA77" s="1436" t="s">
        <v>623</v>
      </c>
      <c r="BD77" s="537">
        <v>28</v>
      </c>
      <c r="BE77" s="1436" t="s">
        <v>623</v>
      </c>
      <c r="BH77" s="537">
        <v>28</v>
      </c>
      <c r="BI77" s="1436" t="s">
        <v>623</v>
      </c>
    </row>
    <row r="78" spans="1:61" ht="15.75" customHeight="1" x14ac:dyDescent="0.25">
      <c r="A78" s="537">
        <v>29</v>
      </c>
      <c r="B78" s="647" t="s">
        <v>65</v>
      </c>
      <c r="C78" s="42"/>
      <c r="D78" s="1143" t="s">
        <v>44</v>
      </c>
      <c r="F78" s="1115"/>
      <c r="H78" s="537">
        <v>29</v>
      </c>
      <c r="I78" s="1435" t="s">
        <v>624</v>
      </c>
      <c r="J78" s="269" t="s">
        <v>769</v>
      </c>
      <c r="L78" s="537">
        <v>29</v>
      </c>
      <c r="M78" s="71"/>
      <c r="N78" s="299"/>
      <c r="O78" s="933"/>
      <c r="P78" s="537">
        <v>29</v>
      </c>
      <c r="Q78" s="642"/>
      <c r="R78" s="657"/>
      <c r="S78" s="537">
        <v>29</v>
      </c>
      <c r="T78" s="901" t="s">
        <v>65</v>
      </c>
      <c r="U78" s="71"/>
      <c r="V78" s="657"/>
      <c r="W78" s="132"/>
      <c r="X78" s="537">
        <v>29</v>
      </c>
      <c r="Y78" s="1436" t="s">
        <v>624</v>
      </c>
      <c r="Z78" s="132"/>
      <c r="AA78" s="537">
        <v>29</v>
      </c>
      <c r="AB78" s="71"/>
      <c r="AC78" s="657"/>
      <c r="AD78" s="537">
        <v>29</v>
      </c>
      <c r="AE78" s="71"/>
      <c r="AF78" s="657"/>
      <c r="AG78" s="537">
        <v>29</v>
      </c>
      <c r="AH78" s="901" t="s">
        <v>65</v>
      </c>
      <c r="AI78" s="71"/>
      <c r="AJ78" s="657"/>
      <c r="AK78" s="132"/>
      <c r="AL78" s="537">
        <v>29</v>
      </c>
      <c r="AM78" s="1181" t="s">
        <v>624</v>
      </c>
      <c r="AN78" s="132"/>
      <c r="AO78" s="537">
        <v>29</v>
      </c>
      <c r="AP78" s="71"/>
      <c r="AQ78" s="657"/>
      <c r="AR78" s="537">
        <v>29</v>
      </c>
      <c r="AS78" s="71"/>
      <c r="AT78" s="657"/>
      <c r="AU78" s="537">
        <v>29</v>
      </c>
      <c r="AV78" s="1435" t="s">
        <v>623</v>
      </c>
      <c r="AW78" s="269" t="s">
        <v>769</v>
      </c>
      <c r="AZ78" s="537">
        <v>29</v>
      </c>
      <c r="BA78" s="1436" t="s">
        <v>623</v>
      </c>
      <c r="BD78" s="537">
        <v>29</v>
      </c>
      <c r="BE78" s="1436" t="s">
        <v>623</v>
      </c>
      <c r="BH78" s="537">
        <v>29</v>
      </c>
      <c r="BI78" s="1436" t="s">
        <v>623</v>
      </c>
    </row>
    <row r="79" spans="1:61" ht="15.75" customHeight="1" x14ac:dyDescent="0.25">
      <c r="A79" s="537">
        <v>30</v>
      </c>
      <c r="B79" s="647" t="s">
        <v>66</v>
      </c>
      <c r="C79" s="42"/>
      <c r="D79" s="1143" t="s">
        <v>44</v>
      </c>
      <c r="F79" s="1115"/>
      <c r="H79" s="537">
        <v>30</v>
      </c>
      <c r="I79" s="1435" t="s">
        <v>624</v>
      </c>
      <c r="J79" s="269" t="s">
        <v>769</v>
      </c>
      <c r="L79" s="537">
        <v>30</v>
      </c>
      <c r="M79" s="71"/>
      <c r="N79" s="299"/>
      <c r="O79" s="933"/>
      <c r="P79" s="537">
        <v>30</v>
      </c>
      <c r="Q79" s="642"/>
      <c r="R79" s="657"/>
      <c r="S79" s="537">
        <v>30</v>
      </c>
      <c r="T79" s="901" t="s">
        <v>66</v>
      </c>
      <c r="U79" s="71"/>
      <c r="V79" s="657"/>
      <c r="W79" s="132"/>
      <c r="X79" s="537">
        <v>30</v>
      </c>
      <c r="Y79" s="1436" t="s">
        <v>624</v>
      </c>
      <c r="Z79" s="132"/>
      <c r="AA79" s="537">
        <v>30</v>
      </c>
      <c r="AB79" s="71"/>
      <c r="AC79" s="657"/>
      <c r="AD79" s="537">
        <v>30</v>
      </c>
      <c r="AE79" s="71"/>
      <c r="AF79" s="657"/>
      <c r="AG79" s="537">
        <v>30</v>
      </c>
      <c r="AH79" s="901" t="s">
        <v>66</v>
      </c>
      <c r="AI79" s="71"/>
      <c r="AJ79" s="657"/>
      <c r="AK79" s="132"/>
      <c r="AL79" s="537">
        <v>30</v>
      </c>
      <c r="AM79" s="1181" t="s">
        <v>624</v>
      </c>
      <c r="AN79" s="132"/>
      <c r="AO79" s="537">
        <v>30</v>
      </c>
      <c r="AP79" s="71"/>
      <c r="AQ79" s="657"/>
      <c r="AR79" s="537">
        <v>30</v>
      </c>
      <c r="AS79" s="71"/>
      <c r="AT79" s="657"/>
      <c r="AU79" s="537">
        <v>30</v>
      </c>
      <c r="AV79" s="1435" t="s">
        <v>623</v>
      </c>
      <c r="AW79" s="269" t="s">
        <v>769</v>
      </c>
      <c r="AZ79" s="537">
        <v>30</v>
      </c>
      <c r="BA79" s="1436" t="s">
        <v>623</v>
      </c>
      <c r="BD79" s="537">
        <v>30</v>
      </c>
      <c r="BE79" s="1436" t="s">
        <v>623</v>
      </c>
      <c r="BH79" s="537">
        <v>30</v>
      </c>
      <c r="BI79" s="1436" t="s">
        <v>623</v>
      </c>
    </row>
    <row r="80" spans="1:61" ht="15.75" customHeight="1" x14ac:dyDescent="0.25">
      <c r="A80" s="537">
        <v>31</v>
      </c>
      <c r="B80" s="647" t="s">
        <v>67</v>
      </c>
      <c r="C80" s="42"/>
      <c r="D80" s="1143" t="s">
        <v>44</v>
      </c>
      <c r="F80" s="1115"/>
      <c r="H80" s="537">
        <v>31</v>
      </c>
      <c r="I80" s="1435" t="s">
        <v>624</v>
      </c>
      <c r="J80" s="269" t="s">
        <v>769</v>
      </c>
      <c r="L80" s="537">
        <v>31</v>
      </c>
      <c r="M80" s="71"/>
      <c r="N80" s="299"/>
      <c r="O80" s="933"/>
      <c r="P80" s="537">
        <v>31</v>
      </c>
      <c r="Q80" s="71"/>
      <c r="R80" s="657"/>
      <c r="S80" s="537">
        <v>31</v>
      </c>
      <c r="T80" s="901" t="s">
        <v>67</v>
      </c>
      <c r="U80" s="71"/>
      <c r="V80" s="657"/>
      <c r="W80" s="132"/>
      <c r="X80" s="537">
        <v>31</v>
      </c>
      <c r="Y80" s="1436" t="s">
        <v>624</v>
      </c>
      <c r="Z80" s="132"/>
      <c r="AA80" s="537">
        <v>31</v>
      </c>
      <c r="AB80" s="71"/>
      <c r="AC80" s="657"/>
      <c r="AD80" s="537">
        <v>31</v>
      </c>
      <c r="AE80" s="71"/>
      <c r="AF80" s="657"/>
      <c r="AG80" s="537">
        <v>31</v>
      </c>
      <c r="AH80" s="901" t="s">
        <v>67</v>
      </c>
      <c r="AI80" s="71"/>
      <c r="AJ80" s="657"/>
      <c r="AK80" s="132"/>
      <c r="AL80" s="537">
        <v>31</v>
      </c>
      <c r="AM80" s="1181" t="s">
        <v>624</v>
      </c>
      <c r="AN80" s="132"/>
      <c r="AO80" s="537">
        <v>31</v>
      </c>
      <c r="AP80" s="71"/>
      <c r="AQ80" s="657"/>
      <c r="AR80" s="537">
        <v>31</v>
      </c>
      <c r="AS80" s="71"/>
      <c r="AT80" s="657"/>
      <c r="AU80" s="537">
        <v>31</v>
      </c>
      <c r="AV80" s="1435" t="s">
        <v>623</v>
      </c>
      <c r="AW80" s="269" t="s">
        <v>769</v>
      </c>
      <c r="AZ80" s="537">
        <v>31</v>
      </c>
      <c r="BA80" s="1436" t="s">
        <v>623</v>
      </c>
      <c r="BD80" s="537">
        <v>31</v>
      </c>
      <c r="BE80" s="1436" t="s">
        <v>623</v>
      </c>
      <c r="BH80" s="537">
        <v>31</v>
      </c>
      <c r="BI80" s="1436" t="s">
        <v>623</v>
      </c>
    </row>
    <row r="81" spans="1:63" ht="15.75" x14ac:dyDescent="0.25">
      <c r="A81" s="537">
        <v>32</v>
      </c>
      <c r="B81" s="647" t="s">
        <v>68</v>
      </c>
      <c r="C81" s="42"/>
      <c r="D81" s="1143" t="s">
        <v>44</v>
      </c>
      <c r="F81" s="1115"/>
      <c r="H81" s="537">
        <v>32</v>
      </c>
      <c r="I81" s="1435" t="s">
        <v>624</v>
      </c>
      <c r="J81" s="269" t="s">
        <v>769</v>
      </c>
      <c r="L81" s="537">
        <v>32</v>
      </c>
      <c r="M81" s="71"/>
      <c r="N81" s="299"/>
      <c r="O81" s="933"/>
      <c r="P81" s="537">
        <v>32</v>
      </c>
      <c r="Q81" s="71"/>
      <c r="R81" s="657"/>
      <c r="S81" s="537">
        <v>32</v>
      </c>
      <c r="T81" s="901" t="s">
        <v>68</v>
      </c>
      <c r="U81" s="71"/>
      <c r="V81" s="657"/>
      <c r="W81" s="132"/>
      <c r="X81" s="537">
        <v>32</v>
      </c>
      <c r="Y81" s="1436" t="s">
        <v>624</v>
      </c>
      <c r="Z81" s="132"/>
      <c r="AA81" s="537">
        <v>32</v>
      </c>
      <c r="AB81" s="71"/>
      <c r="AC81" s="657"/>
      <c r="AD81" s="537">
        <v>32</v>
      </c>
      <c r="AE81" s="71"/>
      <c r="AF81" s="657"/>
      <c r="AG81" s="537">
        <v>32</v>
      </c>
      <c r="AH81" s="901" t="s">
        <v>68</v>
      </c>
      <c r="AI81" s="71"/>
      <c r="AJ81" s="657"/>
      <c r="AK81" s="132"/>
      <c r="AL81" s="537">
        <v>32</v>
      </c>
      <c r="AM81" s="1181" t="s">
        <v>624</v>
      </c>
      <c r="AN81" s="132"/>
      <c r="AO81" s="537">
        <v>32</v>
      </c>
      <c r="AP81" s="71"/>
      <c r="AQ81" s="657"/>
      <c r="AR81" s="537">
        <v>32</v>
      </c>
      <c r="AS81" s="71"/>
      <c r="AT81" s="657"/>
      <c r="AU81" s="537">
        <v>32</v>
      </c>
      <c r="AV81" s="1435" t="s">
        <v>623</v>
      </c>
      <c r="AW81" s="269" t="s">
        <v>769</v>
      </c>
      <c r="AZ81" s="537">
        <v>32</v>
      </c>
      <c r="BA81" s="1436" t="s">
        <v>623</v>
      </c>
      <c r="BD81" s="537">
        <v>32</v>
      </c>
      <c r="BE81" s="1436" t="s">
        <v>623</v>
      </c>
      <c r="BH81" s="537">
        <v>32</v>
      </c>
      <c r="BI81" s="1436" t="s">
        <v>623</v>
      </c>
    </row>
    <row r="82" spans="1:63" ht="15.75" customHeight="1" x14ac:dyDescent="0.25">
      <c r="A82" s="537">
        <v>35</v>
      </c>
      <c r="B82" s="647" t="s">
        <v>72</v>
      </c>
      <c r="C82" s="42"/>
      <c r="D82" s="1143" t="s">
        <v>43</v>
      </c>
      <c r="F82" s="1115"/>
      <c r="H82" s="537">
        <v>35</v>
      </c>
      <c r="I82" s="1435" t="s">
        <v>624</v>
      </c>
      <c r="J82" s="269" t="s">
        <v>769</v>
      </c>
      <c r="L82" s="537">
        <v>35</v>
      </c>
      <c r="M82" s="71"/>
      <c r="N82" s="299"/>
      <c r="O82" s="933"/>
      <c r="P82" s="537">
        <v>35</v>
      </c>
      <c r="Q82" s="71"/>
      <c r="R82" s="657"/>
      <c r="S82" s="537">
        <v>35</v>
      </c>
      <c r="T82" s="901" t="s">
        <v>72</v>
      </c>
      <c r="U82" s="71"/>
      <c r="V82" s="657"/>
      <c r="W82" s="132"/>
      <c r="X82" s="537">
        <v>35</v>
      </c>
      <c r="Y82" s="1436" t="s">
        <v>624</v>
      </c>
      <c r="Z82" s="132"/>
      <c r="AA82" s="537">
        <v>35</v>
      </c>
      <c r="AB82" s="71"/>
      <c r="AC82" s="657"/>
      <c r="AD82" s="537">
        <v>35</v>
      </c>
      <c r="AE82" s="71"/>
      <c r="AF82" s="657"/>
      <c r="AG82" s="537">
        <v>35</v>
      </c>
      <c r="AH82" s="901" t="s">
        <v>72</v>
      </c>
      <c r="AI82" s="71"/>
      <c r="AJ82" s="657"/>
      <c r="AK82" s="132"/>
      <c r="AL82" s="537">
        <v>35</v>
      </c>
      <c r="AM82" s="1181" t="s">
        <v>624</v>
      </c>
      <c r="AN82" s="132"/>
      <c r="AO82" s="537">
        <v>35</v>
      </c>
      <c r="AP82" s="71"/>
      <c r="AQ82" s="657"/>
      <c r="AR82" s="537">
        <v>35</v>
      </c>
      <c r="AS82" s="71"/>
      <c r="AT82" s="657"/>
      <c r="AU82" s="537">
        <v>35</v>
      </c>
      <c r="AV82" s="1435" t="s">
        <v>623</v>
      </c>
      <c r="AW82" s="269" t="s">
        <v>769</v>
      </c>
      <c r="AZ82" s="537">
        <v>35</v>
      </c>
      <c r="BA82" s="1436" t="s">
        <v>623</v>
      </c>
      <c r="BD82" s="537">
        <v>35</v>
      </c>
      <c r="BE82" s="1436" t="s">
        <v>623</v>
      </c>
      <c r="BH82" s="537">
        <v>35</v>
      </c>
      <c r="BI82" s="1436" t="s">
        <v>623</v>
      </c>
    </row>
    <row r="83" spans="1:63" ht="15.75" customHeight="1" x14ac:dyDescent="0.25">
      <c r="A83" s="537">
        <v>36</v>
      </c>
      <c r="B83" s="647" t="s">
        <v>73</v>
      </c>
      <c r="C83" s="42"/>
      <c r="D83" s="1143" t="s">
        <v>44</v>
      </c>
      <c r="F83" s="1115"/>
      <c r="H83" s="537">
        <v>36</v>
      </c>
      <c r="I83" s="1435" t="s">
        <v>624</v>
      </c>
      <c r="J83" s="269" t="s">
        <v>769</v>
      </c>
      <c r="L83" s="537">
        <v>36</v>
      </c>
      <c r="M83" s="71"/>
      <c r="N83" s="299"/>
      <c r="O83" s="933"/>
      <c r="P83" s="537">
        <v>36</v>
      </c>
      <c r="Q83" s="71"/>
      <c r="R83" s="657"/>
      <c r="S83" s="537">
        <v>36</v>
      </c>
      <c r="T83" s="901" t="s">
        <v>73</v>
      </c>
      <c r="U83" s="71"/>
      <c r="V83" s="657"/>
      <c r="W83" s="132"/>
      <c r="X83" s="537">
        <v>36</v>
      </c>
      <c r="Y83" s="1436" t="s">
        <v>624</v>
      </c>
      <c r="Z83" s="132"/>
      <c r="AA83" s="537">
        <v>36</v>
      </c>
      <c r="AB83" s="71"/>
      <c r="AC83" s="657"/>
      <c r="AD83" s="537">
        <v>36</v>
      </c>
      <c r="AE83" s="71"/>
      <c r="AF83" s="657"/>
      <c r="AG83" s="537">
        <v>36</v>
      </c>
      <c r="AH83" s="901" t="s">
        <v>73</v>
      </c>
      <c r="AI83" s="71"/>
      <c r="AJ83" s="657"/>
      <c r="AK83" s="132"/>
      <c r="AL83" s="537">
        <v>36</v>
      </c>
      <c r="AM83" s="1181" t="s">
        <v>624</v>
      </c>
      <c r="AN83" s="132"/>
      <c r="AO83" s="537">
        <v>36</v>
      </c>
      <c r="AP83" s="71"/>
      <c r="AQ83" s="657"/>
      <c r="AR83" s="537">
        <v>36</v>
      </c>
      <c r="AS83" s="71"/>
      <c r="AT83" s="657"/>
      <c r="AU83" s="537">
        <v>36</v>
      </c>
      <c r="AV83" s="1435" t="s">
        <v>623</v>
      </c>
      <c r="AW83" s="269" t="s">
        <v>769</v>
      </c>
      <c r="AZ83" s="537">
        <v>36</v>
      </c>
      <c r="BA83" s="1436" t="s">
        <v>623</v>
      </c>
      <c r="BD83" s="537">
        <v>36</v>
      </c>
      <c r="BE83" s="1436" t="s">
        <v>623</v>
      </c>
      <c r="BH83" s="537">
        <v>36</v>
      </c>
      <c r="BI83" s="1436" t="s">
        <v>623</v>
      </c>
    </row>
    <row r="84" spans="1:63" ht="15.75" customHeight="1" x14ac:dyDescent="0.25">
      <c r="A84" s="537">
        <v>37</v>
      </c>
      <c r="B84" s="647" t="s">
        <v>69</v>
      </c>
      <c r="C84" s="333">
        <v>250000000</v>
      </c>
      <c r="D84" s="1143" t="s">
        <v>130</v>
      </c>
      <c r="F84" s="1116"/>
      <c r="H84" s="537">
        <v>37</v>
      </c>
      <c r="I84" s="1435" t="s">
        <v>624</v>
      </c>
      <c r="J84" s="1149" t="s">
        <v>769</v>
      </c>
      <c r="L84" s="537">
        <v>37</v>
      </c>
      <c r="M84" s="333">
        <v>250000000</v>
      </c>
      <c r="N84" s="299"/>
      <c r="O84" s="933"/>
      <c r="P84" s="537">
        <v>37</v>
      </c>
      <c r="Q84" s="333">
        <v>250000000</v>
      </c>
      <c r="R84" s="657"/>
      <c r="S84" s="537">
        <v>37</v>
      </c>
      <c r="T84" s="901" t="s">
        <v>69</v>
      </c>
      <c r="U84" s="333">
        <v>120000000</v>
      </c>
      <c r="V84" s="657"/>
      <c r="W84" s="132"/>
      <c r="X84" s="537">
        <v>37</v>
      </c>
      <c r="Y84" s="1436" t="s">
        <v>624</v>
      </c>
      <c r="Z84" s="132"/>
      <c r="AA84" s="537">
        <v>37</v>
      </c>
      <c r="AB84" s="333">
        <v>120000000</v>
      </c>
      <c r="AC84" s="657"/>
      <c r="AD84" s="537">
        <v>37</v>
      </c>
      <c r="AE84" s="333">
        <v>120000000</v>
      </c>
      <c r="AF84" s="657"/>
      <c r="AG84" s="537">
        <v>37</v>
      </c>
      <c r="AH84" s="901" t="s">
        <v>69</v>
      </c>
      <c r="AI84" s="449">
        <v>120000000</v>
      </c>
      <c r="AJ84" s="657"/>
      <c r="AK84" s="132"/>
      <c r="AL84" s="537">
        <v>37</v>
      </c>
      <c r="AM84" s="1181" t="s">
        <v>624</v>
      </c>
      <c r="AN84" s="132"/>
      <c r="AO84" s="537">
        <v>37</v>
      </c>
      <c r="AP84" s="449">
        <v>120000000</v>
      </c>
      <c r="AQ84" s="657"/>
      <c r="AR84" s="537">
        <v>37</v>
      </c>
      <c r="AS84" s="449">
        <v>120000000</v>
      </c>
      <c r="AT84" s="657"/>
      <c r="AU84" s="537">
        <v>37</v>
      </c>
      <c r="AV84" s="1435" t="s">
        <v>623</v>
      </c>
      <c r="AW84" s="269" t="s">
        <v>769</v>
      </c>
      <c r="AZ84" s="537">
        <v>37</v>
      </c>
      <c r="BA84" s="1436" t="s">
        <v>623</v>
      </c>
      <c r="BD84" s="537">
        <v>37</v>
      </c>
      <c r="BE84" s="1436" t="s">
        <v>623</v>
      </c>
      <c r="BH84" s="537">
        <v>37</v>
      </c>
      <c r="BI84" s="1436" t="s">
        <v>623</v>
      </c>
    </row>
    <row r="85" spans="1:63" ht="15.75" customHeight="1" x14ac:dyDescent="0.25">
      <c r="A85" s="537">
        <v>38</v>
      </c>
      <c r="B85" s="647" t="s">
        <v>70</v>
      </c>
      <c r="C85" s="45">
        <v>250082465.75342464</v>
      </c>
      <c r="D85" s="1143" t="s">
        <v>44</v>
      </c>
      <c r="F85" s="1116"/>
      <c r="H85" s="537">
        <v>38</v>
      </c>
      <c r="I85" s="1435" t="s">
        <v>624</v>
      </c>
      <c r="J85" s="269" t="s">
        <v>769</v>
      </c>
      <c r="L85" s="537">
        <v>38</v>
      </c>
      <c r="M85" s="383">
        <v>250082465.75342464</v>
      </c>
      <c r="N85" s="299"/>
      <c r="O85" s="933"/>
      <c r="P85" s="537">
        <v>38</v>
      </c>
      <c r="Q85" s="383">
        <v>250082465.75342464</v>
      </c>
      <c r="R85" s="267"/>
      <c r="S85" s="537">
        <v>38</v>
      </c>
      <c r="T85" s="901" t="s">
        <v>70</v>
      </c>
      <c r="U85" s="333">
        <v>120017950.6849315</v>
      </c>
      <c r="V85" s="267"/>
      <c r="W85" s="132"/>
      <c r="X85" s="537">
        <v>38</v>
      </c>
      <c r="Y85" s="1436" t="s">
        <v>624</v>
      </c>
      <c r="Z85" s="132"/>
      <c r="AA85" s="537">
        <v>38</v>
      </c>
      <c r="AB85" s="333">
        <v>120017950.6849315</v>
      </c>
      <c r="AC85" s="267"/>
      <c r="AD85" s="537">
        <v>38</v>
      </c>
      <c r="AE85" s="333">
        <v>120017950.6849315</v>
      </c>
      <c r="AF85" s="267"/>
      <c r="AG85" s="537">
        <v>38</v>
      </c>
      <c r="AH85" s="901" t="s">
        <v>70</v>
      </c>
      <c r="AI85" s="449">
        <v>120000279.4520548</v>
      </c>
      <c r="AJ85" s="267"/>
      <c r="AK85" s="132"/>
      <c r="AL85" s="537">
        <v>38</v>
      </c>
      <c r="AM85" s="1181" t="s">
        <v>624</v>
      </c>
      <c r="AN85" s="132"/>
      <c r="AO85" s="537">
        <v>38</v>
      </c>
      <c r="AP85" s="449">
        <v>120000279.4520548</v>
      </c>
      <c r="AQ85" s="267"/>
      <c r="AR85" s="537">
        <v>38</v>
      </c>
      <c r="AS85" s="449">
        <v>120000279.4520548</v>
      </c>
      <c r="AT85" s="267"/>
      <c r="AU85" s="537">
        <v>38</v>
      </c>
      <c r="AV85" s="1435" t="s">
        <v>623</v>
      </c>
      <c r="AW85" s="269" t="s">
        <v>769</v>
      </c>
      <c r="AZ85" s="537">
        <v>38</v>
      </c>
      <c r="BA85" s="1436" t="s">
        <v>623</v>
      </c>
      <c r="BD85" s="537">
        <v>38</v>
      </c>
      <c r="BE85" s="1436" t="s">
        <v>623</v>
      </c>
      <c r="BH85" s="537">
        <v>38</v>
      </c>
      <c r="BI85" s="1436" t="s">
        <v>623</v>
      </c>
    </row>
    <row r="86" spans="1:63" ht="15.75" customHeight="1" x14ac:dyDescent="0.25">
      <c r="A86" s="537">
        <v>39</v>
      </c>
      <c r="B86" s="647" t="s">
        <v>71</v>
      </c>
      <c r="C86" s="334" t="s">
        <v>162</v>
      </c>
      <c r="D86" s="1143" t="s">
        <v>130</v>
      </c>
      <c r="F86" s="1115"/>
      <c r="H86" s="537">
        <v>39</v>
      </c>
      <c r="I86" s="1435" t="s">
        <v>624</v>
      </c>
      <c r="J86" s="1149" t="s">
        <v>769</v>
      </c>
      <c r="L86" s="537">
        <v>39</v>
      </c>
      <c r="M86" s="330" t="s">
        <v>162</v>
      </c>
      <c r="N86" s="299"/>
      <c r="O86" s="933"/>
      <c r="P86" s="537">
        <v>39</v>
      </c>
      <c r="Q86" s="330" t="s">
        <v>162</v>
      </c>
      <c r="R86" s="657"/>
      <c r="S86" s="537">
        <v>39</v>
      </c>
      <c r="T86" s="901" t="s">
        <v>71</v>
      </c>
      <c r="U86" s="330" t="s">
        <v>162</v>
      </c>
      <c r="V86" s="657"/>
      <c r="W86" s="132"/>
      <c r="X86" s="537">
        <v>39</v>
      </c>
      <c r="Y86" s="1436" t="s">
        <v>624</v>
      </c>
      <c r="Z86" s="132"/>
      <c r="AA86" s="537">
        <v>39</v>
      </c>
      <c r="AB86" s="330" t="s">
        <v>162</v>
      </c>
      <c r="AC86" s="657"/>
      <c r="AD86" s="537">
        <v>39</v>
      </c>
      <c r="AE86" s="330" t="s">
        <v>162</v>
      </c>
      <c r="AF86" s="657"/>
      <c r="AG86" s="537">
        <v>39</v>
      </c>
      <c r="AH86" s="901" t="s">
        <v>71</v>
      </c>
      <c r="AI86" s="447" t="s">
        <v>162</v>
      </c>
      <c r="AJ86" s="657"/>
      <c r="AK86" s="132"/>
      <c r="AL86" s="537">
        <v>39</v>
      </c>
      <c r="AM86" s="1181" t="s">
        <v>624</v>
      </c>
      <c r="AN86" s="132"/>
      <c r="AO86" s="537">
        <v>39</v>
      </c>
      <c r="AP86" s="447" t="s">
        <v>162</v>
      </c>
      <c r="AQ86" s="657"/>
      <c r="AR86" s="537">
        <v>39</v>
      </c>
      <c r="AS86" s="447" t="s">
        <v>162</v>
      </c>
      <c r="AT86" s="657"/>
      <c r="AU86" s="537">
        <v>39</v>
      </c>
      <c r="AV86" s="1435" t="s">
        <v>623</v>
      </c>
      <c r="AW86" s="1150" t="s">
        <v>769</v>
      </c>
      <c r="AZ86" s="537">
        <v>39</v>
      </c>
      <c r="BA86" s="1436" t="s">
        <v>623</v>
      </c>
      <c r="BD86" s="537">
        <v>39</v>
      </c>
      <c r="BE86" s="1436" t="s">
        <v>623</v>
      </c>
      <c r="BH86" s="537">
        <v>39</v>
      </c>
      <c r="BI86" s="1436" t="s">
        <v>623</v>
      </c>
    </row>
    <row r="87" spans="1:63" ht="15.75" customHeight="1" x14ac:dyDescent="0.25">
      <c r="A87" s="537">
        <v>73</v>
      </c>
      <c r="B87" s="647" t="s">
        <v>81</v>
      </c>
      <c r="C87" s="97" t="b">
        <v>1</v>
      </c>
      <c r="D87" s="679" t="s">
        <v>130</v>
      </c>
      <c r="F87" s="1115">
        <v>6.1</v>
      </c>
      <c r="H87" s="537">
        <v>73</v>
      </c>
      <c r="I87" s="1435" t="s">
        <v>624</v>
      </c>
      <c r="J87" s="1152" t="s">
        <v>769</v>
      </c>
      <c r="L87" s="537">
        <v>73</v>
      </c>
      <c r="M87" s="99" t="b">
        <v>1</v>
      </c>
      <c r="N87" s="299"/>
      <c r="O87" s="933"/>
      <c r="P87" s="537">
        <v>73</v>
      </c>
      <c r="Q87" s="329" t="b">
        <v>1</v>
      </c>
      <c r="R87" s="267"/>
      <c r="S87" s="537">
        <v>73</v>
      </c>
      <c r="T87" s="901" t="s">
        <v>81</v>
      </c>
      <c r="U87" s="329" t="b">
        <v>1</v>
      </c>
      <c r="V87" s="267"/>
      <c r="W87" s="132"/>
      <c r="X87" s="537">
        <v>73</v>
      </c>
      <c r="Y87" s="1436" t="s">
        <v>624</v>
      </c>
      <c r="Z87" s="132"/>
      <c r="AA87" s="537">
        <v>73</v>
      </c>
      <c r="AB87" s="329" t="b">
        <v>1</v>
      </c>
      <c r="AC87" s="267"/>
      <c r="AD87" s="537">
        <v>73</v>
      </c>
      <c r="AE87" s="329" t="b">
        <v>1</v>
      </c>
      <c r="AF87" s="267"/>
      <c r="AG87" s="537">
        <v>73</v>
      </c>
      <c r="AH87" s="901" t="s">
        <v>81</v>
      </c>
      <c r="AI87" s="446" t="b">
        <v>1</v>
      </c>
      <c r="AJ87" s="267"/>
      <c r="AK87" s="132"/>
      <c r="AL87" s="537">
        <v>73</v>
      </c>
      <c r="AM87" s="1181" t="s">
        <v>624</v>
      </c>
      <c r="AN87" s="132"/>
      <c r="AO87" s="537">
        <v>73</v>
      </c>
      <c r="AP87" s="446" t="b">
        <v>1</v>
      </c>
      <c r="AQ87" s="267"/>
      <c r="AR87" s="537">
        <v>73</v>
      </c>
      <c r="AS87" s="446" t="b">
        <v>1</v>
      </c>
      <c r="AT87" s="267"/>
      <c r="AU87" s="537">
        <v>73</v>
      </c>
      <c r="AV87" s="645" t="b">
        <v>1</v>
      </c>
      <c r="AW87" s="1491" t="s">
        <v>130</v>
      </c>
      <c r="AZ87" s="537">
        <v>73</v>
      </c>
      <c r="BA87" s="645" t="b">
        <v>1</v>
      </c>
      <c r="BD87" s="537">
        <v>73</v>
      </c>
      <c r="BE87" s="645" t="b">
        <v>1</v>
      </c>
      <c r="BH87" s="537">
        <v>73</v>
      </c>
      <c r="BI87" s="645" t="b">
        <v>1</v>
      </c>
    </row>
    <row r="88" spans="1:63" ht="15.75" customHeight="1" x14ac:dyDescent="0.25">
      <c r="A88" s="537">
        <v>74</v>
      </c>
      <c r="B88" s="647" t="s">
        <v>78</v>
      </c>
      <c r="C88" s="1436" t="s">
        <v>1018</v>
      </c>
      <c r="D88" s="1144" t="s">
        <v>769</v>
      </c>
      <c r="E88" s="267"/>
      <c r="F88" s="1115"/>
      <c r="H88" s="537">
        <v>74</v>
      </c>
      <c r="I88" s="1435" t="s">
        <v>624</v>
      </c>
      <c r="J88" s="269" t="s">
        <v>769</v>
      </c>
      <c r="L88" s="537">
        <v>74</v>
      </c>
      <c r="M88" s="1436" t="s">
        <v>1018</v>
      </c>
      <c r="N88" s="299"/>
      <c r="O88" s="933"/>
      <c r="P88" s="1339">
        <v>74</v>
      </c>
      <c r="Q88" s="1436" t="s">
        <v>1018</v>
      </c>
      <c r="R88" s="267"/>
      <c r="S88" s="1339">
        <v>74</v>
      </c>
      <c r="T88" s="901" t="s">
        <v>78</v>
      </c>
      <c r="U88" s="1436" t="s">
        <v>1018</v>
      </c>
      <c r="V88" s="267"/>
      <c r="W88" s="132"/>
      <c r="X88" s="1339">
        <v>74</v>
      </c>
      <c r="Y88" s="1436" t="s">
        <v>624</v>
      </c>
      <c r="Z88" s="132"/>
      <c r="AA88" s="1339">
        <v>74</v>
      </c>
      <c r="AB88" s="1340" t="s">
        <v>860</v>
      </c>
      <c r="AC88" s="267"/>
      <c r="AD88" s="1339">
        <v>74</v>
      </c>
      <c r="AE88" s="1340" t="s">
        <v>860</v>
      </c>
      <c r="AF88" s="267"/>
      <c r="AG88" s="537">
        <v>74</v>
      </c>
      <c r="AH88" s="901" t="s">
        <v>78</v>
      </c>
      <c r="AI88" s="1436" t="s">
        <v>1018</v>
      </c>
      <c r="AJ88" s="1283" t="s">
        <v>283</v>
      </c>
      <c r="AK88" s="132"/>
      <c r="AL88" s="537">
        <v>74</v>
      </c>
      <c r="AM88" s="1181" t="s">
        <v>624</v>
      </c>
      <c r="AN88" s="132"/>
      <c r="AO88" s="537">
        <v>74</v>
      </c>
      <c r="AP88" s="1436" t="s">
        <v>1018</v>
      </c>
      <c r="AQ88" s="267"/>
      <c r="AR88" s="537">
        <v>74</v>
      </c>
      <c r="AS88" s="1436" t="s">
        <v>1018</v>
      </c>
      <c r="AT88" s="267"/>
      <c r="AU88" s="537">
        <v>74</v>
      </c>
      <c r="AV88" s="88" t="s">
        <v>683</v>
      </c>
      <c r="AW88" s="269" t="s">
        <v>44</v>
      </c>
      <c r="AZ88" s="537">
        <v>74</v>
      </c>
      <c r="BA88" s="88" t="s">
        <v>683</v>
      </c>
      <c r="BD88" s="537">
        <v>74</v>
      </c>
      <c r="BE88" s="88" t="s">
        <v>719</v>
      </c>
      <c r="BH88" s="537">
        <v>74</v>
      </c>
      <c r="BI88" s="88" t="s">
        <v>719</v>
      </c>
    </row>
    <row r="89" spans="1:63" ht="15.75" customHeight="1" x14ac:dyDescent="0.25">
      <c r="A89" s="537">
        <v>75</v>
      </c>
      <c r="B89" s="647" t="s">
        <v>19</v>
      </c>
      <c r="C89" s="134"/>
      <c r="D89" s="679" t="s">
        <v>44</v>
      </c>
      <c r="E89" s="427" t="s">
        <v>283</v>
      </c>
      <c r="F89" s="1123"/>
      <c r="H89" s="537">
        <v>75</v>
      </c>
      <c r="I89" s="1435" t="s">
        <v>624</v>
      </c>
      <c r="J89" s="269" t="s">
        <v>769</v>
      </c>
      <c r="L89" s="537">
        <v>75</v>
      </c>
      <c r="M89" s="587"/>
      <c r="N89" s="299"/>
      <c r="O89" s="933"/>
      <c r="P89" s="537">
        <v>75</v>
      </c>
      <c r="Q89" s="587"/>
      <c r="R89" s="267"/>
      <c r="S89" s="537">
        <v>75</v>
      </c>
      <c r="T89" s="901" t="s">
        <v>19</v>
      </c>
      <c r="U89" s="587"/>
      <c r="V89" s="267"/>
      <c r="W89" s="132"/>
      <c r="X89" s="537">
        <v>75</v>
      </c>
      <c r="Y89" s="1436" t="s">
        <v>624</v>
      </c>
      <c r="Z89" s="132"/>
      <c r="AA89" s="537">
        <v>75</v>
      </c>
      <c r="AB89" s="587"/>
      <c r="AC89" s="267"/>
      <c r="AD89" s="537">
        <v>75</v>
      </c>
      <c r="AE89" s="587"/>
      <c r="AF89" s="267"/>
      <c r="AG89" s="537">
        <v>75</v>
      </c>
      <c r="AH89" s="901" t="s">
        <v>19</v>
      </c>
      <c r="AI89" s="587"/>
      <c r="AJ89" s="267"/>
      <c r="AK89" s="132"/>
      <c r="AL89" s="537">
        <v>75</v>
      </c>
      <c r="AM89" s="1181" t="s">
        <v>624</v>
      </c>
      <c r="AN89" s="132"/>
      <c r="AO89" s="537">
        <v>75</v>
      </c>
      <c r="AP89" s="74" t="s">
        <v>113</v>
      </c>
      <c r="AQ89" s="267"/>
      <c r="AR89" s="537">
        <v>75</v>
      </c>
      <c r="AS89" s="74" t="s">
        <v>113</v>
      </c>
      <c r="AT89" s="267"/>
      <c r="AU89" s="537">
        <v>75</v>
      </c>
      <c r="AV89" s="644" t="s">
        <v>113</v>
      </c>
      <c r="AW89" s="1491" t="s">
        <v>44</v>
      </c>
      <c r="AX89" s="93" t="s">
        <v>113</v>
      </c>
      <c r="AZ89" s="537">
        <v>75</v>
      </c>
      <c r="BA89" s="644" t="s">
        <v>113</v>
      </c>
      <c r="BB89" s="653" t="s">
        <v>113</v>
      </c>
      <c r="BD89" s="537">
        <v>75</v>
      </c>
      <c r="BE89" s="644" t="s">
        <v>113</v>
      </c>
      <c r="BF89" s="93" t="s">
        <v>113</v>
      </c>
      <c r="BH89" s="537">
        <v>75</v>
      </c>
      <c r="BI89" s="644" t="s">
        <v>113</v>
      </c>
      <c r="BJ89" s="93" t="s">
        <v>113</v>
      </c>
    </row>
    <row r="90" spans="1:63" ht="15.75" customHeight="1" x14ac:dyDescent="0.25">
      <c r="A90" s="537">
        <v>76</v>
      </c>
      <c r="B90" s="1226" t="s">
        <v>30</v>
      </c>
      <c r="C90" s="42"/>
      <c r="D90" s="679" t="s">
        <v>44</v>
      </c>
      <c r="F90" s="1115"/>
      <c r="H90" s="537">
        <v>76</v>
      </c>
      <c r="I90" s="1435" t="s">
        <v>624</v>
      </c>
      <c r="J90" s="269" t="s">
        <v>769</v>
      </c>
      <c r="L90" s="537">
        <v>76</v>
      </c>
      <c r="M90" s="71"/>
      <c r="N90" s="299"/>
      <c r="O90" s="933"/>
      <c r="P90" s="537">
        <v>76</v>
      </c>
      <c r="Q90" s="71"/>
      <c r="R90" s="657"/>
      <c r="S90" s="537">
        <v>76</v>
      </c>
      <c r="T90" s="1276" t="s">
        <v>30</v>
      </c>
      <c r="U90" s="71"/>
      <c r="V90" s="657"/>
      <c r="W90" s="132"/>
      <c r="X90" s="537">
        <v>76</v>
      </c>
      <c r="Y90" s="1436" t="s">
        <v>624</v>
      </c>
      <c r="Z90" s="132"/>
      <c r="AA90" s="537">
        <v>76</v>
      </c>
      <c r="AB90" s="71"/>
      <c r="AC90" s="657"/>
      <c r="AD90" s="537">
        <v>76</v>
      </c>
      <c r="AE90" s="71"/>
      <c r="AF90" s="657"/>
      <c r="AG90" s="537">
        <v>76</v>
      </c>
      <c r="AH90" s="1276" t="s">
        <v>30</v>
      </c>
      <c r="AI90" s="71"/>
      <c r="AJ90" s="657"/>
      <c r="AK90" s="132"/>
      <c r="AL90" s="537">
        <v>76</v>
      </c>
      <c r="AM90" s="1181" t="s">
        <v>624</v>
      </c>
      <c r="AN90" s="132"/>
      <c r="AO90" s="537">
        <v>76</v>
      </c>
      <c r="AP90" s="71"/>
      <c r="AQ90" s="657"/>
      <c r="AR90" s="537">
        <v>76</v>
      </c>
      <c r="AS90" s="71"/>
      <c r="AT90" s="657"/>
      <c r="AU90" s="537">
        <v>76</v>
      </c>
      <c r="AV90" s="642"/>
      <c r="AW90" s="1491" t="s">
        <v>44</v>
      </c>
      <c r="AX90" s="412"/>
      <c r="AZ90" s="537">
        <v>76</v>
      </c>
      <c r="BA90" s="642"/>
      <c r="BB90" s="412"/>
      <c r="BD90" s="537">
        <v>76</v>
      </c>
      <c r="BE90" s="642"/>
      <c r="BF90" s="412"/>
      <c r="BH90" s="537">
        <v>76</v>
      </c>
      <c r="BI90" s="642"/>
      <c r="BJ90" s="412"/>
    </row>
    <row r="91" spans="1:63" ht="15.75" customHeight="1" x14ac:dyDescent="0.25">
      <c r="A91" s="537">
        <v>77</v>
      </c>
      <c r="B91" s="1226" t="s">
        <v>31</v>
      </c>
      <c r="C91" s="42"/>
      <c r="D91" s="679" t="s">
        <v>44</v>
      </c>
      <c r="F91" s="1115"/>
      <c r="H91" s="537">
        <v>77</v>
      </c>
      <c r="I91" s="1435" t="s">
        <v>624</v>
      </c>
      <c r="J91" s="269" t="s">
        <v>769</v>
      </c>
      <c r="L91" s="537">
        <v>77</v>
      </c>
      <c r="M91" s="71"/>
      <c r="N91" s="299"/>
      <c r="O91" s="933"/>
      <c r="P91" s="537">
        <v>77</v>
      </c>
      <c r="Q91" s="71"/>
      <c r="R91" s="657"/>
      <c r="S91" s="537">
        <v>77</v>
      </c>
      <c r="T91" s="1276" t="s">
        <v>31</v>
      </c>
      <c r="U91" s="71"/>
      <c r="V91" s="657"/>
      <c r="W91" s="132"/>
      <c r="X91" s="537">
        <v>77</v>
      </c>
      <c r="Y91" s="1436" t="s">
        <v>624</v>
      </c>
      <c r="Z91" s="132"/>
      <c r="AA91" s="537">
        <v>77</v>
      </c>
      <c r="AB91" s="71"/>
      <c r="AC91" s="657"/>
      <c r="AD91" s="537">
        <v>77</v>
      </c>
      <c r="AE91" s="71"/>
      <c r="AF91" s="657"/>
      <c r="AG91" s="537">
        <v>77</v>
      </c>
      <c r="AH91" s="1276" t="s">
        <v>31</v>
      </c>
      <c r="AI91" s="71"/>
      <c r="AJ91" s="657"/>
      <c r="AK91" s="132"/>
      <c r="AL91" s="537">
        <v>77</v>
      </c>
      <c r="AM91" s="1181" t="s">
        <v>624</v>
      </c>
      <c r="AN91" s="132"/>
      <c r="AO91" s="537">
        <v>77</v>
      </c>
      <c r="AP91" s="71"/>
      <c r="AQ91" s="657"/>
      <c r="AR91" s="537">
        <v>77</v>
      </c>
      <c r="AS91" s="71"/>
      <c r="AT91" s="657"/>
      <c r="AU91" s="537">
        <v>77</v>
      </c>
      <c r="AV91" s="642"/>
      <c r="AW91" s="1491" t="s">
        <v>44</v>
      </c>
      <c r="AX91" s="412"/>
      <c r="AZ91" s="537">
        <v>77</v>
      </c>
      <c r="BA91" s="642"/>
      <c r="BB91" s="412"/>
      <c r="BD91" s="537">
        <v>77</v>
      </c>
      <c r="BE91" s="642"/>
      <c r="BF91" s="412"/>
      <c r="BH91" s="537">
        <v>77</v>
      </c>
      <c r="BI91" s="642"/>
      <c r="BJ91" s="412"/>
    </row>
    <row r="92" spans="1:63" ht="15.75" customHeight="1" x14ac:dyDescent="0.25">
      <c r="A92" s="537">
        <v>78</v>
      </c>
      <c r="B92" s="1226" t="s">
        <v>77</v>
      </c>
      <c r="C92" s="42"/>
      <c r="D92" s="679" t="s">
        <v>44</v>
      </c>
      <c r="F92" s="1115"/>
      <c r="H92" s="537">
        <v>78</v>
      </c>
      <c r="I92" s="1435" t="s">
        <v>624</v>
      </c>
      <c r="J92" s="1161" t="s">
        <v>769</v>
      </c>
      <c r="L92" s="537">
        <v>78</v>
      </c>
      <c r="M92" s="72"/>
      <c r="N92" s="299"/>
      <c r="O92" s="933"/>
      <c r="P92" s="537">
        <v>78</v>
      </c>
      <c r="Q92" s="72"/>
      <c r="R92" s="657"/>
      <c r="S92" s="537">
        <v>78</v>
      </c>
      <c r="T92" s="1276" t="s">
        <v>77</v>
      </c>
      <c r="U92" s="72"/>
      <c r="V92" s="657"/>
      <c r="W92" s="132"/>
      <c r="X92" s="537">
        <v>78</v>
      </c>
      <c r="Y92" s="1436" t="s">
        <v>624</v>
      </c>
      <c r="Z92" s="132"/>
      <c r="AA92" s="537">
        <v>78</v>
      </c>
      <c r="AB92" s="72"/>
      <c r="AC92" s="657"/>
      <c r="AD92" s="537">
        <v>78</v>
      </c>
      <c r="AE92" s="72"/>
      <c r="AF92" s="657"/>
      <c r="AG92" s="537">
        <v>78</v>
      </c>
      <c r="AH92" s="1276" t="s">
        <v>77</v>
      </c>
      <c r="AI92" s="72"/>
      <c r="AJ92" s="657"/>
      <c r="AK92" s="132"/>
      <c r="AL92" s="537">
        <v>78</v>
      </c>
      <c r="AM92" s="1181" t="s">
        <v>624</v>
      </c>
      <c r="AN92" s="132"/>
      <c r="AO92" s="537">
        <v>78</v>
      </c>
      <c r="AP92" s="72"/>
      <c r="AQ92" s="657"/>
      <c r="AR92" s="537">
        <v>78</v>
      </c>
      <c r="AS92" s="72"/>
      <c r="AT92" s="657"/>
      <c r="AU92" s="537">
        <v>78</v>
      </c>
      <c r="AV92" s="644" t="s">
        <v>391</v>
      </c>
      <c r="AW92" s="1491" t="s">
        <v>44</v>
      </c>
      <c r="AX92" s="1181" t="s">
        <v>394</v>
      </c>
      <c r="AZ92" s="537">
        <v>78</v>
      </c>
      <c r="BA92" s="644" t="s">
        <v>391</v>
      </c>
      <c r="BB92" s="1181" t="s">
        <v>394</v>
      </c>
      <c r="BD92" s="537">
        <v>78</v>
      </c>
      <c r="BE92" s="644" t="s">
        <v>391</v>
      </c>
      <c r="BF92" s="1181" t="s">
        <v>394</v>
      </c>
      <c r="BH92" s="537">
        <v>78</v>
      </c>
      <c r="BI92" s="644" t="s">
        <v>391</v>
      </c>
      <c r="BJ92" s="1181" t="s">
        <v>394</v>
      </c>
    </row>
    <row r="93" spans="1:63" ht="15.75" customHeight="1" x14ac:dyDescent="0.25">
      <c r="A93" s="537">
        <v>79</v>
      </c>
      <c r="B93" s="1226" t="s">
        <v>76</v>
      </c>
      <c r="C93" s="42"/>
      <c r="D93" s="679" t="s">
        <v>44</v>
      </c>
      <c r="F93" s="1115">
        <v>6.12</v>
      </c>
      <c r="H93" s="537">
        <v>79</v>
      </c>
      <c r="I93" s="1435" t="s">
        <v>624</v>
      </c>
      <c r="J93" s="1161" t="s">
        <v>769</v>
      </c>
      <c r="L93" s="537">
        <v>79</v>
      </c>
      <c r="M93" s="72"/>
      <c r="N93" s="299"/>
      <c r="O93" s="933"/>
      <c r="P93" s="537">
        <v>79</v>
      </c>
      <c r="Q93" s="72"/>
      <c r="R93" s="657"/>
      <c r="S93" s="537">
        <v>79</v>
      </c>
      <c r="T93" s="1276" t="s">
        <v>76</v>
      </c>
      <c r="U93" s="72"/>
      <c r="V93" s="657"/>
      <c r="W93" s="132"/>
      <c r="X93" s="537">
        <v>79</v>
      </c>
      <c r="Y93" s="1436" t="s">
        <v>624</v>
      </c>
      <c r="Z93" s="132"/>
      <c r="AA93" s="537">
        <v>79</v>
      </c>
      <c r="AB93" s="72"/>
      <c r="AC93" s="657"/>
      <c r="AD93" s="537">
        <v>79</v>
      </c>
      <c r="AE93" s="72"/>
      <c r="AF93" s="657"/>
      <c r="AG93" s="537">
        <v>79</v>
      </c>
      <c r="AH93" s="1276" t="s">
        <v>76</v>
      </c>
      <c r="AI93" s="72"/>
      <c r="AJ93" s="657"/>
      <c r="AK93" s="132"/>
      <c r="AL93" s="537">
        <v>79</v>
      </c>
      <c r="AM93" s="1181" t="s">
        <v>624</v>
      </c>
      <c r="AN93" s="132"/>
      <c r="AO93" s="537">
        <v>79</v>
      </c>
      <c r="AP93" s="72"/>
      <c r="AQ93" s="657"/>
      <c r="AR93" s="537">
        <v>79</v>
      </c>
      <c r="AS93" s="72"/>
      <c r="AT93" s="657"/>
      <c r="AU93" s="537">
        <v>79</v>
      </c>
      <c r="AV93" s="644" t="s">
        <v>392</v>
      </c>
      <c r="AW93" s="1491" t="s">
        <v>44</v>
      </c>
      <c r="AX93" s="1181" t="s">
        <v>392</v>
      </c>
      <c r="AZ93" s="537">
        <v>79</v>
      </c>
      <c r="BA93" s="644" t="s">
        <v>392</v>
      </c>
      <c r="BB93" s="1181" t="s">
        <v>392</v>
      </c>
      <c r="BD93" s="537">
        <v>79</v>
      </c>
      <c r="BE93" s="644" t="s">
        <v>392</v>
      </c>
      <c r="BF93" s="1181" t="s">
        <v>392</v>
      </c>
      <c r="BH93" s="537">
        <v>79</v>
      </c>
      <c r="BI93" s="644" t="s">
        <v>392</v>
      </c>
      <c r="BJ93" s="1181" t="s">
        <v>392</v>
      </c>
    </row>
    <row r="94" spans="1:63" ht="15.75" customHeight="1" x14ac:dyDescent="0.25">
      <c r="A94" s="537">
        <v>83</v>
      </c>
      <c r="B94" s="1226" t="s">
        <v>20</v>
      </c>
      <c r="C94" s="128"/>
      <c r="D94" s="679" t="s">
        <v>44</v>
      </c>
      <c r="F94" s="1115"/>
      <c r="H94" s="537">
        <v>83</v>
      </c>
      <c r="I94" s="1435" t="s">
        <v>624</v>
      </c>
      <c r="J94" s="537" t="s">
        <v>769</v>
      </c>
      <c r="L94" s="537">
        <v>83</v>
      </c>
      <c r="M94" s="64"/>
      <c r="N94" s="299"/>
      <c r="O94" s="933"/>
      <c r="P94" s="537">
        <v>83</v>
      </c>
      <c r="Q94" s="64"/>
      <c r="R94" s="657"/>
      <c r="S94" s="537">
        <v>83</v>
      </c>
      <c r="T94" s="1276" t="s">
        <v>20</v>
      </c>
      <c r="U94" s="64"/>
      <c r="V94" s="657"/>
      <c r="W94" s="132"/>
      <c r="X94" s="537">
        <v>83</v>
      </c>
      <c r="Y94" s="1436" t="s">
        <v>624</v>
      </c>
      <c r="Z94" s="132"/>
      <c r="AA94" s="537">
        <v>83</v>
      </c>
      <c r="AB94" s="64"/>
      <c r="AC94" s="657"/>
      <c r="AD94" s="537">
        <v>83</v>
      </c>
      <c r="AE94" s="64"/>
      <c r="AF94" s="657"/>
      <c r="AG94" s="537">
        <v>83</v>
      </c>
      <c r="AH94" s="1276" t="s">
        <v>20</v>
      </c>
      <c r="AI94" s="64"/>
      <c r="AJ94" s="657"/>
      <c r="AK94" s="132"/>
      <c r="AL94" s="537">
        <v>83</v>
      </c>
      <c r="AM94" s="1181" t="s">
        <v>624</v>
      </c>
      <c r="AN94" s="132"/>
      <c r="AO94" s="537">
        <v>83</v>
      </c>
      <c r="AP94" s="64"/>
      <c r="AQ94" s="657"/>
      <c r="AR94" s="537">
        <v>83</v>
      </c>
      <c r="AS94" s="64"/>
      <c r="AT94" s="657"/>
      <c r="AU94" s="537">
        <v>83</v>
      </c>
      <c r="AV94" s="109">
        <v>79056000</v>
      </c>
      <c r="AW94" s="1491" t="s">
        <v>44</v>
      </c>
      <c r="AX94" s="109">
        <v>48899359</v>
      </c>
      <c r="AY94" s="1374" t="s">
        <v>283</v>
      </c>
      <c r="AZ94" s="537">
        <v>83</v>
      </c>
      <c r="BA94" s="667">
        <v>-79056000</v>
      </c>
      <c r="BB94" s="667">
        <v>-48899359</v>
      </c>
      <c r="BC94" s="427" t="s">
        <v>283</v>
      </c>
      <c r="BD94" s="537">
        <v>83</v>
      </c>
      <c r="BE94" s="109">
        <v>63000000</v>
      </c>
      <c r="BF94" s="109">
        <v>54673300</v>
      </c>
      <c r="BG94" s="427" t="s">
        <v>283</v>
      </c>
      <c r="BH94" s="537">
        <v>83</v>
      </c>
      <c r="BI94" s="667">
        <v>-63000000</v>
      </c>
      <c r="BJ94" s="667">
        <v>-54673300</v>
      </c>
      <c r="BK94" s="427" t="s">
        <v>283</v>
      </c>
    </row>
    <row r="95" spans="1:63" ht="15.75" customHeight="1" x14ac:dyDescent="0.25">
      <c r="A95" s="537">
        <v>85</v>
      </c>
      <c r="B95" s="647" t="s">
        <v>21</v>
      </c>
      <c r="C95" s="42"/>
      <c r="D95" s="679" t="s">
        <v>43</v>
      </c>
      <c r="F95" s="1125">
        <v>6.5</v>
      </c>
      <c r="H95" s="537">
        <v>85</v>
      </c>
      <c r="I95" s="1435" t="s">
        <v>624</v>
      </c>
      <c r="J95" s="537" t="s">
        <v>769</v>
      </c>
      <c r="L95" s="537">
        <v>85</v>
      </c>
      <c r="M95" s="72"/>
      <c r="N95" s="299"/>
      <c r="O95" s="933"/>
      <c r="P95" s="537">
        <v>85</v>
      </c>
      <c r="Q95" s="72"/>
      <c r="R95" s="657"/>
      <c r="S95" s="537">
        <v>85</v>
      </c>
      <c r="T95" s="901" t="s">
        <v>21</v>
      </c>
      <c r="U95" s="72"/>
      <c r="V95" s="657"/>
      <c r="W95" s="132"/>
      <c r="X95" s="537">
        <v>85</v>
      </c>
      <c r="Y95" s="1436" t="s">
        <v>624</v>
      </c>
      <c r="Z95" s="132"/>
      <c r="AA95" s="537">
        <v>85</v>
      </c>
      <c r="AB95" s="72"/>
      <c r="AC95" s="657"/>
      <c r="AD95" s="537">
        <v>85</v>
      </c>
      <c r="AE95" s="72"/>
      <c r="AF95" s="657"/>
      <c r="AG95" s="537">
        <v>85</v>
      </c>
      <c r="AH95" s="901" t="s">
        <v>21</v>
      </c>
      <c r="AI95" s="72"/>
      <c r="AJ95" s="657"/>
      <c r="AK95" s="132"/>
      <c r="AL95" s="537">
        <v>85</v>
      </c>
      <c r="AM95" s="1181" t="s">
        <v>624</v>
      </c>
      <c r="AN95" s="132"/>
      <c r="AO95" s="537">
        <v>85</v>
      </c>
      <c r="AP95" s="72"/>
      <c r="AQ95" s="657"/>
      <c r="AR95" s="537">
        <v>85</v>
      </c>
      <c r="AS95" s="72"/>
      <c r="AT95" s="657"/>
      <c r="AU95" s="537">
        <v>85</v>
      </c>
      <c r="AV95" s="858" t="s">
        <v>162</v>
      </c>
      <c r="AW95" s="269" t="s">
        <v>43</v>
      </c>
      <c r="AX95" s="1181" t="s">
        <v>162</v>
      </c>
      <c r="AZ95" s="537">
        <v>85</v>
      </c>
      <c r="BA95" s="858" t="s">
        <v>162</v>
      </c>
      <c r="BB95" s="1181" t="s">
        <v>162</v>
      </c>
      <c r="BD95" s="537">
        <v>85</v>
      </c>
      <c r="BE95" s="858" t="s">
        <v>162</v>
      </c>
      <c r="BF95" s="1181" t="s">
        <v>162</v>
      </c>
      <c r="BH95" s="537">
        <v>85</v>
      </c>
      <c r="BI95" s="858" t="s">
        <v>162</v>
      </c>
      <c r="BJ95" s="1181" t="s">
        <v>162</v>
      </c>
    </row>
    <row r="96" spans="1:63" ht="15.75" customHeight="1" x14ac:dyDescent="0.25">
      <c r="A96" s="537">
        <v>86</v>
      </c>
      <c r="B96" s="647" t="s">
        <v>22</v>
      </c>
      <c r="C96" s="42"/>
      <c r="D96" s="679" t="s">
        <v>43</v>
      </c>
      <c r="F96" s="1115">
        <v>6.6</v>
      </c>
      <c r="H96" s="537">
        <v>86</v>
      </c>
      <c r="I96" s="1435" t="s">
        <v>624</v>
      </c>
      <c r="J96" s="537" t="s">
        <v>769</v>
      </c>
      <c r="L96" s="537">
        <v>86</v>
      </c>
      <c r="M96" s="72"/>
      <c r="N96" s="299"/>
      <c r="O96" s="933"/>
      <c r="P96" s="537">
        <v>86</v>
      </c>
      <c r="Q96" s="72"/>
      <c r="R96" s="657"/>
      <c r="S96" s="537">
        <v>86</v>
      </c>
      <c r="T96" s="901" t="s">
        <v>22</v>
      </c>
      <c r="U96" s="72"/>
      <c r="V96" s="657"/>
      <c r="W96" s="132"/>
      <c r="X96" s="537">
        <v>86</v>
      </c>
      <c r="Y96" s="1436" t="s">
        <v>624</v>
      </c>
      <c r="Z96" s="132"/>
      <c r="AA96" s="537">
        <v>86</v>
      </c>
      <c r="AB96" s="72"/>
      <c r="AC96" s="657"/>
      <c r="AD96" s="537">
        <v>86</v>
      </c>
      <c r="AE96" s="72"/>
      <c r="AF96" s="657"/>
      <c r="AG96" s="537">
        <v>86</v>
      </c>
      <c r="AH96" s="901" t="s">
        <v>22</v>
      </c>
      <c r="AI96" s="72"/>
      <c r="AJ96" s="657"/>
      <c r="AK96" s="132"/>
      <c r="AL96" s="537">
        <v>86</v>
      </c>
      <c r="AM96" s="1181" t="s">
        <v>624</v>
      </c>
      <c r="AN96" s="132"/>
      <c r="AO96" s="537">
        <v>86</v>
      </c>
      <c r="AP96" s="72"/>
      <c r="AQ96" s="657"/>
      <c r="AR96" s="537">
        <v>86</v>
      </c>
      <c r="AS96" s="72"/>
      <c r="AT96" s="657"/>
      <c r="AU96" s="537">
        <v>86</v>
      </c>
      <c r="AV96" s="1521"/>
      <c r="AW96" s="1143" t="s">
        <v>43</v>
      </c>
      <c r="AX96" s="1521"/>
      <c r="AY96" s="427" t="s">
        <v>283</v>
      </c>
      <c r="AZ96" s="537">
        <v>86</v>
      </c>
      <c r="BA96" s="1521"/>
      <c r="BB96" s="1521"/>
      <c r="BD96" s="537">
        <v>86</v>
      </c>
      <c r="BE96" s="1521"/>
      <c r="BF96" s="1521"/>
      <c r="BH96" s="537">
        <v>86</v>
      </c>
      <c r="BI96" s="1521"/>
      <c r="BJ96" s="1521"/>
    </row>
    <row r="97" spans="1:63" ht="15.75" customHeight="1" x14ac:dyDescent="0.25">
      <c r="A97" s="537">
        <v>87</v>
      </c>
      <c r="B97" s="647" t="s">
        <v>23</v>
      </c>
      <c r="C97" s="246"/>
      <c r="D97" s="679" t="s">
        <v>44</v>
      </c>
      <c r="E97" s="427" t="s">
        <v>283</v>
      </c>
      <c r="F97" s="1127">
        <v>6.7</v>
      </c>
      <c r="H97" s="537">
        <v>87</v>
      </c>
      <c r="I97" s="1435" t="s">
        <v>624</v>
      </c>
      <c r="J97" s="537" t="s">
        <v>769</v>
      </c>
      <c r="L97" s="537">
        <v>87</v>
      </c>
      <c r="M97" s="136"/>
      <c r="N97" s="299"/>
      <c r="O97" s="933"/>
      <c r="P97" s="537">
        <v>87</v>
      </c>
      <c r="Q97" s="136"/>
      <c r="R97" s="657"/>
      <c r="S97" s="537">
        <v>87</v>
      </c>
      <c r="T97" s="901" t="s">
        <v>23</v>
      </c>
      <c r="U97" s="136"/>
      <c r="V97" s="657"/>
      <c r="W97" s="132"/>
      <c r="X97" s="537">
        <v>87</v>
      </c>
      <c r="Y97" s="1436" t="s">
        <v>624</v>
      </c>
      <c r="Z97" s="132"/>
      <c r="AA97" s="537">
        <v>87</v>
      </c>
      <c r="AB97" s="136"/>
      <c r="AC97" s="657"/>
      <c r="AD97" s="537">
        <v>87</v>
      </c>
      <c r="AE97" s="136"/>
      <c r="AF97" s="657"/>
      <c r="AG97" s="537">
        <v>87</v>
      </c>
      <c r="AH97" s="901" t="s">
        <v>23</v>
      </c>
      <c r="AI97" s="136"/>
      <c r="AJ97" s="657"/>
      <c r="AK97" s="132"/>
      <c r="AL97" s="537">
        <v>87</v>
      </c>
      <c r="AM97" s="1181" t="s">
        <v>624</v>
      </c>
      <c r="AN97" s="132"/>
      <c r="AO97" s="537">
        <v>87</v>
      </c>
      <c r="AP97" s="136"/>
      <c r="AQ97" s="657"/>
      <c r="AR97" s="537">
        <v>87</v>
      </c>
      <c r="AS97" s="136"/>
      <c r="AT97" s="657"/>
      <c r="AU97" s="537">
        <v>87</v>
      </c>
      <c r="AV97" s="654">
        <v>99.84</v>
      </c>
      <c r="AW97" s="679" t="s">
        <v>44</v>
      </c>
      <c r="AX97" s="654">
        <v>104.44</v>
      </c>
      <c r="AZ97" s="537">
        <v>87</v>
      </c>
      <c r="BA97" s="654">
        <v>99.84</v>
      </c>
      <c r="BB97" s="654">
        <v>104.44</v>
      </c>
      <c r="BC97" s="427" t="s">
        <v>283</v>
      </c>
      <c r="BD97" s="537">
        <v>87</v>
      </c>
      <c r="BE97" s="654">
        <v>99.84</v>
      </c>
      <c r="BF97" s="654">
        <v>104.44</v>
      </c>
      <c r="BH97" s="537">
        <v>87</v>
      </c>
      <c r="BI97" s="654">
        <v>99.84</v>
      </c>
      <c r="BJ97" s="654">
        <v>104.44</v>
      </c>
      <c r="BK97" s="427" t="s">
        <v>283</v>
      </c>
    </row>
    <row r="98" spans="1:63" ht="15.75" customHeight="1" x14ac:dyDescent="0.25">
      <c r="A98" s="537">
        <v>88</v>
      </c>
      <c r="B98" s="647" t="s">
        <v>24</v>
      </c>
      <c r="C98" s="64"/>
      <c r="D98" s="679" t="s">
        <v>44</v>
      </c>
      <c r="E98" s="427" t="s">
        <v>283</v>
      </c>
      <c r="F98" s="1117"/>
      <c r="H98" s="537">
        <v>88</v>
      </c>
      <c r="I98" s="1435" t="s">
        <v>624</v>
      </c>
      <c r="J98" s="537" t="s">
        <v>769</v>
      </c>
      <c r="L98" s="537">
        <v>88</v>
      </c>
      <c r="M98" s="64"/>
      <c r="N98" s="299"/>
      <c r="O98" s="933"/>
      <c r="P98" s="537">
        <v>88</v>
      </c>
      <c r="Q98" s="64"/>
      <c r="R98" s="657"/>
      <c r="S98" s="537">
        <v>88</v>
      </c>
      <c r="T98" s="901" t="s">
        <v>24</v>
      </c>
      <c r="U98" s="64"/>
      <c r="V98" s="657"/>
      <c r="W98" s="132"/>
      <c r="X98" s="537">
        <v>88</v>
      </c>
      <c r="Y98" s="1436" t="s">
        <v>624</v>
      </c>
      <c r="Z98" s="132"/>
      <c r="AA98" s="537">
        <v>88</v>
      </c>
      <c r="AB98" s="64"/>
      <c r="AC98" s="657"/>
      <c r="AD98" s="537">
        <v>88</v>
      </c>
      <c r="AE98" s="64"/>
      <c r="AF98" s="657"/>
      <c r="AG98" s="537">
        <v>88</v>
      </c>
      <c r="AH98" s="901" t="s">
        <v>24</v>
      </c>
      <c r="AI98" s="64"/>
      <c r="AJ98" s="657"/>
      <c r="AK98" s="132"/>
      <c r="AL98" s="537">
        <v>88</v>
      </c>
      <c r="AM98" s="1181" t="s">
        <v>624</v>
      </c>
      <c r="AN98" s="132"/>
      <c r="AO98" s="537">
        <v>88</v>
      </c>
      <c r="AP98" s="64"/>
      <c r="AQ98" s="657"/>
      <c r="AR98" s="537">
        <v>88</v>
      </c>
      <c r="AS98" s="64"/>
      <c r="AT98" s="657"/>
      <c r="AU98" s="537">
        <v>88</v>
      </c>
      <c r="AV98" s="109">
        <f>AV97*AV94/100</f>
        <v>78929510.400000006</v>
      </c>
      <c r="AW98" s="679" t="s">
        <v>44</v>
      </c>
      <c r="AX98" s="109">
        <f>AX97*AX94/100</f>
        <v>51070490.5396</v>
      </c>
      <c r="AY98" s="655"/>
      <c r="AZ98" s="537">
        <v>88</v>
      </c>
      <c r="BA98" s="109">
        <f>-BA97*BA94/100</f>
        <v>78929510.400000006</v>
      </c>
      <c r="BB98" s="109">
        <f>-BB97*BB94/100</f>
        <v>51070490.5396</v>
      </c>
      <c r="BD98" s="537">
        <v>88</v>
      </c>
      <c r="BE98" s="109">
        <f>BE97*BE94/100</f>
        <v>62899200</v>
      </c>
      <c r="BF98" s="109">
        <f>BF97*BF94/100</f>
        <v>57100794.520000003</v>
      </c>
      <c r="BG98" s="655"/>
      <c r="BH98" s="537">
        <v>88</v>
      </c>
      <c r="BI98" s="109">
        <f>-BI97*BI94/100</f>
        <v>62899200</v>
      </c>
      <c r="BJ98" s="109">
        <f>-BJ97*BJ94/100</f>
        <v>57100794.520000003</v>
      </c>
    </row>
    <row r="99" spans="1:63" ht="15.75" customHeight="1" x14ac:dyDescent="0.25">
      <c r="A99" s="537">
        <v>89</v>
      </c>
      <c r="B99" s="647" t="s">
        <v>25</v>
      </c>
      <c r="C99" s="127"/>
      <c r="D99" s="679" t="s">
        <v>44</v>
      </c>
      <c r="E99" s="182"/>
      <c r="F99" s="1126">
        <v>6.8</v>
      </c>
      <c r="H99" s="537">
        <v>89</v>
      </c>
      <c r="I99" s="1435" t="s">
        <v>624</v>
      </c>
      <c r="J99" s="537" t="s">
        <v>769</v>
      </c>
      <c r="L99" s="537">
        <v>89</v>
      </c>
      <c r="M99" s="137"/>
      <c r="N99" s="299"/>
      <c r="O99" s="933"/>
      <c r="P99" s="537">
        <v>89</v>
      </c>
      <c r="Q99" s="137"/>
      <c r="R99" s="657"/>
      <c r="S99" s="537">
        <v>89</v>
      </c>
      <c r="T99" s="901" t="s">
        <v>25</v>
      </c>
      <c r="U99" s="137"/>
      <c r="V99" s="657"/>
      <c r="W99" s="132"/>
      <c r="X99" s="537">
        <v>89</v>
      </c>
      <c r="Y99" s="1436" t="s">
        <v>624</v>
      </c>
      <c r="Z99" s="132"/>
      <c r="AA99" s="537">
        <v>89</v>
      </c>
      <c r="AB99" s="137"/>
      <c r="AC99" s="657"/>
      <c r="AD99" s="537">
        <v>89</v>
      </c>
      <c r="AE99" s="137"/>
      <c r="AF99" s="657"/>
      <c r="AG99" s="537">
        <v>89</v>
      </c>
      <c r="AH99" s="901" t="s">
        <v>25</v>
      </c>
      <c r="AI99" s="137"/>
      <c r="AJ99" s="657"/>
      <c r="AK99" s="132"/>
      <c r="AL99" s="537">
        <v>89</v>
      </c>
      <c r="AM99" s="1181" t="s">
        <v>624</v>
      </c>
      <c r="AN99" s="132"/>
      <c r="AO99" s="537">
        <v>89</v>
      </c>
      <c r="AP99" s="137"/>
      <c r="AQ99" s="657"/>
      <c r="AR99" s="537">
        <v>89</v>
      </c>
      <c r="AS99" s="137"/>
      <c r="AT99" s="657"/>
      <c r="AU99" s="537">
        <v>89</v>
      </c>
      <c r="AV99" s="649">
        <v>0</v>
      </c>
      <c r="AW99" s="679" t="s">
        <v>44</v>
      </c>
      <c r="AX99" s="649">
        <v>0</v>
      </c>
      <c r="AZ99" s="537">
        <v>89</v>
      </c>
      <c r="BA99" s="649">
        <v>0</v>
      </c>
      <c r="BB99" s="649">
        <v>0</v>
      </c>
      <c r="BD99" s="537">
        <v>89</v>
      </c>
      <c r="BE99" s="649">
        <v>0</v>
      </c>
      <c r="BF99" s="649">
        <v>0</v>
      </c>
      <c r="BH99" s="537">
        <v>89</v>
      </c>
      <c r="BI99" s="649">
        <v>0</v>
      </c>
      <c r="BJ99" s="649">
        <v>0</v>
      </c>
    </row>
    <row r="100" spans="1:63" ht="15.75" customHeight="1" x14ac:dyDescent="0.25">
      <c r="A100" s="537">
        <v>90</v>
      </c>
      <c r="B100" s="647" t="s">
        <v>26</v>
      </c>
      <c r="C100" s="42"/>
      <c r="D100" s="679" t="s">
        <v>44</v>
      </c>
      <c r="E100" s="182"/>
      <c r="F100" s="1115">
        <v>6.13</v>
      </c>
      <c r="H100" s="537">
        <v>90</v>
      </c>
      <c r="I100" s="1435" t="s">
        <v>624</v>
      </c>
      <c r="J100" s="537" t="s">
        <v>769</v>
      </c>
      <c r="L100" s="537">
        <v>90</v>
      </c>
      <c r="M100" s="72"/>
      <c r="N100" s="299"/>
      <c r="O100" s="933"/>
      <c r="P100" s="537">
        <v>90</v>
      </c>
      <c r="Q100" s="72"/>
      <c r="R100" s="657"/>
      <c r="S100" s="537">
        <v>90</v>
      </c>
      <c r="T100" s="901" t="s">
        <v>26</v>
      </c>
      <c r="U100" s="72"/>
      <c r="V100" s="657"/>
      <c r="W100" s="132"/>
      <c r="X100" s="537">
        <v>90</v>
      </c>
      <c r="Y100" s="1436" t="s">
        <v>624</v>
      </c>
      <c r="Z100" s="132"/>
      <c r="AA100" s="537">
        <v>90</v>
      </c>
      <c r="AB100" s="72"/>
      <c r="AC100" s="657"/>
      <c r="AD100" s="537">
        <v>90</v>
      </c>
      <c r="AE100" s="72"/>
      <c r="AF100" s="657"/>
      <c r="AG100" s="537">
        <v>90</v>
      </c>
      <c r="AH100" s="901" t="s">
        <v>26</v>
      </c>
      <c r="AI100" s="72"/>
      <c r="AJ100" s="657"/>
      <c r="AK100" s="132"/>
      <c r="AL100" s="537">
        <v>90</v>
      </c>
      <c r="AM100" s="1181" t="s">
        <v>624</v>
      </c>
      <c r="AN100" s="132"/>
      <c r="AO100" s="537">
        <v>90</v>
      </c>
      <c r="AP100" s="72"/>
      <c r="AQ100" s="657"/>
      <c r="AR100" s="537">
        <v>90</v>
      </c>
      <c r="AS100" s="72"/>
      <c r="AT100" s="657"/>
      <c r="AU100" s="537">
        <v>90</v>
      </c>
      <c r="AV100" s="858" t="s">
        <v>114</v>
      </c>
      <c r="AW100" s="1143" t="s">
        <v>44</v>
      </c>
      <c r="AX100" s="1181" t="s">
        <v>114</v>
      </c>
      <c r="AZ100" s="537">
        <v>90</v>
      </c>
      <c r="BA100" s="858" t="s">
        <v>114</v>
      </c>
      <c r="BB100" s="1181" t="s">
        <v>114</v>
      </c>
      <c r="BD100" s="537">
        <v>90</v>
      </c>
      <c r="BE100" s="858" t="s">
        <v>114</v>
      </c>
      <c r="BF100" s="1181" t="s">
        <v>114</v>
      </c>
      <c r="BH100" s="537">
        <v>90</v>
      </c>
      <c r="BI100" s="858" t="s">
        <v>114</v>
      </c>
      <c r="BJ100" s="1181" t="s">
        <v>114</v>
      </c>
    </row>
    <row r="101" spans="1:63" ht="15.75" customHeight="1" x14ac:dyDescent="0.25">
      <c r="A101" s="537">
        <v>91</v>
      </c>
      <c r="B101" s="647" t="s">
        <v>27</v>
      </c>
      <c r="C101" s="247"/>
      <c r="D101" s="679" t="s">
        <v>44</v>
      </c>
      <c r="E101" s="427" t="s">
        <v>283</v>
      </c>
      <c r="F101" s="1124"/>
      <c r="H101" s="537">
        <v>91</v>
      </c>
      <c r="I101" s="1435" t="s">
        <v>624</v>
      </c>
      <c r="J101" s="537" t="s">
        <v>769</v>
      </c>
      <c r="L101" s="537">
        <v>91</v>
      </c>
      <c r="M101" s="87"/>
      <c r="N101" s="299"/>
      <c r="O101" s="933"/>
      <c r="P101" s="537">
        <v>91</v>
      </c>
      <c r="Q101" s="87"/>
      <c r="R101" s="267"/>
      <c r="S101" s="537">
        <v>91</v>
      </c>
      <c r="T101" s="901" t="s">
        <v>27</v>
      </c>
      <c r="U101" s="87"/>
      <c r="V101" s="267"/>
      <c r="W101" s="132"/>
      <c r="X101" s="537">
        <v>91</v>
      </c>
      <c r="Y101" s="1436" t="s">
        <v>624</v>
      </c>
      <c r="Z101" s="132"/>
      <c r="AA101" s="537">
        <v>91</v>
      </c>
      <c r="AB101" s="87"/>
      <c r="AC101" s="267"/>
      <c r="AD101" s="537">
        <v>91</v>
      </c>
      <c r="AE101" s="87"/>
      <c r="AF101" s="267"/>
      <c r="AG101" s="537">
        <v>91</v>
      </c>
      <c r="AH101" s="901" t="s">
        <v>27</v>
      </c>
      <c r="AI101" s="87"/>
      <c r="AJ101" s="267"/>
      <c r="AK101" s="132"/>
      <c r="AL101" s="537">
        <v>91</v>
      </c>
      <c r="AM101" s="1181" t="s">
        <v>624</v>
      </c>
      <c r="AN101" s="132"/>
      <c r="AO101" s="537">
        <v>91</v>
      </c>
      <c r="AP101" s="87"/>
      <c r="AQ101" s="267"/>
      <c r="AR101" s="537">
        <v>91</v>
      </c>
      <c r="AS101" s="87"/>
      <c r="AT101" s="267"/>
      <c r="AU101" s="537">
        <v>91</v>
      </c>
      <c r="AV101" s="650" t="s">
        <v>393</v>
      </c>
      <c r="AW101" s="1143" t="s">
        <v>44</v>
      </c>
      <c r="AX101" s="650" t="s">
        <v>395</v>
      </c>
      <c r="AZ101" s="537">
        <v>91</v>
      </c>
      <c r="BA101" s="650" t="s">
        <v>393</v>
      </c>
      <c r="BB101" s="650" t="s">
        <v>395</v>
      </c>
      <c r="BD101" s="537">
        <v>91</v>
      </c>
      <c r="BE101" s="650" t="s">
        <v>393</v>
      </c>
      <c r="BF101" s="650" t="s">
        <v>395</v>
      </c>
      <c r="BH101" s="537">
        <v>91</v>
      </c>
      <c r="BI101" s="650" t="s">
        <v>393</v>
      </c>
      <c r="BJ101" s="650" t="s">
        <v>395</v>
      </c>
    </row>
    <row r="102" spans="1:63" ht="15.75" customHeight="1" x14ac:dyDescent="0.25">
      <c r="A102" s="537">
        <v>92</v>
      </c>
      <c r="B102" s="647" t="s">
        <v>28</v>
      </c>
      <c r="C102" s="42"/>
      <c r="D102" s="679" t="s">
        <v>44</v>
      </c>
      <c r="F102" s="1115">
        <v>6.11</v>
      </c>
      <c r="H102" s="537">
        <v>92</v>
      </c>
      <c r="I102" s="1435" t="s">
        <v>624</v>
      </c>
      <c r="J102" s="537" t="s">
        <v>769</v>
      </c>
      <c r="L102" s="537">
        <v>92</v>
      </c>
      <c r="M102" s="72"/>
      <c r="N102" s="299"/>
      <c r="O102" s="933"/>
      <c r="P102" s="537">
        <v>92</v>
      </c>
      <c r="Q102" s="72"/>
      <c r="R102" s="657"/>
      <c r="S102" s="537">
        <v>92</v>
      </c>
      <c r="T102" s="901" t="s">
        <v>28</v>
      </c>
      <c r="U102" s="72"/>
      <c r="V102" s="657"/>
      <c r="W102" s="132"/>
      <c r="X102" s="537">
        <v>92</v>
      </c>
      <c r="Y102" s="1436" t="s">
        <v>624</v>
      </c>
      <c r="Z102" s="132"/>
      <c r="AA102" s="537">
        <v>92</v>
      </c>
      <c r="AB102" s="72"/>
      <c r="AC102" s="657"/>
      <c r="AD102" s="537">
        <v>92</v>
      </c>
      <c r="AE102" s="72"/>
      <c r="AF102" s="657"/>
      <c r="AG102" s="537">
        <v>92</v>
      </c>
      <c r="AH102" s="901" t="s">
        <v>28</v>
      </c>
      <c r="AI102" s="72"/>
      <c r="AJ102" s="657"/>
      <c r="AK102" s="132"/>
      <c r="AL102" s="537">
        <v>92</v>
      </c>
      <c r="AM102" s="1181" t="s">
        <v>624</v>
      </c>
      <c r="AN102" s="132"/>
      <c r="AO102" s="537">
        <v>92</v>
      </c>
      <c r="AP102" s="72"/>
      <c r="AQ102" s="657"/>
      <c r="AR102" s="537">
        <v>92</v>
      </c>
      <c r="AS102" s="72"/>
      <c r="AT102" s="657"/>
      <c r="AU102" s="537">
        <v>92</v>
      </c>
      <c r="AV102" s="644" t="s">
        <v>108</v>
      </c>
      <c r="AW102" s="679" t="s">
        <v>44</v>
      </c>
      <c r="AX102" s="1181" t="s">
        <v>108</v>
      </c>
      <c r="AZ102" s="537">
        <v>92</v>
      </c>
      <c r="BA102" s="644" t="s">
        <v>108</v>
      </c>
      <c r="BB102" s="1181" t="s">
        <v>108</v>
      </c>
      <c r="BD102" s="537">
        <v>92</v>
      </c>
      <c r="BE102" s="644" t="s">
        <v>108</v>
      </c>
      <c r="BF102" s="1181" t="s">
        <v>108</v>
      </c>
      <c r="BH102" s="537">
        <v>92</v>
      </c>
      <c r="BI102" s="644" t="s">
        <v>108</v>
      </c>
      <c r="BJ102" s="1181" t="s">
        <v>108</v>
      </c>
    </row>
    <row r="103" spans="1:63" ht="15.75" customHeight="1" x14ac:dyDescent="0.25">
      <c r="A103" s="537">
        <v>93</v>
      </c>
      <c r="B103" s="647" t="s">
        <v>75</v>
      </c>
      <c r="C103" s="248"/>
      <c r="D103" s="679" t="s">
        <v>44</v>
      </c>
      <c r="F103" s="1373">
        <v>6.1</v>
      </c>
      <c r="H103" s="537">
        <v>93</v>
      </c>
      <c r="I103" s="1435" t="s">
        <v>624</v>
      </c>
      <c r="J103" s="537" t="s">
        <v>769</v>
      </c>
      <c r="L103" s="537">
        <v>93</v>
      </c>
      <c r="M103" s="346"/>
      <c r="N103" s="299"/>
      <c r="O103" s="933"/>
      <c r="P103" s="537">
        <v>93</v>
      </c>
      <c r="Q103" s="346"/>
      <c r="R103" s="657"/>
      <c r="S103" s="537">
        <v>93</v>
      </c>
      <c r="T103" s="901" t="s">
        <v>75</v>
      </c>
      <c r="U103" s="346"/>
      <c r="V103" s="657"/>
      <c r="W103" s="132"/>
      <c r="X103" s="537">
        <v>93</v>
      </c>
      <c r="Y103" s="1436" t="s">
        <v>624</v>
      </c>
      <c r="Z103" s="132"/>
      <c r="AA103" s="537">
        <v>93</v>
      </c>
      <c r="AB103" s="346"/>
      <c r="AC103" s="657"/>
      <c r="AD103" s="537">
        <v>93</v>
      </c>
      <c r="AE103" s="346"/>
      <c r="AF103" s="657"/>
      <c r="AG103" s="537">
        <v>93</v>
      </c>
      <c r="AH103" s="901" t="s">
        <v>75</v>
      </c>
      <c r="AI103" s="346"/>
      <c r="AJ103" s="657"/>
      <c r="AK103" s="132"/>
      <c r="AL103" s="537">
        <v>93</v>
      </c>
      <c r="AM103" s="1181" t="s">
        <v>624</v>
      </c>
      <c r="AN103" s="132"/>
      <c r="AO103" s="537">
        <v>93</v>
      </c>
      <c r="AP103" s="346"/>
      <c r="AQ103" s="657"/>
      <c r="AR103" s="537">
        <v>93</v>
      </c>
      <c r="AS103" s="346"/>
      <c r="AT103" s="657"/>
      <c r="AU103" s="537">
        <v>93</v>
      </c>
      <c r="AV103" s="93" t="s">
        <v>164</v>
      </c>
      <c r="AW103" s="679" t="s">
        <v>44</v>
      </c>
      <c r="AX103" s="93" t="s">
        <v>164</v>
      </c>
      <c r="AZ103" s="537">
        <v>93</v>
      </c>
      <c r="BA103" s="93" t="s">
        <v>164</v>
      </c>
      <c r="BB103" s="93" t="s">
        <v>164</v>
      </c>
      <c r="BD103" s="537">
        <v>93</v>
      </c>
      <c r="BE103" s="93" t="s">
        <v>164</v>
      </c>
      <c r="BF103" s="93" t="s">
        <v>164</v>
      </c>
      <c r="BH103" s="537">
        <v>93</v>
      </c>
      <c r="BI103" s="93" t="s">
        <v>164</v>
      </c>
      <c r="BJ103" s="93" t="s">
        <v>164</v>
      </c>
    </row>
    <row r="104" spans="1:63" ht="15.75" customHeight="1" x14ac:dyDescent="0.25">
      <c r="A104" s="537">
        <v>94</v>
      </c>
      <c r="B104" s="647" t="s">
        <v>74</v>
      </c>
      <c r="C104" s="42"/>
      <c r="D104" s="679" t="s">
        <v>44</v>
      </c>
      <c r="F104" s="1115">
        <v>6.14</v>
      </c>
      <c r="H104" s="537">
        <v>94</v>
      </c>
      <c r="I104" s="1435" t="s">
        <v>624</v>
      </c>
      <c r="J104" s="537" t="s">
        <v>769</v>
      </c>
      <c r="L104" s="537">
        <v>94</v>
      </c>
      <c r="M104" s="72"/>
      <c r="N104" s="299"/>
      <c r="O104" s="933"/>
      <c r="P104" s="537">
        <v>94</v>
      </c>
      <c r="Q104" s="72"/>
      <c r="R104" s="657"/>
      <c r="S104" s="537">
        <v>94</v>
      </c>
      <c r="T104" s="901" t="s">
        <v>74</v>
      </c>
      <c r="U104" s="72"/>
      <c r="V104" s="657"/>
      <c r="W104" s="132"/>
      <c r="X104" s="537">
        <v>94</v>
      </c>
      <c r="Y104" s="1436" t="s">
        <v>624</v>
      </c>
      <c r="Z104" s="132"/>
      <c r="AA104" s="537">
        <v>94</v>
      </c>
      <c r="AB104" s="72"/>
      <c r="AC104" s="657"/>
      <c r="AD104" s="537">
        <v>94</v>
      </c>
      <c r="AE104" s="72"/>
      <c r="AF104" s="657"/>
      <c r="AG104" s="537">
        <v>94</v>
      </c>
      <c r="AH104" s="901" t="s">
        <v>74</v>
      </c>
      <c r="AI104" s="72"/>
      <c r="AJ104" s="657"/>
      <c r="AK104" s="132"/>
      <c r="AL104" s="537">
        <v>94</v>
      </c>
      <c r="AM104" s="1181" t="s">
        <v>624</v>
      </c>
      <c r="AN104" s="132"/>
      <c r="AO104" s="537">
        <v>94</v>
      </c>
      <c r="AP104" s="72"/>
      <c r="AQ104" s="657"/>
      <c r="AR104" s="537">
        <v>94</v>
      </c>
      <c r="AS104" s="72"/>
      <c r="AT104" s="657"/>
      <c r="AU104" s="537">
        <v>94</v>
      </c>
      <c r="AV104" s="644" t="s">
        <v>116</v>
      </c>
      <c r="AW104" s="679" t="s">
        <v>44</v>
      </c>
      <c r="AX104" s="1181" t="s">
        <v>116</v>
      </c>
      <c r="AZ104" s="537">
        <v>94</v>
      </c>
      <c r="BA104" s="644" t="s">
        <v>116</v>
      </c>
      <c r="BB104" s="1181" t="s">
        <v>116</v>
      </c>
      <c r="BD104" s="537">
        <v>94</v>
      </c>
      <c r="BE104" s="644" t="s">
        <v>116</v>
      </c>
      <c r="BF104" s="1181" t="s">
        <v>116</v>
      </c>
      <c r="BH104" s="537">
        <v>94</v>
      </c>
      <c r="BI104" s="644" t="s">
        <v>116</v>
      </c>
      <c r="BJ104" s="1181" t="s">
        <v>116</v>
      </c>
    </row>
    <row r="105" spans="1:63" ht="15.75" customHeight="1" x14ac:dyDescent="0.25">
      <c r="A105" s="537">
        <v>95</v>
      </c>
      <c r="B105" s="1226" t="s">
        <v>38</v>
      </c>
      <c r="C105" s="334" t="b">
        <v>1</v>
      </c>
      <c r="D105" s="679" t="s">
        <v>44</v>
      </c>
      <c r="E105" s="427" t="s">
        <v>283</v>
      </c>
      <c r="F105" s="1115">
        <v>6.15</v>
      </c>
      <c r="H105" s="537">
        <v>95</v>
      </c>
      <c r="I105" s="1435" t="s">
        <v>624</v>
      </c>
      <c r="J105" s="537" t="s">
        <v>769</v>
      </c>
      <c r="L105" s="537">
        <v>95</v>
      </c>
      <c r="M105" s="795" t="b">
        <v>1</v>
      </c>
      <c r="N105" s="299"/>
      <c r="O105" s="933"/>
      <c r="P105" s="537">
        <v>95</v>
      </c>
      <c r="Q105" s="330" t="b">
        <v>1</v>
      </c>
      <c r="R105" s="657"/>
      <c r="S105" s="537">
        <v>95</v>
      </c>
      <c r="T105" s="1276" t="s">
        <v>38</v>
      </c>
      <c r="U105" s="330" t="b">
        <v>1</v>
      </c>
      <c r="V105" s="657"/>
      <c r="W105" s="132"/>
      <c r="X105" s="537">
        <v>95</v>
      </c>
      <c r="Y105" s="1436" t="s">
        <v>624</v>
      </c>
      <c r="Z105" s="132"/>
      <c r="AA105" s="537">
        <v>95</v>
      </c>
      <c r="AB105" s="330" t="b">
        <v>1</v>
      </c>
      <c r="AC105" s="657"/>
      <c r="AD105" s="537">
        <v>95</v>
      </c>
      <c r="AE105" s="330" t="b">
        <v>1</v>
      </c>
      <c r="AF105" s="657"/>
      <c r="AG105" s="537">
        <v>95</v>
      </c>
      <c r="AH105" s="1276" t="s">
        <v>38</v>
      </c>
      <c r="AI105" s="447" t="b">
        <v>1</v>
      </c>
      <c r="AJ105" s="657"/>
      <c r="AK105" s="132"/>
      <c r="AL105" s="537">
        <v>95</v>
      </c>
      <c r="AM105" s="1181" t="s">
        <v>624</v>
      </c>
      <c r="AN105" s="132"/>
      <c r="AO105" s="537">
        <v>95</v>
      </c>
      <c r="AP105" s="447" t="b">
        <v>1</v>
      </c>
      <c r="AQ105" s="657"/>
      <c r="AR105" s="537">
        <v>95</v>
      </c>
      <c r="AS105" s="447" t="b">
        <v>1</v>
      </c>
      <c r="AT105" s="657"/>
      <c r="AU105" s="537">
        <v>95</v>
      </c>
      <c r="AV105" s="644" t="b">
        <v>1</v>
      </c>
      <c r="AW105" s="679" t="s">
        <v>44</v>
      </c>
      <c r="AX105" s="1181" t="b">
        <v>1</v>
      </c>
      <c r="AZ105" s="537">
        <v>95</v>
      </c>
      <c r="BA105" s="644" t="b">
        <v>1</v>
      </c>
      <c r="BB105" s="1181" t="b">
        <v>1</v>
      </c>
      <c r="BD105" s="537">
        <v>95</v>
      </c>
      <c r="BE105" s="644" t="b">
        <v>1</v>
      </c>
      <c r="BF105" s="1181" t="b">
        <v>1</v>
      </c>
      <c r="BH105" s="537">
        <v>95</v>
      </c>
      <c r="BI105" s="644" t="b">
        <v>1</v>
      </c>
      <c r="BJ105" s="1181" t="b">
        <v>1</v>
      </c>
    </row>
    <row r="106" spans="1:63" ht="15.75" customHeight="1" x14ac:dyDescent="0.25">
      <c r="A106" s="269">
        <v>96</v>
      </c>
      <c r="B106" s="659" t="s">
        <v>36</v>
      </c>
      <c r="C106" s="347" t="s">
        <v>344</v>
      </c>
      <c r="D106" s="679" t="s">
        <v>44</v>
      </c>
      <c r="E106" s="267" t="s">
        <v>283</v>
      </c>
      <c r="F106" s="1115"/>
      <c r="H106" s="269">
        <v>96</v>
      </c>
      <c r="I106" s="1435" t="s">
        <v>624</v>
      </c>
      <c r="J106" s="537" t="s">
        <v>769</v>
      </c>
      <c r="L106" s="269">
        <v>96</v>
      </c>
      <c r="M106" s="352" t="s">
        <v>344</v>
      </c>
      <c r="N106" s="299"/>
      <c r="O106" s="933"/>
      <c r="P106" s="269">
        <v>96</v>
      </c>
      <c r="Q106" s="352" t="s">
        <v>344</v>
      </c>
      <c r="R106" s="267"/>
      <c r="S106" s="269">
        <v>96</v>
      </c>
      <c r="T106" s="661" t="s">
        <v>36</v>
      </c>
      <c r="U106" s="352" t="s">
        <v>344</v>
      </c>
      <c r="V106" s="267"/>
      <c r="W106" s="132"/>
      <c r="X106" s="269">
        <v>96</v>
      </c>
      <c r="Y106" s="1436" t="s">
        <v>624</v>
      </c>
      <c r="Z106" s="132"/>
      <c r="AA106" s="269">
        <v>96</v>
      </c>
      <c r="AB106" s="352" t="s">
        <v>344</v>
      </c>
      <c r="AC106" s="267"/>
      <c r="AD106" s="269">
        <v>96</v>
      </c>
      <c r="AE106" s="352" t="s">
        <v>344</v>
      </c>
      <c r="AF106" s="267"/>
      <c r="AG106" s="269">
        <v>96</v>
      </c>
      <c r="AH106" s="661" t="s">
        <v>36</v>
      </c>
      <c r="AI106" s="352" t="s">
        <v>344</v>
      </c>
      <c r="AJ106" s="267"/>
      <c r="AK106" s="132"/>
      <c r="AL106" s="269">
        <v>96</v>
      </c>
      <c r="AM106" s="1181" t="s">
        <v>624</v>
      </c>
      <c r="AN106" s="132"/>
      <c r="AO106" s="269">
        <v>96</v>
      </c>
      <c r="AP106" s="352" t="s">
        <v>344</v>
      </c>
      <c r="AQ106" s="267"/>
      <c r="AR106" s="269">
        <v>96</v>
      </c>
      <c r="AS106" s="352" t="s">
        <v>344</v>
      </c>
      <c r="AT106" s="267"/>
      <c r="AU106" s="269">
        <v>96</v>
      </c>
      <c r="AV106" s="656" t="s">
        <v>344</v>
      </c>
      <c r="AW106" s="679" t="s">
        <v>44</v>
      </c>
      <c r="AX106" s="656" t="s">
        <v>344</v>
      </c>
      <c r="AZ106" s="269">
        <v>96</v>
      </c>
      <c r="BA106" s="656" t="s">
        <v>344</v>
      </c>
      <c r="BB106" s="656" t="s">
        <v>344</v>
      </c>
      <c r="BD106" s="269">
        <v>96</v>
      </c>
      <c r="BE106" s="656" t="s">
        <v>344</v>
      </c>
      <c r="BF106" s="656" t="s">
        <v>344</v>
      </c>
      <c r="BH106" s="269">
        <v>96</v>
      </c>
      <c r="BI106" s="656" t="s">
        <v>344</v>
      </c>
      <c r="BJ106" s="656" t="s">
        <v>344</v>
      </c>
    </row>
    <row r="107" spans="1:63" ht="15.75" customHeight="1" x14ac:dyDescent="0.25">
      <c r="A107" s="269">
        <v>97</v>
      </c>
      <c r="B107" s="659" t="s">
        <v>32</v>
      </c>
      <c r="C107" s="142"/>
      <c r="D107" s="679" t="s">
        <v>44</v>
      </c>
      <c r="E107" s="427"/>
      <c r="F107" s="1115"/>
      <c r="H107" s="269">
        <v>97</v>
      </c>
      <c r="I107" s="1435" t="s">
        <v>624</v>
      </c>
      <c r="J107" s="537" t="s">
        <v>769</v>
      </c>
      <c r="L107" s="269">
        <v>97</v>
      </c>
      <c r="M107" s="411" t="s">
        <v>251</v>
      </c>
      <c r="N107" s="657" t="s">
        <v>283</v>
      </c>
      <c r="O107" s="506"/>
      <c r="P107" s="269">
        <v>97</v>
      </c>
      <c r="Q107" s="244" t="s">
        <v>251</v>
      </c>
      <c r="R107" s="175"/>
      <c r="S107" s="269">
        <v>97</v>
      </c>
      <c r="T107" s="661" t="s">
        <v>32</v>
      </c>
      <c r="U107" s="244" t="s">
        <v>251</v>
      </c>
      <c r="V107" s="175"/>
      <c r="W107" s="132"/>
      <c r="X107" s="269">
        <v>97</v>
      </c>
      <c r="Y107" s="1436" t="s">
        <v>624</v>
      </c>
      <c r="Z107" s="132"/>
      <c r="AA107" s="269">
        <v>97</v>
      </c>
      <c r="AB107" s="244" t="s">
        <v>251</v>
      </c>
      <c r="AC107" s="175"/>
      <c r="AD107" s="269">
        <v>97</v>
      </c>
      <c r="AE107" s="244" t="s">
        <v>251</v>
      </c>
      <c r="AF107" s="175"/>
      <c r="AG107" s="269">
        <v>97</v>
      </c>
      <c r="AH107" s="661" t="s">
        <v>32</v>
      </c>
      <c r="AI107" s="244" t="s">
        <v>423</v>
      </c>
      <c r="AJ107" s="175"/>
      <c r="AK107" s="132"/>
      <c r="AL107" s="269">
        <v>97</v>
      </c>
      <c r="AM107" s="1181" t="s">
        <v>624</v>
      </c>
      <c r="AN107" s="132"/>
      <c r="AO107" s="269">
        <v>97</v>
      </c>
      <c r="AP107" s="244" t="s">
        <v>423</v>
      </c>
      <c r="AQ107" s="175"/>
      <c r="AR107" s="269">
        <v>97</v>
      </c>
      <c r="AS107" s="244" t="s">
        <v>423</v>
      </c>
      <c r="AT107" s="175"/>
      <c r="AU107" s="269">
        <v>97</v>
      </c>
      <c r="AV107" s="1435" t="s">
        <v>623</v>
      </c>
      <c r="AW107" s="679" t="s">
        <v>769</v>
      </c>
      <c r="AX107" s="212"/>
      <c r="AZ107" s="269">
        <v>97</v>
      </c>
      <c r="BA107" s="1436" t="s">
        <v>623</v>
      </c>
      <c r="BB107" s="212"/>
      <c r="BD107" s="269">
        <v>97</v>
      </c>
      <c r="BE107" s="1436" t="s">
        <v>623</v>
      </c>
      <c r="BF107" s="212"/>
      <c r="BH107" s="269">
        <v>97</v>
      </c>
      <c r="BI107" s="1436" t="s">
        <v>623</v>
      </c>
      <c r="BJ107" s="212"/>
    </row>
    <row r="108" spans="1:63" ht="15.75" customHeight="1" x14ac:dyDescent="0.25">
      <c r="A108" s="269">
        <v>98</v>
      </c>
      <c r="B108" s="659" t="s">
        <v>39</v>
      </c>
      <c r="C108" s="334" t="s">
        <v>47</v>
      </c>
      <c r="D108" s="1143" t="s">
        <v>130</v>
      </c>
      <c r="F108" s="1115"/>
      <c r="H108" s="269">
        <v>98</v>
      </c>
      <c r="I108" s="106" t="s">
        <v>48</v>
      </c>
      <c r="J108" s="269" t="s">
        <v>130</v>
      </c>
      <c r="L108" s="269">
        <v>98</v>
      </c>
      <c r="M108" s="795" t="s">
        <v>47</v>
      </c>
      <c r="N108" s="299"/>
      <c r="O108" s="933"/>
      <c r="P108" s="269">
        <v>98</v>
      </c>
      <c r="Q108" s="330" t="s">
        <v>47</v>
      </c>
      <c r="R108" s="175"/>
      <c r="S108" s="269">
        <v>98</v>
      </c>
      <c r="T108" s="661" t="s">
        <v>39</v>
      </c>
      <c r="U108" s="330" t="s">
        <v>47</v>
      </c>
      <c r="V108" s="175"/>
      <c r="W108" s="132"/>
      <c r="X108" s="269">
        <v>98</v>
      </c>
      <c r="Y108" s="1188" t="s">
        <v>48</v>
      </c>
      <c r="Z108" s="132"/>
      <c r="AA108" s="269">
        <v>98</v>
      </c>
      <c r="AB108" s="330" t="s">
        <v>47</v>
      </c>
      <c r="AC108" s="175"/>
      <c r="AD108" s="269">
        <v>98</v>
      </c>
      <c r="AE108" s="330" t="s">
        <v>47</v>
      </c>
      <c r="AF108" s="175"/>
      <c r="AG108" s="269">
        <v>98</v>
      </c>
      <c r="AH108" s="661" t="s">
        <v>39</v>
      </c>
      <c r="AI108" s="447" t="s">
        <v>47</v>
      </c>
      <c r="AJ108" s="175"/>
      <c r="AK108" s="132"/>
      <c r="AL108" s="269">
        <v>98</v>
      </c>
      <c r="AM108" s="1188" t="s">
        <v>48</v>
      </c>
      <c r="AN108" s="132"/>
      <c r="AO108" s="269">
        <v>98</v>
      </c>
      <c r="AP108" s="447" t="s">
        <v>47</v>
      </c>
      <c r="AQ108" s="175"/>
      <c r="AR108" s="269">
        <v>98</v>
      </c>
      <c r="AS108" s="447" t="s">
        <v>47</v>
      </c>
      <c r="AT108" s="175"/>
      <c r="AU108" s="269">
        <v>98</v>
      </c>
      <c r="AV108" s="111" t="s">
        <v>45</v>
      </c>
      <c r="AW108" s="1143" t="s">
        <v>130</v>
      </c>
      <c r="AX108" s="1195"/>
      <c r="AZ108" s="269">
        <v>98</v>
      </c>
      <c r="BA108" s="1342" t="s">
        <v>45</v>
      </c>
      <c r="BB108" s="1195"/>
      <c r="BD108" s="269">
        <v>98</v>
      </c>
      <c r="BE108" s="111" t="s">
        <v>45</v>
      </c>
      <c r="BF108" s="1195"/>
      <c r="BH108" s="269">
        <v>98</v>
      </c>
      <c r="BI108" s="111" t="s">
        <v>45</v>
      </c>
      <c r="BJ108" s="1195"/>
    </row>
    <row r="109" spans="1:63" ht="15.75" x14ac:dyDescent="0.25">
      <c r="A109" s="269">
        <v>99</v>
      </c>
      <c r="B109" s="659" t="s">
        <v>29</v>
      </c>
      <c r="C109" s="336" t="s">
        <v>117</v>
      </c>
      <c r="D109" s="1143" t="s">
        <v>130</v>
      </c>
      <c r="E109" s="132"/>
      <c r="F109" s="1115">
        <v>8.1</v>
      </c>
      <c r="H109" s="269">
        <v>99</v>
      </c>
      <c r="I109" s="1435" t="s">
        <v>624</v>
      </c>
      <c r="J109" s="269" t="s">
        <v>769</v>
      </c>
      <c r="L109" s="269">
        <v>99</v>
      </c>
      <c r="M109" s="795" t="s">
        <v>117</v>
      </c>
      <c r="N109" s="299"/>
      <c r="O109" s="933"/>
      <c r="P109" s="269">
        <v>99</v>
      </c>
      <c r="Q109" s="330" t="s">
        <v>117</v>
      </c>
      <c r="R109" s="172"/>
      <c r="S109" s="269">
        <v>99</v>
      </c>
      <c r="T109" s="661" t="s">
        <v>29</v>
      </c>
      <c r="U109" s="330" t="s">
        <v>117</v>
      </c>
      <c r="V109" s="172"/>
      <c r="W109" s="132"/>
      <c r="X109" s="269">
        <v>99</v>
      </c>
      <c r="Y109" s="1436" t="s">
        <v>624</v>
      </c>
      <c r="Z109" s="132"/>
      <c r="AA109" s="269">
        <v>99</v>
      </c>
      <c r="AB109" s="330" t="s">
        <v>117</v>
      </c>
      <c r="AC109" s="172"/>
      <c r="AD109" s="269">
        <v>99</v>
      </c>
      <c r="AE109" s="330" t="s">
        <v>117</v>
      </c>
      <c r="AF109" s="172"/>
      <c r="AG109" s="269">
        <v>99</v>
      </c>
      <c r="AH109" s="661" t="s">
        <v>29</v>
      </c>
      <c r="AI109" s="447" t="s">
        <v>117</v>
      </c>
      <c r="AJ109" s="172"/>
      <c r="AK109" s="132"/>
      <c r="AL109" s="269">
        <v>99</v>
      </c>
      <c r="AM109" s="1181" t="s">
        <v>624</v>
      </c>
      <c r="AN109" s="132"/>
      <c r="AO109" s="269">
        <v>99</v>
      </c>
      <c r="AP109" s="447" t="s">
        <v>117</v>
      </c>
      <c r="AQ109" s="172"/>
      <c r="AR109" s="269">
        <v>99</v>
      </c>
      <c r="AS109" s="447" t="s">
        <v>117</v>
      </c>
      <c r="AT109" s="172"/>
      <c r="AU109" s="269">
        <v>99</v>
      </c>
      <c r="AV109" s="1435" t="s">
        <v>623</v>
      </c>
      <c r="AW109" s="1143" t="s">
        <v>769</v>
      </c>
      <c r="AX109" s="212"/>
      <c r="AZ109" s="269">
        <v>99</v>
      </c>
      <c r="BA109" s="1436" t="s">
        <v>623</v>
      </c>
      <c r="BB109" s="212"/>
      <c r="BD109" s="269">
        <v>99</v>
      </c>
      <c r="BE109" s="1436" t="s">
        <v>623</v>
      </c>
      <c r="BF109" s="212"/>
      <c r="BH109" s="269">
        <v>99</v>
      </c>
      <c r="BI109" s="1436" t="s">
        <v>623</v>
      </c>
      <c r="BJ109" s="212"/>
    </row>
    <row r="110" spans="1:63" ht="15.75" x14ac:dyDescent="0.25">
      <c r="A110" s="175" t="s">
        <v>122</v>
      </c>
      <c r="C110" s="16">
        <v>35</v>
      </c>
      <c r="D110" s="56"/>
      <c r="G110" s="198"/>
      <c r="H110" s="175"/>
      <c r="I110" s="66">
        <v>8</v>
      </c>
      <c r="J110" s="56"/>
      <c r="L110" s="175"/>
      <c r="M110" s="16">
        <v>41</v>
      </c>
      <c r="P110" s="175"/>
      <c r="Q110" s="16">
        <v>41</v>
      </c>
      <c r="S110" s="175" t="s">
        <v>122</v>
      </c>
      <c r="U110" s="16">
        <v>34</v>
      </c>
      <c r="X110" s="175"/>
      <c r="Y110" s="66">
        <v>8</v>
      </c>
      <c r="AA110" s="175"/>
      <c r="AB110" s="16">
        <v>41</v>
      </c>
      <c r="AD110" s="175"/>
      <c r="AE110" s="16">
        <v>41</v>
      </c>
      <c r="AG110" s="175" t="s">
        <v>122</v>
      </c>
      <c r="AI110" s="16">
        <v>34</v>
      </c>
      <c r="AL110" s="175"/>
      <c r="AM110" s="66">
        <v>8</v>
      </c>
      <c r="AO110" s="175"/>
      <c r="AP110" s="16">
        <v>42</v>
      </c>
      <c r="AR110" s="175"/>
      <c r="AS110" s="16">
        <v>42</v>
      </c>
      <c r="AU110" s="175"/>
      <c r="AV110" s="16">
        <v>27</v>
      </c>
      <c r="AX110" s="66">
        <v>16</v>
      </c>
      <c r="AZ110" s="175"/>
      <c r="BA110" s="16">
        <v>27</v>
      </c>
      <c r="BB110" s="66">
        <v>16</v>
      </c>
      <c r="BD110" s="175"/>
      <c r="BE110" s="16">
        <v>27</v>
      </c>
      <c r="BF110" s="66">
        <v>16</v>
      </c>
      <c r="BH110" s="175"/>
      <c r="BI110" s="16">
        <v>27</v>
      </c>
      <c r="BJ110" s="66">
        <v>16</v>
      </c>
    </row>
    <row r="111" spans="1:63" ht="15" customHeight="1" x14ac:dyDescent="0.25">
      <c r="G111" s="198"/>
      <c r="U111" s="11"/>
      <c r="AU111" s="920" t="s">
        <v>793</v>
      </c>
      <c r="AV111" s="920"/>
      <c r="AW111" s="920"/>
      <c r="AX111" s="920"/>
      <c r="AY111" s="920"/>
      <c r="AZ111" s="920"/>
      <c r="BA111" s="920"/>
      <c r="BB111" s="920"/>
      <c r="BC111" s="920"/>
      <c r="BD111" s="920"/>
      <c r="BE111" s="920"/>
      <c r="BF111" s="920"/>
      <c r="BG111" s="920"/>
      <c r="BH111" s="920"/>
      <c r="BI111" s="920"/>
      <c r="BJ111" s="920"/>
    </row>
    <row r="112" spans="1:63" ht="15.75" customHeight="1" x14ac:dyDescent="0.25">
      <c r="A112" s="778">
        <v>1.1000000000000001</v>
      </c>
      <c r="B112" s="1785" t="s">
        <v>159</v>
      </c>
      <c r="C112" s="1785"/>
      <c r="D112" s="1785"/>
      <c r="E112" s="1785"/>
      <c r="F112" s="1785"/>
      <c r="L112" s="1173">
        <v>2.1</v>
      </c>
      <c r="M112" s="1687" t="s">
        <v>355</v>
      </c>
      <c r="N112" s="1687"/>
      <c r="O112" s="1159"/>
      <c r="P112" s="1192">
        <v>2.2000000000000002</v>
      </c>
      <c r="Q112" s="803" t="s">
        <v>363</v>
      </c>
      <c r="S112" s="664"/>
      <c r="T112" s="132"/>
      <c r="AU112" s="866">
        <v>1.1000000000000001</v>
      </c>
      <c r="AV112" s="1546" t="s">
        <v>1055</v>
      </c>
      <c r="AW112" s="1547"/>
      <c r="AX112" s="1548"/>
      <c r="AZ112" s="1513">
        <v>1.1000000000000001</v>
      </c>
      <c r="BA112" s="1787" t="s">
        <v>1055</v>
      </c>
      <c r="BB112" s="1788"/>
      <c r="BD112" s="1513">
        <v>1.1000000000000001</v>
      </c>
      <c r="BE112" s="1787" t="s">
        <v>1055</v>
      </c>
      <c r="BF112" s="1788"/>
      <c r="BH112" s="1513">
        <v>1.1000000000000001</v>
      </c>
      <c r="BI112" s="1787" t="s">
        <v>1055</v>
      </c>
      <c r="BJ112" s="1788"/>
      <c r="BK112" s="1549"/>
    </row>
    <row r="113" spans="1:63" ht="15.75" customHeight="1" x14ac:dyDescent="0.25">
      <c r="A113" s="778">
        <v>1.2</v>
      </c>
      <c r="B113" s="1605" t="s">
        <v>313</v>
      </c>
      <c r="C113" s="1605"/>
      <c r="D113" s="1605"/>
      <c r="E113" s="1605"/>
      <c r="F113" s="1605"/>
      <c r="L113" s="1627">
        <v>2.2000000000000002</v>
      </c>
      <c r="M113" s="1593" t="s">
        <v>878</v>
      </c>
      <c r="N113" s="1595"/>
      <c r="O113" s="1158"/>
      <c r="P113" s="1627">
        <v>2.12</v>
      </c>
      <c r="Q113" s="1584" t="s">
        <v>876</v>
      </c>
      <c r="S113" s="664"/>
      <c r="T113" s="132"/>
      <c r="AU113" s="1608">
        <v>2.2999999999999998</v>
      </c>
      <c r="AV113" s="1793" t="s">
        <v>1056</v>
      </c>
      <c r="AW113" s="1794"/>
      <c r="AX113" s="1795"/>
      <c r="AY113" s="463"/>
      <c r="AZ113" s="1608">
        <v>2.2999999999999998</v>
      </c>
      <c r="BA113" s="1793" t="s">
        <v>1056</v>
      </c>
      <c r="BB113" s="1795"/>
      <c r="BC113" s="445"/>
      <c r="BD113" s="1608">
        <v>2.2999999999999998</v>
      </c>
      <c r="BE113" s="1793" t="s">
        <v>1056</v>
      </c>
      <c r="BF113" s="1795"/>
      <c r="BG113" s="445"/>
      <c r="BH113" s="1608">
        <v>2.2999999999999998</v>
      </c>
      <c r="BI113" s="1793" t="s">
        <v>1056</v>
      </c>
      <c r="BJ113" s="1795"/>
      <c r="BK113" s="1497"/>
    </row>
    <row r="114" spans="1:63" ht="15.75" customHeight="1" x14ac:dyDescent="0.25">
      <c r="A114" s="778">
        <v>1.7</v>
      </c>
      <c r="B114" s="1605" t="s">
        <v>400</v>
      </c>
      <c r="C114" s="1605"/>
      <c r="D114" s="1605"/>
      <c r="E114" s="1605"/>
      <c r="F114" s="1605"/>
      <c r="L114" s="1628"/>
      <c r="M114" s="1726"/>
      <c r="N114" s="1728"/>
      <c r="O114" s="1158"/>
      <c r="P114" s="1641"/>
      <c r="Q114" s="1584"/>
      <c r="S114" s="664"/>
      <c r="T114" s="132"/>
      <c r="AU114" s="1609"/>
      <c r="AV114" s="1796"/>
      <c r="AW114" s="1792"/>
      <c r="AX114" s="1797"/>
      <c r="AY114" s="463"/>
      <c r="AZ114" s="1609"/>
      <c r="BA114" s="1796"/>
      <c r="BB114" s="1797"/>
      <c r="BC114" s="445"/>
      <c r="BD114" s="1609"/>
      <c r="BE114" s="1796"/>
      <c r="BF114" s="1797"/>
      <c r="BG114" s="445"/>
      <c r="BH114" s="1609"/>
      <c r="BI114" s="1796"/>
      <c r="BJ114" s="1797"/>
      <c r="BK114" s="893"/>
    </row>
    <row r="115" spans="1:63" ht="15.75" customHeight="1" x14ac:dyDescent="0.25">
      <c r="A115" s="778">
        <v>1.8</v>
      </c>
      <c r="B115" s="1605" t="s">
        <v>401</v>
      </c>
      <c r="C115" s="1605"/>
      <c r="D115" s="1605"/>
      <c r="E115" s="1605"/>
      <c r="F115" s="1605"/>
      <c r="L115" s="1599">
        <v>2.97</v>
      </c>
      <c r="M115" s="1584" t="s">
        <v>829</v>
      </c>
      <c r="N115" s="1584"/>
      <c r="O115" s="1158"/>
      <c r="P115" s="1628"/>
      <c r="Q115" s="1584"/>
      <c r="R115" s="610"/>
      <c r="S115" s="664"/>
      <c r="T115" s="132"/>
      <c r="AU115" s="1610"/>
      <c r="AV115" s="1798"/>
      <c r="AW115" s="1799"/>
      <c r="AX115" s="1800"/>
      <c r="AY115" s="463"/>
      <c r="AZ115" s="1610"/>
      <c r="BA115" s="1798"/>
      <c r="BB115" s="1800"/>
      <c r="BC115" s="445"/>
      <c r="BD115" s="1610"/>
      <c r="BE115" s="1798"/>
      <c r="BF115" s="1800"/>
      <c r="BG115" s="445"/>
      <c r="BH115" s="1610"/>
      <c r="BI115" s="1798"/>
      <c r="BJ115" s="1800"/>
      <c r="BK115" s="1550"/>
    </row>
    <row r="116" spans="1:63" ht="15.75" customHeight="1" x14ac:dyDescent="0.25">
      <c r="A116" s="783">
        <v>1.1000000000000001</v>
      </c>
      <c r="B116" s="1605" t="s">
        <v>402</v>
      </c>
      <c r="C116" s="1605"/>
      <c r="D116" s="1605"/>
      <c r="E116" s="1605"/>
      <c r="F116" s="1605"/>
      <c r="L116" s="1599"/>
      <c r="M116" s="1584"/>
      <c r="N116" s="1584"/>
      <c r="O116" s="1176"/>
      <c r="Q116" s="7"/>
      <c r="S116" s="664"/>
      <c r="T116" s="132"/>
      <c r="AU116" s="781">
        <v>2.83</v>
      </c>
      <c r="AV116" s="1565" t="s">
        <v>1058</v>
      </c>
      <c r="AW116" s="1565"/>
      <c r="AX116" s="1565"/>
      <c r="AZ116" s="1438">
        <v>2.83</v>
      </c>
      <c r="BA116" s="1586" t="s">
        <v>1058</v>
      </c>
      <c r="BB116" s="1588"/>
      <c r="BC116" s="182"/>
      <c r="BD116" s="1438">
        <v>2.83</v>
      </c>
      <c r="BE116" s="1586" t="s">
        <v>1058</v>
      </c>
      <c r="BF116" s="1588"/>
      <c r="BG116" s="182"/>
      <c r="BH116" s="1438">
        <v>2.83</v>
      </c>
      <c r="BI116" s="1586" t="s">
        <v>1058</v>
      </c>
      <c r="BJ116" s="1588"/>
    </row>
    <row r="117" spans="1:63" ht="15.75" x14ac:dyDescent="0.25">
      <c r="A117" s="778">
        <v>1.1299999999999999</v>
      </c>
      <c r="B117" s="1586" t="s">
        <v>786</v>
      </c>
      <c r="C117" s="1587"/>
      <c r="D117" s="1587"/>
      <c r="E117" s="1587"/>
      <c r="F117" s="1588"/>
      <c r="L117" s="1599"/>
      <c r="M117" s="1584"/>
      <c r="N117" s="1584"/>
      <c r="O117" s="1176"/>
      <c r="Q117" s="7"/>
      <c r="S117" s="664"/>
      <c r="T117" s="132"/>
      <c r="AU117" s="805">
        <v>2.86</v>
      </c>
      <c r="AV117" s="1789" t="s">
        <v>951</v>
      </c>
      <c r="AW117" s="1789"/>
      <c r="AX117" s="1789"/>
      <c r="AZ117" s="805">
        <v>2.86</v>
      </c>
      <c r="BA117" s="1790" t="s">
        <v>951</v>
      </c>
      <c r="BB117" s="1791"/>
      <c r="BD117" s="805">
        <v>2.86</v>
      </c>
      <c r="BE117" s="1790" t="s">
        <v>951</v>
      </c>
      <c r="BF117" s="1791"/>
      <c r="BH117" s="805">
        <v>2.86</v>
      </c>
      <c r="BI117" s="1790" t="s">
        <v>951</v>
      </c>
      <c r="BJ117" s="1791"/>
    </row>
    <row r="118" spans="1:63" ht="15.75" customHeight="1" x14ac:dyDescent="0.25">
      <c r="A118" s="778">
        <v>1.1599999999999999</v>
      </c>
      <c r="B118" s="1589" t="s">
        <v>408</v>
      </c>
      <c r="C118" s="1589"/>
      <c r="D118" s="1589"/>
      <c r="E118" s="1589"/>
      <c r="F118" s="1589"/>
      <c r="L118" s="1599"/>
      <c r="M118" s="1584"/>
      <c r="N118" s="1584"/>
      <c r="O118" s="1176"/>
      <c r="Q118" s="7"/>
      <c r="S118" s="664"/>
      <c r="T118" s="132"/>
      <c r="AZ118" s="1545"/>
      <c r="BA118" s="1375"/>
      <c r="BB118" s="1375"/>
      <c r="BH118" s="1545"/>
      <c r="BI118" s="1375"/>
      <c r="BJ118" s="1375"/>
    </row>
    <row r="119" spans="1:63" ht="15.75" x14ac:dyDescent="0.25">
      <c r="A119" s="778">
        <v>1.17</v>
      </c>
      <c r="B119" s="1589" t="s">
        <v>665</v>
      </c>
      <c r="C119" s="1589"/>
      <c r="D119" s="1589"/>
      <c r="E119" s="1589"/>
      <c r="F119" s="1589"/>
      <c r="L119" s="1599"/>
      <c r="M119" s="1584"/>
      <c r="N119" s="1584"/>
      <c r="O119" s="1176"/>
      <c r="AV119" s="1792"/>
      <c r="AW119" s="1792"/>
      <c r="AX119" s="1792"/>
      <c r="AZ119" s="1545"/>
      <c r="BA119" s="1375"/>
      <c r="BB119" s="1375"/>
      <c r="BH119" s="1545"/>
      <c r="BI119" s="1375"/>
      <c r="BJ119" s="1375"/>
    </row>
    <row r="120" spans="1:63" ht="15.75" customHeight="1" x14ac:dyDescent="0.25">
      <c r="A120" s="1608">
        <v>2.1</v>
      </c>
      <c r="B120" s="1593" t="s">
        <v>877</v>
      </c>
      <c r="C120" s="1594"/>
      <c r="D120" s="1594"/>
      <c r="E120" s="1594"/>
      <c r="F120" s="1595"/>
      <c r="L120" s="1182"/>
      <c r="M120" s="786"/>
      <c r="N120" s="786"/>
      <c r="O120" s="1176"/>
      <c r="AV120" s="1792"/>
      <c r="AW120" s="1792"/>
      <c r="AX120" s="1792"/>
      <c r="BC120" s="1375"/>
    </row>
    <row r="121" spans="1:63" ht="15.75" customHeight="1" x14ac:dyDescent="0.25">
      <c r="A121" s="1610"/>
      <c r="B121" s="1726"/>
      <c r="C121" s="1727"/>
      <c r="D121" s="1727"/>
      <c r="E121" s="1727"/>
      <c r="F121" s="1728"/>
      <c r="O121" s="786"/>
      <c r="AV121" s="1792"/>
      <c r="AW121" s="1792"/>
      <c r="AX121" s="1792"/>
      <c r="BC121" s="1375"/>
    </row>
    <row r="122" spans="1:63" ht="15.75" x14ac:dyDescent="0.25">
      <c r="A122" s="778">
        <v>2.7</v>
      </c>
      <c r="B122" s="1589" t="s">
        <v>378</v>
      </c>
      <c r="C122" s="1589"/>
      <c r="D122" s="1589"/>
      <c r="E122" s="1589"/>
      <c r="F122" s="1589"/>
      <c r="BC122" s="1375"/>
    </row>
    <row r="123" spans="1:63" ht="15.75" x14ac:dyDescent="0.25">
      <c r="A123" s="778">
        <v>2.8</v>
      </c>
      <c r="B123" s="1589" t="s">
        <v>957</v>
      </c>
      <c r="C123" s="1589"/>
      <c r="D123" s="1589"/>
      <c r="E123" s="1589"/>
      <c r="F123" s="1589"/>
      <c r="G123" s="610"/>
    </row>
    <row r="124" spans="1:63" ht="15" customHeight="1" x14ac:dyDescent="0.25">
      <c r="A124" s="1744">
        <v>2.9</v>
      </c>
      <c r="B124" s="1725" t="s">
        <v>448</v>
      </c>
      <c r="C124" s="1725"/>
      <c r="D124" s="1725"/>
      <c r="E124" s="1725"/>
      <c r="F124" s="1725"/>
    </row>
    <row r="125" spans="1:63" x14ac:dyDescent="0.25">
      <c r="A125" s="1744"/>
      <c r="B125" s="1725"/>
      <c r="C125" s="1725"/>
      <c r="D125" s="1725"/>
      <c r="E125" s="1725"/>
      <c r="F125" s="1725"/>
    </row>
    <row r="126" spans="1:63" x14ac:dyDescent="0.25">
      <c r="A126" s="1744"/>
      <c r="B126" s="1725"/>
      <c r="C126" s="1725"/>
      <c r="D126" s="1725"/>
      <c r="E126" s="1725"/>
      <c r="F126" s="1725"/>
    </row>
    <row r="127" spans="1:63" ht="15.75" x14ac:dyDescent="0.25">
      <c r="A127" s="778">
        <v>2.16</v>
      </c>
      <c r="B127" s="1589" t="s">
        <v>1053</v>
      </c>
      <c r="C127" s="1589"/>
      <c r="D127" s="1589"/>
      <c r="E127" s="1589"/>
      <c r="F127" s="1589"/>
      <c r="G127" s="1174"/>
    </row>
    <row r="128" spans="1:63" ht="15.75" x14ac:dyDescent="0.25">
      <c r="A128" s="778">
        <v>2.17</v>
      </c>
      <c r="B128" s="1589" t="s">
        <v>1035</v>
      </c>
      <c r="C128" s="1589"/>
      <c r="D128" s="1589"/>
      <c r="E128" s="1589"/>
      <c r="F128" s="1589"/>
      <c r="G128" s="1174"/>
    </row>
    <row r="129" spans="1:8" ht="15.75" x14ac:dyDescent="0.25">
      <c r="A129" s="778">
        <v>2.1800000000000002</v>
      </c>
      <c r="B129" s="1589" t="s">
        <v>324</v>
      </c>
      <c r="C129" s="1589"/>
      <c r="D129" s="1589"/>
      <c r="E129" s="1589"/>
      <c r="F129" s="1589"/>
    </row>
    <row r="130" spans="1:8" ht="15.75" customHeight="1" x14ac:dyDescent="0.25">
      <c r="A130" s="805">
        <v>2.2200000000000002</v>
      </c>
      <c r="B130" s="1584" t="s">
        <v>1054</v>
      </c>
      <c r="C130" s="1584"/>
      <c r="D130" s="1584"/>
      <c r="E130" s="1584"/>
      <c r="F130" s="1584"/>
    </row>
    <row r="131" spans="1:8" ht="15.75" x14ac:dyDescent="0.25">
      <c r="A131" s="782">
        <v>2.75</v>
      </c>
      <c r="B131" s="1592" t="s">
        <v>616</v>
      </c>
      <c r="C131" s="1592"/>
      <c r="D131" s="1592"/>
      <c r="E131" s="1592"/>
      <c r="F131" s="1592"/>
    </row>
    <row r="132" spans="1:8" ht="15.75" x14ac:dyDescent="0.25">
      <c r="A132" s="778">
        <v>2.87</v>
      </c>
      <c r="B132" s="1589" t="s">
        <v>405</v>
      </c>
      <c r="C132" s="1589"/>
      <c r="D132" s="1589"/>
      <c r="E132" s="1589"/>
      <c r="F132" s="1589"/>
      <c r="G132" s="610"/>
      <c r="H132" s="610"/>
    </row>
    <row r="133" spans="1:8" ht="15.75" x14ac:dyDescent="0.25">
      <c r="A133" s="778">
        <v>2.88</v>
      </c>
      <c r="B133" s="1589" t="s">
        <v>962</v>
      </c>
      <c r="C133" s="1589"/>
      <c r="D133" s="1589"/>
      <c r="E133" s="1589"/>
      <c r="F133" s="1589"/>
      <c r="G133" s="610"/>
      <c r="H133" s="610"/>
    </row>
    <row r="134" spans="1:8" ht="15.75" x14ac:dyDescent="0.25">
      <c r="A134" s="778">
        <v>2.91</v>
      </c>
      <c r="B134" s="1589" t="s">
        <v>1036</v>
      </c>
      <c r="C134" s="1589"/>
      <c r="D134" s="1589"/>
      <c r="E134" s="1589"/>
      <c r="F134" s="1589"/>
    </row>
    <row r="135" spans="1:8" ht="15.75" customHeight="1" x14ac:dyDescent="0.25">
      <c r="A135" s="1744">
        <v>2.95</v>
      </c>
      <c r="B135" s="1593" t="s">
        <v>959</v>
      </c>
      <c r="C135" s="1594"/>
      <c r="D135" s="1594"/>
      <c r="E135" s="1594"/>
      <c r="F135" s="1595"/>
      <c r="G135" s="677"/>
      <c r="H135" s="677"/>
    </row>
    <row r="136" spans="1:8" ht="15.75" customHeight="1" x14ac:dyDescent="0.25">
      <c r="A136" s="1744"/>
      <c r="B136" s="1740"/>
      <c r="C136" s="1719"/>
      <c r="D136" s="1719"/>
      <c r="E136" s="1719"/>
      <c r="F136" s="1741"/>
      <c r="G136" s="677"/>
      <c r="H136" s="677"/>
    </row>
    <row r="137" spans="1:8" ht="15.75" x14ac:dyDescent="0.25">
      <c r="A137" s="781">
        <v>2.96</v>
      </c>
      <c r="B137" s="1786" t="s">
        <v>347</v>
      </c>
      <c r="C137" s="1786"/>
      <c r="D137" s="1786"/>
      <c r="E137" s="1786"/>
      <c r="F137" s="1786"/>
    </row>
    <row r="138" spans="1:8" ht="15.75" customHeight="1" x14ac:dyDescent="0.25">
      <c r="A138" s="178"/>
      <c r="B138" s="1683"/>
      <c r="C138" s="1683"/>
      <c r="D138" s="1683"/>
      <c r="E138" s="1683"/>
      <c r="F138" s="1683"/>
      <c r="G138" s="1174"/>
    </row>
  </sheetData>
  <mergeCells count="124">
    <mergeCell ref="I9:M26"/>
    <mergeCell ref="S29:V29"/>
    <mergeCell ref="X30:Y30"/>
    <mergeCell ref="AG29:AJ29"/>
    <mergeCell ref="AD29:AF29"/>
    <mergeCell ref="AD30:AF30"/>
    <mergeCell ref="BH29:BJ29"/>
    <mergeCell ref="AZ29:BB29"/>
    <mergeCell ref="BD29:BF29"/>
    <mergeCell ref="AU30:AW30"/>
    <mergeCell ref="AO29:AQ29"/>
    <mergeCell ref="AR29:AT29"/>
    <mergeCell ref="AL29:AN29"/>
    <mergeCell ref="AU29:AX29"/>
    <mergeCell ref="AO30:AQ30"/>
    <mergeCell ref="AR30:AT30"/>
    <mergeCell ref="AG30:AJ30"/>
    <mergeCell ref="AL30:AM30"/>
    <mergeCell ref="X29:Y29"/>
    <mergeCell ref="AZ30:BA30"/>
    <mergeCell ref="BD30:BE30"/>
    <mergeCell ref="BH30:BI30"/>
    <mergeCell ref="S30:V30"/>
    <mergeCell ref="AG9:AI9"/>
    <mergeCell ref="W9:Y9"/>
    <mergeCell ref="W11:X11"/>
    <mergeCell ref="W12:X12"/>
    <mergeCell ref="W18:X18"/>
    <mergeCell ref="W20:X20"/>
    <mergeCell ref="W25:X25"/>
    <mergeCell ref="W26:X26"/>
    <mergeCell ref="AK27:AL27"/>
    <mergeCell ref="AK25:AL25"/>
    <mergeCell ref="AK26:AL26"/>
    <mergeCell ref="AK18:AL18"/>
    <mergeCell ref="AK20:AL20"/>
    <mergeCell ref="AK11:AL11"/>
    <mergeCell ref="AK12:AL12"/>
    <mergeCell ref="AG49:AI49"/>
    <mergeCell ref="AL49:AM49"/>
    <mergeCell ref="AO49:AP49"/>
    <mergeCell ref="AR49:AS49"/>
    <mergeCell ref="AD49:AE49"/>
    <mergeCell ref="BI112:BJ112"/>
    <mergeCell ref="BA112:BB112"/>
    <mergeCell ref="M112:N112"/>
    <mergeCell ref="M115:N119"/>
    <mergeCell ref="BI117:BJ117"/>
    <mergeCell ref="BE117:BF117"/>
    <mergeCell ref="BA117:BB117"/>
    <mergeCell ref="AV119:AX121"/>
    <mergeCell ref="AV113:AX115"/>
    <mergeCell ref="AZ113:AZ115"/>
    <mergeCell ref="BA113:BB115"/>
    <mergeCell ref="BD113:BD115"/>
    <mergeCell ref="BE113:BF115"/>
    <mergeCell ref="BH113:BH115"/>
    <mergeCell ref="BI113:BJ115"/>
    <mergeCell ref="BI116:BJ116"/>
    <mergeCell ref="AV116:AX116"/>
    <mergeCell ref="BA116:BB116"/>
    <mergeCell ref="L115:L119"/>
    <mergeCell ref="P113:P115"/>
    <mergeCell ref="Q113:Q115"/>
    <mergeCell ref="BE116:BF116"/>
    <mergeCell ref="BE112:BF112"/>
    <mergeCell ref="AV117:AX117"/>
    <mergeCell ref="AU113:AU115"/>
    <mergeCell ref="L113:L114"/>
    <mergeCell ref="M113:N114"/>
    <mergeCell ref="B128:F128"/>
    <mergeCell ref="B138:F138"/>
    <mergeCell ref="B134:F134"/>
    <mergeCell ref="B137:F137"/>
    <mergeCell ref="B129:F129"/>
    <mergeCell ref="B130:F130"/>
    <mergeCell ref="B131:F131"/>
    <mergeCell ref="B132:F132"/>
    <mergeCell ref="B133:F133"/>
    <mergeCell ref="F11:G11"/>
    <mergeCell ref="B127:F127"/>
    <mergeCell ref="A120:A121"/>
    <mergeCell ref="B120:F121"/>
    <mergeCell ref="B124:F126"/>
    <mergeCell ref="B119:F119"/>
    <mergeCell ref="B122:F122"/>
    <mergeCell ref="B123:F123"/>
    <mergeCell ref="F12:G12"/>
    <mergeCell ref="F18:G18"/>
    <mergeCell ref="F20:G20"/>
    <mergeCell ref="F25:G25"/>
    <mergeCell ref="F29:F30"/>
    <mergeCell ref="A124:A126"/>
    <mergeCell ref="B112:F112"/>
    <mergeCell ref="B113:F113"/>
    <mergeCell ref="B114:F114"/>
    <mergeCell ref="B115:F115"/>
    <mergeCell ref="B116:F116"/>
    <mergeCell ref="B117:F117"/>
    <mergeCell ref="B118:F118"/>
    <mergeCell ref="A135:A136"/>
    <mergeCell ref="B135:F136"/>
    <mergeCell ref="A9:C9"/>
    <mergeCell ref="A49:C49"/>
    <mergeCell ref="AA29:AC29"/>
    <mergeCell ref="AA30:AC30"/>
    <mergeCell ref="AA49:AB49"/>
    <mergeCell ref="H29:J29"/>
    <mergeCell ref="H30:J30"/>
    <mergeCell ref="L29:N29"/>
    <mergeCell ref="X49:Y49"/>
    <mergeCell ref="S49:U49"/>
    <mergeCell ref="P49:Q49"/>
    <mergeCell ref="P30:R30"/>
    <mergeCell ref="P29:R29"/>
    <mergeCell ref="L30:N30"/>
    <mergeCell ref="L49:M49"/>
    <mergeCell ref="H49:J49"/>
    <mergeCell ref="A29:D29"/>
    <mergeCell ref="A30:D30"/>
    <mergeCell ref="W27:X27"/>
    <mergeCell ref="S9:U9"/>
    <mergeCell ref="F26:G26"/>
    <mergeCell ref="F27:G27"/>
  </mergeCells>
  <pageMargins left="0.23622047244094491" right="0.23622047244094491" top="0.19685039370078741" bottom="0.15748031496062992" header="0.11811023622047245" footer="0.11811023622047245"/>
  <pageSetup paperSize="8" scale="11"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69B94"/>
    <pageSetUpPr fitToPage="1"/>
  </sheetPr>
  <dimension ref="A1:AN325"/>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6" bestFit="1" customWidth="1"/>
    <col min="4" max="4" width="3.140625" style="294" bestFit="1" customWidth="1"/>
    <col min="5" max="5" width="13.28515625" style="7" bestFit="1" customWidth="1"/>
    <col min="6" max="6" width="25.140625" style="7" customWidth="1"/>
    <col min="7" max="7" width="9.140625" style="7" customWidth="1"/>
    <col min="8" max="8" width="6.85546875" style="7" customWidth="1"/>
    <col min="9" max="9" width="7.7109375" style="7" customWidth="1"/>
    <col min="10" max="10" width="77.42578125" customWidth="1"/>
    <col min="11" max="11" width="8.85546875" style="7" bestFit="1" customWidth="1"/>
    <col min="12" max="12" width="7.7109375" style="7" customWidth="1"/>
    <col min="13" max="13" width="54.42578125" style="7" customWidth="1"/>
    <col min="14" max="14" width="76" bestFit="1" customWidth="1"/>
    <col min="15" max="15" width="3.5703125" style="7" customWidth="1"/>
    <col min="16" max="16" width="6.85546875" style="7" customWidth="1"/>
    <col min="17" max="17" width="7.7109375" style="7" customWidth="1"/>
    <col min="18" max="18" width="76" bestFit="1" customWidth="1"/>
    <col min="19" max="19" width="9.140625" style="7"/>
    <col min="20" max="20" width="7.85546875" style="7" customWidth="1"/>
    <col min="21" max="21" width="40.7109375" customWidth="1"/>
    <col min="22" max="22" width="4.140625" style="7" bestFit="1" customWidth="1"/>
    <col min="23" max="23" width="40.7109375" customWidth="1"/>
    <col min="24" max="40" width="9.140625" style="7"/>
  </cols>
  <sheetData>
    <row r="1" spans="1:18" s="7" customFormat="1" x14ac:dyDescent="0.25">
      <c r="D1" s="294"/>
    </row>
    <row r="2" spans="1:18" s="7" customFormat="1" x14ac:dyDescent="0.25">
      <c r="D2" s="294"/>
    </row>
    <row r="3" spans="1:18" s="7" customFormat="1" x14ac:dyDescent="0.25">
      <c r="D3" s="294"/>
    </row>
    <row r="4" spans="1:18" s="7" customFormat="1" ht="18" x14ac:dyDescent="0.25">
      <c r="B4" s="1220" t="s">
        <v>899</v>
      </c>
    </row>
    <row r="5" spans="1:18" s="7" customFormat="1" x14ac:dyDescent="0.25">
      <c r="D5" s="294"/>
    </row>
    <row r="6" spans="1:18" s="7" customFormat="1" x14ac:dyDescent="0.25">
      <c r="D6" s="294"/>
    </row>
    <row r="7" spans="1:18" s="7" customFormat="1" ht="11.25" customHeight="1" x14ac:dyDescent="0.25">
      <c r="D7" s="294"/>
    </row>
    <row r="8" spans="1:18" s="7" customFormat="1" x14ac:dyDescent="0.25">
      <c r="D8" s="294"/>
    </row>
    <row r="9" spans="1:18" s="175" customFormat="1" ht="15.75" customHeight="1" x14ac:dyDescent="0.25">
      <c r="A9" s="1748" t="s">
        <v>131</v>
      </c>
      <c r="B9" s="1748"/>
      <c r="C9" s="1748"/>
      <c r="D9" s="56"/>
      <c r="E9" s="1822"/>
      <c r="F9" s="1822"/>
      <c r="G9" s="1266"/>
      <c r="J9" s="1823" t="s">
        <v>1039</v>
      </c>
      <c r="L9" s="1748" t="s">
        <v>337</v>
      </c>
      <c r="M9" s="1748"/>
      <c r="N9" s="1748"/>
      <c r="P9" s="1221"/>
    </row>
    <row r="10" spans="1:18" s="175" customFormat="1" ht="15.75" customHeight="1" x14ac:dyDescent="0.25">
      <c r="A10" s="1115">
        <v>1</v>
      </c>
      <c r="B10" s="873" t="s">
        <v>127</v>
      </c>
      <c r="C10" s="411" t="s">
        <v>396</v>
      </c>
      <c r="D10" s="56"/>
      <c r="E10" s="1221"/>
      <c r="J10" s="1824"/>
      <c r="L10" s="1115">
        <v>1</v>
      </c>
      <c r="M10" s="873" t="s">
        <v>127</v>
      </c>
      <c r="N10" s="93" t="s">
        <v>398</v>
      </c>
      <c r="P10" s="1221"/>
    </row>
    <row r="11" spans="1:18" s="7" customFormat="1" ht="15.75" customHeight="1" x14ac:dyDescent="0.25">
      <c r="A11" s="1115">
        <v>2</v>
      </c>
      <c r="B11" s="873" t="s">
        <v>90</v>
      </c>
      <c r="C11" s="1181" t="s">
        <v>94</v>
      </c>
      <c r="D11" s="294"/>
      <c r="E11" s="1200" t="s">
        <v>95</v>
      </c>
      <c r="F11" s="1574" t="s">
        <v>93</v>
      </c>
      <c r="G11" s="1574"/>
      <c r="H11" s="1574"/>
      <c r="I11" s="1195"/>
      <c r="J11" s="1824"/>
      <c r="L11" s="1115">
        <v>2</v>
      </c>
      <c r="M11" s="873" t="s">
        <v>90</v>
      </c>
      <c r="N11" s="1188" t="s">
        <v>343</v>
      </c>
      <c r="P11" s="1820" t="s">
        <v>95</v>
      </c>
      <c r="Q11" s="1820"/>
      <c r="R11" s="1181" t="s">
        <v>93</v>
      </c>
    </row>
    <row r="12" spans="1:18" s="7" customFormat="1" ht="15.75" customHeight="1" x14ac:dyDescent="0.25">
      <c r="A12" s="1115">
        <v>3</v>
      </c>
      <c r="B12" s="873" t="s">
        <v>91</v>
      </c>
      <c r="C12" s="1181" t="s">
        <v>343</v>
      </c>
      <c r="D12" s="294"/>
      <c r="E12" s="1200" t="s">
        <v>95</v>
      </c>
      <c r="F12" s="1611" t="s">
        <v>342</v>
      </c>
      <c r="G12" s="1611"/>
      <c r="H12" s="1611"/>
      <c r="I12" s="353"/>
      <c r="J12" s="1824"/>
      <c r="L12" s="1115">
        <v>3</v>
      </c>
      <c r="M12" s="873" t="s">
        <v>91</v>
      </c>
      <c r="N12" s="1181" t="s">
        <v>94</v>
      </c>
      <c r="P12" s="1820" t="s">
        <v>95</v>
      </c>
      <c r="Q12" s="1820"/>
      <c r="R12" s="244" t="s">
        <v>342</v>
      </c>
    </row>
    <row r="13" spans="1:18" s="7" customFormat="1" ht="15.75" customHeight="1" x14ac:dyDescent="0.25">
      <c r="A13" s="1115">
        <v>4</v>
      </c>
      <c r="B13" s="873" t="s">
        <v>101</v>
      </c>
      <c r="C13" s="1187">
        <v>43941</v>
      </c>
      <c r="D13" s="294"/>
      <c r="E13" s="820"/>
      <c r="F13" s="175"/>
      <c r="G13" s="175"/>
      <c r="H13" s="175"/>
      <c r="I13" s="175"/>
      <c r="J13" s="1824"/>
      <c r="L13" s="1115">
        <v>4</v>
      </c>
      <c r="M13" s="873" t="s">
        <v>101</v>
      </c>
      <c r="N13" s="1187">
        <v>43941</v>
      </c>
      <c r="P13" s="1286"/>
      <c r="Q13" s="1254"/>
      <c r="R13" s="175"/>
    </row>
    <row r="14" spans="1:18" s="7" customFormat="1" ht="15.75" customHeight="1" x14ac:dyDescent="0.25">
      <c r="A14" s="1115">
        <v>5</v>
      </c>
      <c r="B14" s="873" t="s">
        <v>123</v>
      </c>
      <c r="C14" s="821">
        <v>0.45520833333333338</v>
      </c>
      <c r="D14" s="294"/>
      <c r="E14" s="820"/>
      <c r="F14" s="175"/>
      <c r="G14" s="175"/>
      <c r="H14" s="175"/>
      <c r="I14" s="175"/>
      <c r="J14" s="1824"/>
      <c r="L14" s="1115">
        <v>5</v>
      </c>
      <c r="M14" s="873" t="s">
        <v>123</v>
      </c>
      <c r="N14" s="821">
        <v>0.47587962962962965</v>
      </c>
      <c r="P14" s="1286"/>
      <c r="Q14" s="1254"/>
      <c r="R14" s="175"/>
    </row>
    <row r="15" spans="1:18" s="7" customFormat="1" ht="15.75" customHeight="1" x14ac:dyDescent="0.25">
      <c r="A15" s="1578">
        <v>6</v>
      </c>
      <c r="B15" s="1580" t="s">
        <v>124</v>
      </c>
      <c r="C15" s="1815" t="s">
        <v>150</v>
      </c>
      <c r="D15" s="294"/>
      <c r="E15" s="1199" t="s">
        <v>95</v>
      </c>
      <c r="F15" s="1574" t="s">
        <v>256</v>
      </c>
      <c r="G15" s="1574"/>
      <c r="H15" s="1574"/>
      <c r="I15" s="353"/>
      <c r="J15" s="1824"/>
      <c r="L15" s="1578">
        <v>6</v>
      </c>
      <c r="M15" s="1580" t="s">
        <v>124</v>
      </c>
      <c r="N15" s="1815" t="s">
        <v>150</v>
      </c>
      <c r="O15" s="294"/>
      <c r="P15" s="1826" t="s">
        <v>95</v>
      </c>
      <c r="Q15" s="1826"/>
      <c r="R15" s="93" t="s">
        <v>256</v>
      </c>
    </row>
    <row r="16" spans="1:18" s="7" customFormat="1" ht="15.75" customHeight="1" x14ac:dyDescent="0.25">
      <c r="A16" s="1579"/>
      <c r="B16" s="1581"/>
      <c r="C16" s="1816"/>
      <c r="D16" s="294"/>
      <c r="E16" s="1200" t="s">
        <v>222</v>
      </c>
      <c r="F16" s="1611" t="s">
        <v>207</v>
      </c>
      <c r="G16" s="1611"/>
      <c r="H16" s="1611"/>
      <c r="I16" s="353"/>
      <c r="J16" s="1824"/>
      <c r="L16" s="1579"/>
      <c r="M16" s="1581"/>
      <c r="N16" s="1816"/>
      <c r="O16" s="294"/>
      <c r="P16" s="1820" t="s">
        <v>222</v>
      </c>
      <c r="Q16" s="1820"/>
      <c r="R16" s="244" t="s">
        <v>207</v>
      </c>
    </row>
    <row r="17" spans="1:23" s="7" customFormat="1" ht="15.75" customHeight="1" x14ac:dyDescent="0.25">
      <c r="A17" s="1115">
        <v>7</v>
      </c>
      <c r="B17" s="873" t="s">
        <v>102</v>
      </c>
      <c r="C17" s="1187">
        <v>43942</v>
      </c>
      <c r="D17" s="294"/>
      <c r="E17" s="820"/>
      <c r="F17" s="175"/>
      <c r="G17" s="175"/>
      <c r="H17" s="175"/>
      <c r="I17" s="175"/>
      <c r="J17" s="1824"/>
      <c r="L17" s="1115">
        <v>7</v>
      </c>
      <c r="M17" s="873" t="s">
        <v>102</v>
      </c>
      <c r="N17" s="1187">
        <v>43942</v>
      </c>
      <c r="P17" s="1286"/>
      <c r="Q17" s="1254"/>
      <c r="R17" s="175"/>
    </row>
    <row r="18" spans="1:23" s="7" customFormat="1" ht="15.75" customHeight="1" x14ac:dyDescent="0.25">
      <c r="A18" s="1115">
        <v>8</v>
      </c>
      <c r="B18" s="873" t="s">
        <v>103</v>
      </c>
      <c r="C18" s="1187">
        <v>43949</v>
      </c>
      <c r="D18" s="294"/>
      <c r="E18" s="820"/>
      <c r="F18" s="175"/>
      <c r="G18" s="175"/>
      <c r="H18" s="175"/>
      <c r="I18" s="175"/>
      <c r="J18" s="1824"/>
      <c r="L18" s="1115">
        <v>8</v>
      </c>
      <c r="M18" s="873" t="s">
        <v>103</v>
      </c>
      <c r="N18" s="1187">
        <v>43970</v>
      </c>
      <c r="P18" s="1286"/>
      <c r="Q18" s="1254"/>
      <c r="R18" s="175"/>
    </row>
    <row r="19" spans="1:23" s="7" customFormat="1" ht="15.75" customHeight="1" x14ac:dyDescent="0.25">
      <c r="A19" s="1161">
        <v>9</v>
      </c>
      <c r="B19" s="1162" t="s">
        <v>85</v>
      </c>
      <c r="C19" s="908" t="s">
        <v>397</v>
      </c>
      <c r="D19" s="294"/>
      <c r="E19" s="1200" t="s">
        <v>181</v>
      </c>
      <c r="F19" s="1611" t="s">
        <v>376</v>
      </c>
      <c r="G19" s="1611"/>
      <c r="H19" s="1611"/>
      <c r="I19" s="259"/>
      <c r="J19" s="1824"/>
      <c r="L19" s="1161">
        <v>9</v>
      </c>
      <c r="M19" s="1162" t="s">
        <v>85</v>
      </c>
      <c r="N19" s="909" t="s">
        <v>397</v>
      </c>
      <c r="P19" s="1820" t="s">
        <v>181</v>
      </c>
      <c r="Q19" s="1820"/>
      <c r="R19" s="244" t="s">
        <v>376</v>
      </c>
    </row>
    <row r="20" spans="1:23" s="7" customFormat="1" ht="15.75" customHeight="1" x14ac:dyDescent="0.25">
      <c r="A20" s="1115">
        <v>10</v>
      </c>
      <c r="B20" s="873" t="s">
        <v>86</v>
      </c>
      <c r="C20" s="665" t="s">
        <v>399</v>
      </c>
      <c r="D20" s="294"/>
      <c r="E20" s="823"/>
      <c r="F20" s="175"/>
      <c r="G20" s="175"/>
      <c r="H20" s="175"/>
      <c r="I20" s="175"/>
      <c r="J20" s="1824"/>
      <c r="L20" s="1115">
        <v>10</v>
      </c>
      <c r="M20" s="873" t="s">
        <v>86</v>
      </c>
      <c r="N20" s="109" t="s">
        <v>225</v>
      </c>
      <c r="P20" s="1287"/>
      <c r="Q20" s="1254"/>
      <c r="R20" s="175"/>
    </row>
    <row r="21" spans="1:23" s="7" customFormat="1" ht="15.75" customHeight="1" x14ac:dyDescent="0.25">
      <c r="A21" s="1115">
        <v>11</v>
      </c>
      <c r="B21" s="873" t="s">
        <v>87</v>
      </c>
      <c r="C21" s="109" t="s">
        <v>561</v>
      </c>
      <c r="D21" s="294"/>
      <c r="E21" s="1203" t="s">
        <v>100</v>
      </c>
      <c r="F21" s="1817" t="s">
        <v>399</v>
      </c>
      <c r="G21" s="1818"/>
      <c r="H21" s="1819"/>
      <c r="I21" s="218"/>
      <c r="J21" s="1824"/>
      <c r="L21" s="1115">
        <v>11</v>
      </c>
      <c r="M21" s="873" t="s">
        <v>87</v>
      </c>
      <c r="N21" s="109" t="s">
        <v>225</v>
      </c>
      <c r="P21" s="1821" t="s">
        <v>100</v>
      </c>
      <c r="Q21" s="1821"/>
      <c r="R21" s="109" t="s">
        <v>225</v>
      </c>
    </row>
    <row r="22" spans="1:23" s="7" customFormat="1" ht="15.75" customHeight="1" x14ac:dyDescent="0.25">
      <c r="A22" s="1115">
        <v>12</v>
      </c>
      <c r="B22" s="873" t="s">
        <v>83</v>
      </c>
      <c r="C22" s="109">
        <v>50000000</v>
      </c>
      <c r="D22" s="294"/>
      <c r="E22" s="1201"/>
      <c r="F22" s="260"/>
      <c r="G22" s="260"/>
      <c r="H22" s="260"/>
      <c r="I22" s="260"/>
      <c r="J22" s="1824"/>
      <c r="L22" s="1115">
        <v>12</v>
      </c>
      <c r="M22" s="873" t="s">
        <v>83</v>
      </c>
      <c r="N22" s="109">
        <v>15000000</v>
      </c>
      <c r="P22" s="1288"/>
      <c r="Q22" s="1254"/>
      <c r="R22" s="260"/>
    </row>
    <row r="23" spans="1:23" s="7" customFormat="1" ht="15.75" customHeight="1" x14ac:dyDescent="0.25">
      <c r="A23" s="1115">
        <v>13</v>
      </c>
      <c r="B23" s="873" t="s">
        <v>88</v>
      </c>
      <c r="C23" s="1181" t="s">
        <v>99</v>
      </c>
      <c r="D23" s="294"/>
      <c r="E23" s="300"/>
      <c r="F23" s="175"/>
      <c r="G23" s="175"/>
      <c r="H23" s="175"/>
      <c r="I23" s="175"/>
      <c r="J23" s="1824"/>
      <c r="L23" s="1115">
        <v>13</v>
      </c>
      <c r="M23" s="873" t="s">
        <v>88</v>
      </c>
      <c r="N23" s="1181" t="s">
        <v>99</v>
      </c>
      <c r="P23" s="1289"/>
      <c r="Q23" s="1254"/>
      <c r="R23" s="175"/>
    </row>
    <row r="24" spans="1:23" s="7" customFormat="1" ht="15.75" customHeight="1" x14ac:dyDescent="0.25">
      <c r="A24" s="1115">
        <v>14</v>
      </c>
      <c r="B24" s="873" t="s">
        <v>82</v>
      </c>
      <c r="C24" s="666">
        <v>-6.1000000000000004E-3</v>
      </c>
      <c r="D24" s="294"/>
      <c r="E24" s="824"/>
      <c r="F24" s="1195"/>
      <c r="G24" s="1195"/>
      <c r="H24" s="1195"/>
      <c r="I24" s="1195"/>
      <c r="J24" s="1824"/>
      <c r="L24" s="1115">
        <v>14</v>
      </c>
      <c r="M24" s="873" t="s">
        <v>82</v>
      </c>
      <c r="N24" s="666">
        <v>-5.7000000000000002E-3</v>
      </c>
      <c r="P24" s="1290"/>
      <c r="Q24" s="1254"/>
      <c r="R24" s="1195"/>
    </row>
    <row r="25" spans="1:23" s="7" customFormat="1" ht="15.75" customHeight="1" x14ac:dyDescent="0.25">
      <c r="A25" s="1115">
        <v>15</v>
      </c>
      <c r="B25" s="873" t="s">
        <v>84</v>
      </c>
      <c r="C25" s="109">
        <f>C22*(1+((C24*(C18-C17))/(360)))</f>
        <v>49994069.444444448</v>
      </c>
      <c r="D25" s="294"/>
      <c r="E25" s="825"/>
      <c r="F25" s="175"/>
      <c r="G25" s="175"/>
      <c r="H25" s="175"/>
      <c r="I25" s="175"/>
      <c r="J25" s="1824"/>
      <c r="L25" s="1115">
        <v>15</v>
      </c>
      <c r="M25" s="873" t="s">
        <v>84</v>
      </c>
      <c r="N25" s="109">
        <f>N22*(1+((N24*(N18-N17))/(360)))</f>
        <v>14993350</v>
      </c>
      <c r="P25" s="1291"/>
      <c r="Q25" s="1254"/>
      <c r="R25" s="175"/>
    </row>
    <row r="26" spans="1:23" s="7" customFormat="1" ht="15.75" customHeight="1" x14ac:dyDescent="0.25">
      <c r="A26" s="1115">
        <v>16</v>
      </c>
      <c r="B26" s="873" t="s">
        <v>316</v>
      </c>
      <c r="C26" s="109" t="s">
        <v>262</v>
      </c>
      <c r="D26" s="294"/>
      <c r="E26" s="1200" t="s">
        <v>95</v>
      </c>
      <c r="F26" s="1574" t="s">
        <v>151</v>
      </c>
      <c r="G26" s="1574"/>
      <c r="H26" s="1574"/>
      <c r="I26" s="1195"/>
      <c r="J26" s="1824"/>
      <c r="L26" s="1115">
        <v>16</v>
      </c>
      <c r="M26" s="873" t="s">
        <v>316</v>
      </c>
      <c r="N26" s="109" t="s">
        <v>262</v>
      </c>
      <c r="P26" s="1820" t="s">
        <v>95</v>
      </c>
      <c r="Q26" s="1820"/>
      <c r="R26" s="1181" t="s">
        <v>151</v>
      </c>
    </row>
    <row r="27" spans="1:23" s="7" customFormat="1" ht="15.75" customHeight="1" x14ac:dyDescent="0.25">
      <c r="A27" s="1115">
        <v>17</v>
      </c>
      <c r="B27" s="873" t="s">
        <v>13</v>
      </c>
      <c r="C27" s="109" t="s">
        <v>343</v>
      </c>
      <c r="D27" s="205"/>
      <c r="E27" s="1200" t="s">
        <v>95</v>
      </c>
      <c r="F27" s="1611" t="s">
        <v>342</v>
      </c>
      <c r="G27" s="1611"/>
      <c r="H27" s="1611"/>
      <c r="I27" s="353"/>
      <c r="J27" s="1825"/>
      <c r="L27" s="1115">
        <v>17</v>
      </c>
      <c r="M27" s="873" t="s">
        <v>13</v>
      </c>
      <c r="N27" s="1188" t="s">
        <v>343</v>
      </c>
      <c r="P27" s="1820" t="s">
        <v>95</v>
      </c>
      <c r="Q27" s="1820"/>
      <c r="R27" s="244" t="s">
        <v>342</v>
      </c>
    </row>
    <row r="28" spans="1:23" s="7" customFormat="1" ht="18" customHeight="1" x14ac:dyDescent="0.25">
      <c r="A28" s="1115">
        <v>18</v>
      </c>
      <c r="B28" s="873" t="s">
        <v>211</v>
      </c>
      <c r="C28" s="109" t="s">
        <v>262</v>
      </c>
      <c r="D28" s="294"/>
      <c r="E28" s="822" t="s">
        <v>95</v>
      </c>
      <c r="F28" s="1574" t="s">
        <v>205</v>
      </c>
      <c r="G28" s="1574"/>
      <c r="H28" s="1574"/>
      <c r="I28" s="353"/>
      <c r="J28" s="1246"/>
      <c r="L28" s="1115">
        <v>18</v>
      </c>
      <c r="M28" s="873" t="s">
        <v>211</v>
      </c>
      <c r="N28" s="109" t="s">
        <v>262</v>
      </c>
      <c r="O28" s="294"/>
      <c r="P28" s="1820" t="s">
        <v>95</v>
      </c>
      <c r="Q28" s="1820"/>
      <c r="R28" s="93" t="s">
        <v>205</v>
      </c>
    </row>
    <row r="29" spans="1:23" s="7" customFormat="1" ht="15.75" customHeight="1" x14ac:dyDescent="0.25">
      <c r="A29" s="198"/>
      <c r="B29" s="910"/>
      <c r="C29" s="911"/>
      <c r="D29" s="205"/>
      <c r="E29" s="1205"/>
      <c r="F29" s="1195"/>
      <c r="G29" s="1195"/>
      <c r="H29" s="1195"/>
      <c r="J29" s="1246"/>
      <c r="K29" s="581"/>
      <c r="L29" s="175"/>
      <c r="N29" s="897"/>
      <c r="T29" s="1619" t="s">
        <v>424</v>
      </c>
      <c r="U29" s="1619"/>
      <c r="V29" s="1619"/>
    </row>
    <row r="30" spans="1:23" s="7" customFormat="1" ht="18" x14ac:dyDescent="0.25">
      <c r="A30" s="1620" t="s">
        <v>372</v>
      </c>
      <c r="B30" s="1620"/>
      <c r="C30" s="1620"/>
      <c r="E30" s="1205"/>
      <c r="F30" s="1784" t="s">
        <v>858</v>
      </c>
      <c r="G30" s="1195"/>
      <c r="H30" s="1195"/>
      <c r="I30" s="1620" t="s">
        <v>352</v>
      </c>
      <c r="J30" s="1620"/>
      <c r="K30" s="205"/>
      <c r="L30" s="1745" t="s">
        <v>373</v>
      </c>
      <c r="M30" s="1745"/>
      <c r="N30" s="1745"/>
      <c r="Q30" s="1755" t="s">
        <v>353</v>
      </c>
      <c r="R30" s="1755"/>
      <c r="T30" s="1619"/>
      <c r="U30" s="1619"/>
      <c r="V30" s="1619"/>
    </row>
    <row r="31" spans="1:23" s="7" customFormat="1" ht="15.75" customHeight="1" x14ac:dyDescent="0.25">
      <c r="A31" s="1747" t="s">
        <v>349</v>
      </c>
      <c r="B31" s="1747"/>
      <c r="C31" s="1747"/>
      <c r="F31" s="1747"/>
      <c r="I31" s="1747" t="s">
        <v>348</v>
      </c>
      <c r="J31" s="1747"/>
      <c r="L31" s="1747" t="s">
        <v>350</v>
      </c>
      <c r="M31" s="1747"/>
      <c r="N31" s="1747"/>
      <c r="O31" s="212"/>
      <c r="P31" s="212"/>
      <c r="Q31" s="1747" t="s">
        <v>349</v>
      </c>
      <c r="R31" s="1747"/>
      <c r="T31" s="1756" t="s">
        <v>133</v>
      </c>
      <c r="U31" s="1756"/>
      <c r="V31" s="1756"/>
    </row>
    <row r="32" spans="1:23" ht="15.75" x14ac:dyDescent="0.25">
      <c r="A32" s="537">
        <v>1</v>
      </c>
      <c r="B32" s="647" t="s">
        <v>0</v>
      </c>
      <c r="C32" s="787" t="s">
        <v>691</v>
      </c>
      <c r="D32" s="269" t="s">
        <v>130</v>
      </c>
      <c r="E32" s="881" t="s">
        <v>283</v>
      </c>
      <c r="F32" s="1115"/>
      <c r="H32" s="191"/>
      <c r="I32" s="537">
        <v>1</v>
      </c>
      <c r="J32" s="787" t="s">
        <v>721</v>
      </c>
      <c r="L32" s="537">
        <v>1</v>
      </c>
      <c r="M32" s="647" t="s">
        <v>0</v>
      </c>
      <c r="N32" s="787" t="s">
        <v>691</v>
      </c>
      <c r="O32" s="648"/>
      <c r="P32" s="648"/>
      <c r="Q32" s="537">
        <v>1</v>
      </c>
      <c r="R32" s="787" t="s">
        <v>721</v>
      </c>
      <c r="T32" s="537">
        <v>1</v>
      </c>
      <c r="U32" s="787" t="s">
        <v>845</v>
      </c>
      <c r="V32" s="269" t="s">
        <v>130</v>
      </c>
      <c r="W32" s="657" t="s">
        <v>283</v>
      </c>
    </row>
    <row r="33" spans="1:23" s="7" customFormat="1" ht="15.75" x14ac:dyDescent="0.25">
      <c r="A33" s="537">
        <v>2</v>
      </c>
      <c r="B33" s="647" t="s">
        <v>1</v>
      </c>
      <c r="C33" s="1181" t="s">
        <v>93</v>
      </c>
      <c r="D33" s="269" t="s">
        <v>130</v>
      </c>
      <c r="E33" s="882" t="s">
        <v>283</v>
      </c>
      <c r="F33" s="1125" t="s">
        <v>862</v>
      </c>
      <c r="H33" s="1195"/>
      <c r="I33" s="537">
        <v>2</v>
      </c>
      <c r="J33" s="244" t="s">
        <v>342</v>
      </c>
      <c r="L33" s="537">
        <v>2</v>
      </c>
      <c r="M33" s="647" t="s">
        <v>1</v>
      </c>
      <c r="N33" s="1181" t="s">
        <v>93</v>
      </c>
      <c r="O33" s="648"/>
      <c r="P33" s="648"/>
      <c r="Q33" s="537">
        <v>2</v>
      </c>
      <c r="R33" s="244" t="s">
        <v>342</v>
      </c>
      <c r="T33" s="537">
        <v>2</v>
      </c>
      <c r="U33" s="1181" t="s">
        <v>93</v>
      </c>
      <c r="V33" s="269" t="s">
        <v>130</v>
      </c>
    </row>
    <row r="34" spans="1:23" s="7" customFormat="1" ht="15.75" x14ac:dyDescent="0.25">
      <c r="A34" s="537">
        <v>3</v>
      </c>
      <c r="B34" s="647" t="s">
        <v>40</v>
      </c>
      <c r="C34" s="1181" t="s">
        <v>93</v>
      </c>
      <c r="D34" s="269" t="s">
        <v>130</v>
      </c>
      <c r="E34" s="882"/>
      <c r="F34" s="1125">
        <v>4.0999999999999996</v>
      </c>
      <c r="H34" s="1195"/>
      <c r="I34" s="537">
        <v>3</v>
      </c>
      <c r="J34" s="244" t="s">
        <v>342</v>
      </c>
      <c r="L34" s="537">
        <v>3</v>
      </c>
      <c r="M34" s="647" t="s">
        <v>40</v>
      </c>
      <c r="N34" s="1181" t="s">
        <v>93</v>
      </c>
      <c r="O34" s="648"/>
      <c r="P34" s="648"/>
      <c r="Q34" s="537">
        <v>3</v>
      </c>
      <c r="R34" s="244" t="s">
        <v>342</v>
      </c>
      <c r="T34" s="537">
        <v>3</v>
      </c>
      <c r="U34" s="1181" t="s">
        <v>93</v>
      </c>
      <c r="V34" s="269" t="s">
        <v>130</v>
      </c>
    </row>
    <row r="35" spans="1:23" s="7" customFormat="1" ht="15.75" x14ac:dyDescent="0.25">
      <c r="A35" s="537">
        <v>4</v>
      </c>
      <c r="B35" s="647" t="s">
        <v>12</v>
      </c>
      <c r="C35" s="1188" t="s">
        <v>106</v>
      </c>
      <c r="D35" s="269" t="s">
        <v>130</v>
      </c>
      <c r="E35" s="882"/>
      <c r="F35" s="1114"/>
      <c r="H35" s="1195"/>
      <c r="I35" s="537">
        <v>4</v>
      </c>
      <c r="J35" s="1188" t="s">
        <v>106</v>
      </c>
      <c r="L35" s="537">
        <v>4</v>
      </c>
      <c r="M35" s="647" t="s">
        <v>12</v>
      </c>
      <c r="N35" s="1188" t="s">
        <v>106</v>
      </c>
      <c r="O35" s="648"/>
      <c r="P35" s="648"/>
      <c r="Q35" s="537">
        <v>4</v>
      </c>
      <c r="R35" s="1188" t="s">
        <v>106</v>
      </c>
      <c r="T35" s="537">
        <v>4</v>
      </c>
      <c r="U35" s="1436" t="s">
        <v>623</v>
      </c>
      <c r="V35" s="1536" t="s">
        <v>769</v>
      </c>
    </row>
    <row r="36" spans="1:23" s="7" customFormat="1" ht="15.75" x14ac:dyDescent="0.25">
      <c r="A36" s="537">
        <v>5</v>
      </c>
      <c r="B36" s="647" t="s">
        <v>2</v>
      </c>
      <c r="C36" s="1188" t="s">
        <v>107</v>
      </c>
      <c r="D36" s="269" t="s">
        <v>130</v>
      </c>
      <c r="E36" s="882"/>
      <c r="F36" s="1119"/>
      <c r="H36" s="1195"/>
      <c r="I36" s="537">
        <v>5</v>
      </c>
      <c r="J36" s="1181" t="s">
        <v>341</v>
      </c>
      <c r="L36" s="537">
        <v>5</v>
      </c>
      <c r="M36" s="647" t="s">
        <v>2</v>
      </c>
      <c r="N36" s="1188" t="s">
        <v>107</v>
      </c>
      <c r="O36" s="648"/>
      <c r="P36" s="648"/>
      <c r="Q36" s="537">
        <v>5</v>
      </c>
      <c r="R36" s="1181" t="s">
        <v>341</v>
      </c>
      <c r="T36" s="537">
        <v>5</v>
      </c>
      <c r="U36" s="1436" t="s">
        <v>623</v>
      </c>
      <c r="V36" s="1536" t="s">
        <v>769</v>
      </c>
    </row>
    <row r="37" spans="1:23" ht="15.75" x14ac:dyDescent="0.25">
      <c r="A37" s="537">
        <v>6</v>
      </c>
      <c r="B37" s="647" t="s">
        <v>445</v>
      </c>
      <c r="C37" s="71"/>
      <c r="D37" s="269" t="s">
        <v>44</v>
      </c>
      <c r="E37" s="427"/>
      <c r="F37" s="1114"/>
      <c r="H37" s="186"/>
      <c r="I37" s="537">
        <v>6</v>
      </c>
      <c r="J37" s="71"/>
      <c r="L37" s="537">
        <v>6</v>
      </c>
      <c r="M37" s="647" t="s">
        <v>445</v>
      </c>
      <c r="N37" s="71"/>
      <c r="O37" s="648"/>
      <c r="P37" s="648"/>
      <c r="Q37" s="537">
        <v>6</v>
      </c>
      <c r="R37" s="71"/>
      <c r="T37" s="537">
        <v>6</v>
      </c>
      <c r="U37" s="1436" t="s">
        <v>623</v>
      </c>
      <c r="V37" s="1536" t="s">
        <v>769</v>
      </c>
      <c r="W37" s="7"/>
    </row>
    <row r="38" spans="1:23" ht="15.75" x14ac:dyDescent="0.25">
      <c r="A38" s="537">
        <v>7</v>
      </c>
      <c r="B38" s="647" t="s">
        <v>446</v>
      </c>
      <c r="C38" s="71"/>
      <c r="D38" s="269" t="s">
        <v>43</v>
      </c>
      <c r="E38" s="427" t="s">
        <v>283</v>
      </c>
      <c r="F38" s="1126"/>
      <c r="H38" s="186"/>
      <c r="I38" s="537">
        <v>7</v>
      </c>
      <c r="J38" s="71"/>
      <c r="L38" s="537">
        <v>7</v>
      </c>
      <c r="M38" s="647" t="s">
        <v>446</v>
      </c>
      <c r="N38" s="71"/>
      <c r="O38" s="648"/>
      <c r="P38" s="648"/>
      <c r="Q38" s="537">
        <v>7</v>
      </c>
      <c r="R38" s="71"/>
      <c r="T38" s="537">
        <v>7</v>
      </c>
      <c r="U38" s="1521"/>
      <c r="V38" s="269" t="s">
        <v>43</v>
      </c>
      <c r="W38" s="7"/>
    </row>
    <row r="39" spans="1:23" ht="15.75" x14ac:dyDescent="0.25">
      <c r="A39" s="537">
        <v>8</v>
      </c>
      <c r="B39" s="647" t="s">
        <v>447</v>
      </c>
      <c r="C39" s="71"/>
      <c r="D39" s="269" t="s">
        <v>43</v>
      </c>
      <c r="E39" s="427" t="s">
        <v>283</v>
      </c>
      <c r="F39" s="1114"/>
      <c r="H39" s="186"/>
      <c r="I39" s="537">
        <v>8</v>
      </c>
      <c r="J39" s="71"/>
      <c r="L39" s="537">
        <v>8</v>
      </c>
      <c r="M39" s="647" t="s">
        <v>447</v>
      </c>
      <c r="N39" s="71"/>
      <c r="O39" s="648"/>
      <c r="P39" s="648"/>
      <c r="Q39" s="537">
        <v>8</v>
      </c>
      <c r="R39" s="71"/>
      <c r="T39" s="537">
        <v>8</v>
      </c>
      <c r="U39" s="1521"/>
      <c r="V39" s="269" t="s">
        <v>43</v>
      </c>
      <c r="W39" s="7"/>
    </row>
    <row r="40" spans="1:23" ht="15.75" x14ac:dyDescent="0.25">
      <c r="A40" s="537">
        <v>9</v>
      </c>
      <c r="B40" s="647" t="s">
        <v>5</v>
      </c>
      <c r="C40" s="329" t="s">
        <v>109</v>
      </c>
      <c r="D40" s="269" t="s">
        <v>130</v>
      </c>
      <c r="E40" s="427"/>
      <c r="F40" s="1115"/>
      <c r="H40" s="186"/>
      <c r="I40" s="537">
        <v>9</v>
      </c>
      <c r="J40" s="329" t="s">
        <v>208</v>
      </c>
      <c r="L40" s="537">
        <v>9</v>
      </c>
      <c r="M40" s="647" t="s">
        <v>5</v>
      </c>
      <c r="N40" s="386" t="s">
        <v>208</v>
      </c>
      <c r="O40" s="648"/>
      <c r="P40" s="648"/>
      <c r="Q40" s="537">
        <v>9</v>
      </c>
      <c r="R40" s="386" t="s">
        <v>109</v>
      </c>
      <c r="T40" s="537">
        <v>9</v>
      </c>
      <c r="U40" s="1436" t="s">
        <v>623</v>
      </c>
      <c r="V40" s="1536" t="s">
        <v>769</v>
      </c>
      <c r="W40" s="427"/>
    </row>
    <row r="41" spans="1:23" ht="15.75" x14ac:dyDescent="0.25">
      <c r="A41" s="537">
        <v>10</v>
      </c>
      <c r="B41" s="647" t="s">
        <v>6</v>
      </c>
      <c r="C41" s="330" t="s">
        <v>93</v>
      </c>
      <c r="D41" s="269" t="s">
        <v>130</v>
      </c>
      <c r="E41" s="427" t="s">
        <v>283</v>
      </c>
      <c r="F41" s="1125">
        <v>4.0999999999999996</v>
      </c>
      <c r="H41" s="186"/>
      <c r="I41" s="537">
        <v>10</v>
      </c>
      <c r="J41" s="89" t="s">
        <v>342</v>
      </c>
      <c r="L41" s="537">
        <v>10</v>
      </c>
      <c r="M41" s="647" t="s">
        <v>6</v>
      </c>
      <c r="N41" s="387" t="s">
        <v>93</v>
      </c>
      <c r="O41" s="648"/>
      <c r="P41" s="648"/>
      <c r="Q41" s="537">
        <v>10</v>
      </c>
      <c r="R41" s="89" t="s">
        <v>342</v>
      </c>
      <c r="T41" s="537">
        <v>10</v>
      </c>
      <c r="U41" s="1436" t="s">
        <v>623</v>
      </c>
      <c r="V41" s="1536" t="s">
        <v>769</v>
      </c>
      <c r="W41" s="7"/>
    </row>
    <row r="42" spans="1:23" ht="15.75" x14ac:dyDescent="0.25">
      <c r="A42" s="537">
        <v>11</v>
      </c>
      <c r="B42" s="647" t="s">
        <v>7</v>
      </c>
      <c r="C42" s="89" t="s">
        <v>342</v>
      </c>
      <c r="D42" s="269" t="s">
        <v>130</v>
      </c>
      <c r="E42" s="427"/>
      <c r="F42" s="1116"/>
      <c r="H42" s="925"/>
      <c r="I42" s="537">
        <v>11</v>
      </c>
      <c r="J42" s="329" t="s">
        <v>93</v>
      </c>
      <c r="L42" s="537">
        <v>11</v>
      </c>
      <c r="M42" s="647" t="s">
        <v>7</v>
      </c>
      <c r="N42" s="89" t="s">
        <v>342</v>
      </c>
      <c r="O42" s="648"/>
      <c r="P42" s="648"/>
      <c r="Q42" s="537">
        <v>11</v>
      </c>
      <c r="R42" s="386" t="s">
        <v>93</v>
      </c>
      <c r="T42" s="537">
        <v>11</v>
      </c>
      <c r="U42" s="244" t="s">
        <v>342</v>
      </c>
      <c r="V42" s="269" t="s">
        <v>130</v>
      </c>
      <c r="W42" s="7"/>
    </row>
    <row r="43" spans="1:23" ht="15.75" x14ac:dyDescent="0.25">
      <c r="A43" s="537">
        <v>12</v>
      </c>
      <c r="B43" s="647" t="s">
        <v>46</v>
      </c>
      <c r="C43" s="329" t="s">
        <v>171</v>
      </c>
      <c r="D43" s="269" t="s">
        <v>130</v>
      </c>
      <c r="E43" s="427"/>
      <c r="F43" s="1125">
        <v>4.2</v>
      </c>
      <c r="H43" s="212"/>
      <c r="I43" s="537">
        <v>12</v>
      </c>
      <c r="J43" s="329" t="s">
        <v>108</v>
      </c>
      <c r="L43" s="537">
        <v>12</v>
      </c>
      <c r="M43" s="647" t="s">
        <v>46</v>
      </c>
      <c r="N43" s="386" t="s">
        <v>171</v>
      </c>
      <c r="O43" s="648"/>
      <c r="P43" s="648"/>
      <c r="Q43" s="537">
        <v>12</v>
      </c>
      <c r="R43" s="386" t="s">
        <v>108</v>
      </c>
      <c r="T43" s="537">
        <v>12</v>
      </c>
      <c r="U43" s="1436" t="s">
        <v>623</v>
      </c>
      <c r="V43" s="1536" t="s">
        <v>769</v>
      </c>
      <c r="W43" s="7"/>
    </row>
    <row r="44" spans="1:23" ht="15.75" x14ac:dyDescent="0.25">
      <c r="A44" s="537">
        <v>13</v>
      </c>
      <c r="B44" s="647" t="s">
        <v>8</v>
      </c>
      <c r="C44" s="987"/>
      <c r="D44" s="269" t="s">
        <v>43</v>
      </c>
      <c r="E44" s="427" t="s">
        <v>283</v>
      </c>
      <c r="F44" s="1115">
        <v>4.3</v>
      </c>
      <c r="H44" s="212"/>
      <c r="I44" s="537">
        <v>13</v>
      </c>
      <c r="J44" s="392"/>
      <c r="L44" s="537">
        <v>13</v>
      </c>
      <c r="M44" s="647" t="s">
        <v>8</v>
      </c>
      <c r="N44" s="987"/>
      <c r="O44" s="648"/>
      <c r="P44" s="648"/>
      <c r="Q44" s="537">
        <v>13</v>
      </c>
      <c r="R44" s="392"/>
      <c r="T44" s="537">
        <v>13</v>
      </c>
      <c r="U44" s="1436" t="s">
        <v>623</v>
      </c>
      <c r="V44" s="269" t="s">
        <v>769</v>
      </c>
      <c r="W44" s="7"/>
    </row>
    <row r="45" spans="1:23" ht="15.75" x14ac:dyDescent="0.25">
      <c r="A45" s="537">
        <v>14</v>
      </c>
      <c r="B45" s="647" t="s">
        <v>9</v>
      </c>
      <c r="C45" s="25" t="s">
        <v>205</v>
      </c>
      <c r="D45" s="269" t="s">
        <v>43</v>
      </c>
      <c r="E45" s="182"/>
      <c r="F45" s="1118"/>
      <c r="H45" s="212"/>
      <c r="I45" s="537">
        <v>14</v>
      </c>
      <c r="J45" s="25" t="s">
        <v>205</v>
      </c>
      <c r="L45" s="537">
        <v>14</v>
      </c>
      <c r="M45" s="647" t="s">
        <v>9</v>
      </c>
      <c r="N45" s="25" t="s">
        <v>205</v>
      </c>
      <c r="O45" s="648"/>
      <c r="P45" s="648"/>
      <c r="Q45" s="537">
        <v>14</v>
      </c>
      <c r="R45" s="25" t="s">
        <v>205</v>
      </c>
      <c r="T45" s="537">
        <v>14</v>
      </c>
      <c r="U45" s="25" t="s">
        <v>205</v>
      </c>
      <c r="V45" s="269" t="s">
        <v>43</v>
      </c>
      <c r="W45" s="7"/>
    </row>
    <row r="46" spans="1:23" ht="15.75" x14ac:dyDescent="0.25">
      <c r="A46" s="537">
        <v>15</v>
      </c>
      <c r="B46" s="647" t="s">
        <v>10</v>
      </c>
      <c r="C46" s="341"/>
      <c r="D46" s="269" t="s">
        <v>43</v>
      </c>
      <c r="E46" s="182"/>
      <c r="F46" s="1125"/>
      <c r="H46" s="212"/>
      <c r="I46" s="537">
        <v>15</v>
      </c>
      <c r="J46" s="341"/>
      <c r="L46" s="537">
        <v>15</v>
      </c>
      <c r="M46" s="647" t="s">
        <v>10</v>
      </c>
      <c r="N46" s="341"/>
      <c r="O46" s="648"/>
      <c r="P46" s="648"/>
      <c r="Q46" s="537">
        <v>15</v>
      </c>
      <c r="R46" s="341"/>
      <c r="T46" s="537">
        <v>15</v>
      </c>
      <c r="U46" s="1436" t="s">
        <v>623</v>
      </c>
      <c r="V46" s="269" t="s">
        <v>769</v>
      </c>
      <c r="W46" s="7"/>
    </row>
    <row r="47" spans="1:23" ht="15.75" x14ac:dyDescent="0.25">
      <c r="A47" s="537">
        <v>16</v>
      </c>
      <c r="B47" s="647" t="s">
        <v>41</v>
      </c>
      <c r="C47" s="387" t="s">
        <v>93</v>
      </c>
      <c r="D47" s="269" t="s">
        <v>44</v>
      </c>
      <c r="E47" s="427" t="s">
        <v>283</v>
      </c>
      <c r="F47" s="1116"/>
      <c r="H47" s="925"/>
      <c r="I47" s="537">
        <v>16</v>
      </c>
      <c r="J47" s="1014" t="s">
        <v>93</v>
      </c>
      <c r="L47" s="537">
        <v>16</v>
      </c>
      <c r="M47" s="647" t="s">
        <v>41</v>
      </c>
      <c r="N47" s="387" t="s">
        <v>93</v>
      </c>
      <c r="O47" s="212"/>
      <c r="P47" s="212"/>
      <c r="Q47" s="537">
        <v>16</v>
      </c>
      <c r="R47" s="1014" t="s">
        <v>93</v>
      </c>
      <c r="T47" s="537">
        <v>16</v>
      </c>
      <c r="U47" s="1436" t="s">
        <v>623</v>
      </c>
      <c r="V47" s="269" t="s">
        <v>769</v>
      </c>
      <c r="W47" s="7"/>
    </row>
    <row r="48" spans="1:23" ht="15.75" x14ac:dyDescent="0.25">
      <c r="A48" s="537">
        <v>17</v>
      </c>
      <c r="B48" s="647" t="s">
        <v>11</v>
      </c>
      <c r="C48" s="330" t="s">
        <v>93</v>
      </c>
      <c r="D48" s="269" t="s">
        <v>43</v>
      </c>
      <c r="E48" s="427" t="s">
        <v>283</v>
      </c>
      <c r="F48" s="1115">
        <v>4.5999999999999996</v>
      </c>
      <c r="H48" s="791"/>
      <c r="I48" s="537">
        <v>17</v>
      </c>
      <c r="J48" s="330" t="s">
        <v>342</v>
      </c>
      <c r="L48" s="537">
        <v>17</v>
      </c>
      <c r="M48" s="647" t="s">
        <v>11</v>
      </c>
      <c r="N48" s="387" t="s">
        <v>93</v>
      </c>
      <c r="O48" s="648"/>
      <c r="P48" s="648"/>
      <c r="Q48" s="537">
        <v>17</v>
      </c>
      <c r="R48" s="387" t="s">
        <v>342</v>
      </c>
      <c r="T48" s="537">
        <v>17</v>
      </c>
      <c r="U48" s="1436" t="s">
        <v>623</v>
      </c>
      <c r="V48" s="269" t="s">
        <v>769</v>
      </c>
      <c r="W48" s="7"/>
    </row>
    <row r="49" spans="1:23" ht="15.75" x14ac:dyDescent="0.25">
      <c r="A49" s="537">
        <v>18</v>
      </c>
      <c r="B49" s="647" t="s">
        <v>154</v>
      </c>
      <c r="C49" s="72"/>
      <c r="D49" s="269" t="s">
        <v>43</v>
      </c>
      <c r="E49" s="1166"/>
      <c r="F49" s="1115"/>
      <c r="H49" s="1178"/>
      <c r="I49" s="537">
        <v>18</v>
      </c>
      <c r="J49" s="72"/>
      <c r="L49" s="537">
        <v>18</v>
      </c>
      <c r="M49" s="647" t="s">
        <v>154</v>
      </c>
      <c r="N49" s="72"/>
      <c r="O49" s="648"/>
      <c r="P49" s="648"/>
      <c r="Q49" s="537">
        <v>18</v>
      </c>
      <c r="R49" s="72"/>
      <c r="T49" s="537">
        <v>18</v>
      </c>
      <c r="U49" s="1137"/>
      <c r="V49" s="269" t="s">
        <v>43</v>
      </c>
      <c r="W49" s="7"/>
    </row>
    <row r="50" spans="1:23" ht="15.75" x14ac:dyDescent="0.25">
      <c r="A50" s="1746" t="s">
        <v>340</v>
      </c>
      <c r="B50" s="1746"/>
      <c r="C50" s="1746"/>
      <c r="D50" s="1423"/>
      <c r="E50" s="178"/>
      <c r="F50" s="198"/>
      <c r="H50" s="220"/>
      <c r="I50" s="1746"/>
      <c r="J50" s="1746"/>
      <c r="L50" s="1746"/>
      <c r="M50" s="1746"/>
      <c r="N50" s="1746"/>
      <c r="O50" s="648"/>
      <c r="P50" s="648"/>
      <c r="Q50" s="1746"/>
      <c r="R50" s="1746"/>
      <c r="T50" s="1832"/>
      <c r="U50" s="1832"/>
      <c r="V50" s="1832"/>
      <c r="W50" s="7"/>
    </row>
    <row r="51" spans="1:23" ht="15.75" x14ac:dyDescent="0.25">
      <c r="A51" s="537">
        <v>1</v>
      </c>
      <c r="B51" s="647" t="s">
        <v>49</v>
      </c>
      <c r="C51" s="965" t="s">
        <v>1045</v>
      </c>
      <c r="D51" s="1143" t="s">
        <v>130</v>
      </c>
      <c r="E51" s="427" t="s">
        <v>283</v>
      </c>
      <c r="F51" s="1115">
        <v>3.1</v>
      </c>
      <c r="H51" s="925"/>
      <c r="I51" s="537">
        <v>1</v>
      </c>
      <c r="J51" s="965" t="str">
        <f>C51</f>
        <v>LCHCPRDHSB99123973562374566334XXXX20190420S</v>
      </c>
      <c r="L51" s="537">
        <v>1</v>
      </c>
      <c r="M51" s="647" t="s">
        <v>49</v>
      </c>
      <c r="N51" s="965" t="s">
        <v>1046</v>
      </c>
      <c r="O51" s="657" t="s">
        <v>283</v>
      </c>
      <c r="P51" s="212"/>
      <c r="Q51" s="537">
        <v>1</v>
      </c>
      <c r="R51" s="965" t="str">
        <f>N51</f>
        <v>LCHCPRDHSB34562875361286478555XXXX20190420B</v>
      </c>
      <c r="T51" s="537">
        <v>1</v>
      </c>
      <c r="U51" s="120"/>
      <c r="V51" s="269" t="s">
        <v>43</v>
      </c>
      <c r="W51" s="7"/>
    </row>
    <row r="52" spans="1:23" ht="15.75" x14ac:dyDescent="0.25">
      <c r="A52" s="537">
        <v>2</v>
      </c>
      <c r="B52" s="647" t="s">
        <v>15</v>
      </c>
      <c r="C52" s="1508" t="s">
        <v>1014</v>
      </c>
      <c r="D52" s="1143" t="s">
        <v>44</v>
      </c>
      <c r="E52" s="427" t="s">
        <v>283</v>
      </c>
      <c r="F52" s="1115">
        <v>8.3000000000000007</v>
      </c>
      <c r="H52" s="925"/>
      <c r="I52" s="537">
        <v>2</v>
      </c>
      <c r="J52" s="120"/>
      <c r="K52" s="657" t="s">
        <v>283</v>
      </c>
      <c r="L52" s="537">
        <v>2</v>
      </c>
      <c r="M52" s="647" t="s">
        <v>15</v>
      </c>
      <c r="N52" s="1508" t="s">
        <v>1041</v>
      </c>
      <c r="O52" s="657"/>
      <c r="P52" s="648"/>
      <c r="Q52" s="537">
        <v>2</v>
      </c>
      <c r="R52" s="80"/>
      <c r="T52" s="537">
        <v>2</v>
      </c>
      <c r="U52" s="1436" t="s">
        <v>623</v>
      </c>
      <c r="V52" s="269" t="s">
        <v>769</v>
      </c>
      <c r="W52" s="7"/>
    </row>
    <row r="53" spans="1:23" ht="15.75" x14ac:dyDescent="0.25">
      <c r="A53" s="537">
        <v>3</v>
      </c>
      <c r="B53" s="647" t="s">
        <v>79</v>
      </c>
      <c r="C53" s="88" t="s">
        <v>645</v>
      </c>
      <c r="D53" s="1143" t="s">
        <v>130</v>
      </c>
      <c r="E53" s="178"/>
      <c r="F53" s="1128">
        <v>9.1999999999999993</v>
      </c>
      <c r="H53" s="791"/>
      <c r="I53" s="537">
        <v>3</v>
      </c>
      <c r="J53" s="88" t="s">
        <v>645</v>
      </c>
      <c r="L53" s="537">
        <v>3</v>
      </c>
      <c r="M53" s="647" t="s">
        <v>79</v>
      </c>
      <c r="N53" s="88" t="s">
        <v>645</v>
      </c>
      <c r="O53" s="648"/>
      <c r="P53" s="648"/>
      <c r="Q53" s="537">
        <v>3</v>
      </c>
      <c r="R53" s="88" t="s">
        <v>645</v>
      </c>
      <c r="T53" s="537">
        <v>3</v>
      </c>
      <c r="U53" s="1515" t="s">
        <v>1027</v>
      </c>
      <c r="V53" s="269" t="s">
        <v>130</v>
      </c>
      <c r="W53" s="657" t="s">
        <v>283</v>
      </c>
    </row>
    <row r="54" spans="1:23" ht="15.75" x14ac:dyDescent="0.25">
      <c r="A54" s="537">
        <v>4</v>
      </c>
      <c r="B54" s="647" t="s">
        <v>34</v>
      </c>
      <c r="C54" s="330" t="s">
        <v>110</v>
      </c>
      <c r="D54" s="1143" t="s">
        <v>130</v>
      </c>
      <c r="E54" s="178"/>
      <c r="F54" s="1115">
        <v>7.1</v>
      </c>
      <c r="H54" s="220"/>
      <c r="I54" s="537">
        <v>4</v>
      </c>
      <c r="J54" s="858" t="s">
        <v>110</v>
      </c>
      <c r="L54" s="537">
        <v>4</v>
      </c>
      <c r="M54" s="647" t="s">
        <v>34</v>
      </c>
      <c r="N54" s="858" t="s">
        <v>110</v>
      </c>
      <c r="O54" s="648"/>
      <c r="P54" s="648"/>
      <c r="Q54" s="537">
        <v>4</v>
      </c>
      <c r="R54" s="860" t="s">
        <v>110</v>
      </c>
      <c r="T54" s="537">
        <v>4</v>
      </c>
      <c r="U54" s="1506" t="s">
        <v>110</v>
      </c>
      <c r="V54" s="269" t="s">
        <v>130</v>
      </c>
      <c r="W54" s="7"/>
    </row>
    <row r="55" spans="1:23" ht="15.75" x14ac:dyDescent="0.25">
      <c r="A55" s="537">
        <v>5</v>
      </c>
      <c r="B55" s="647" t="s">
        <v>16</v>
      </c>
      <c r="C55" s="330" t="b">
        <v>1</v>
      </c>
      <c r="D55" s="1143" t="s">
        <v>130</v>
      </c>
      <c r="E55" s="178"/>
      <c r="F55" s="1115">
        <v>8.1999999999999993</v>
      </c>
      <c r="H55" s="220"/>
      <c r="I55" s="537">
        <v>5</v>
      </c>
      <c r="J55" s="858" t="b">
        <v>1</v>
      </c>
      <c r="L55" s="537">
        <v>5</v>
      </c>
      <c r="M55" s="647" t="s">
        <v>16</v>
      </c>
      <c r="N55" s="858" t="b">
        <v>1</v>
      </c>
      <c r="O55" s="648"/>
      <c r="P55" s="648"/>
      <c r="Q55" s="537">
        <v>5</v>
      </c>
      <c r="R55" s="860" t="b">
        <v>1</v>
      </c>
      <c r="T55" s="537">
        <v>5</v>
      </c>
      <c r="U55" s="1436" t="s">
        <v>623</v>
      </c>
      <c r="V55" s="269" t="s">
        <v>769</v>
      </c>
      <c r="W55" s="7"/>
    </row>
    <row r="56" spans="1:23" ht="15.75" x14ac:dyDescent="0.25">
      <c r="A56" s="537">
        <v>6</v>
      </c>
      <c r="B56" s="647" t="s">
        <v>50</v>
      </c>
      <c r="C56" s="860" t="s">
        <v>690</v>
      </c>
      <c r="D56" s="1143" t="s">
        <v>44</v>
      </c>
      <c r="E56" s="178"/>
      <c r="F56" s="1115"/>
      <c r="H56" s="220"/>
      <c r="I56" s="537">
        <v>6</v>
      </c>
      <c r="J56" s="860" t="s">
        <v>690</v>
      </c>
      <c r="L56" s="537">
        <v>6</v>
      </c>
      <c r="M56" s="647" t="s">
        <v>50</v>
      </c>
      <c r="N56" s="860" t="s">
        <v>722</v>
      </c>
      <c r="O56" s="648"/>
      <c r="P56" s="648"/>
      <c r="Q56" s="537">
        <v>6</v>
      </c>
      <c r="R56" s="860" t="s">
        <v>722</v>
      </c>
      <c r="T56" s="537">
        <v>6</v>
      </c>
      <c r="U56" s="1436" t="s">
        <v>623</v>
      </c>
      <c r="V56" s="269" t="s">
        <v>769</v>
      </c>
      <c r="W56" s="7"/>
    </row>
    <row r="57" spans="1:23" ht="15.75" x14ac:dyDescent="0.25">
      <c r="A57" s="537">
        <v>7</v>
      </c>
      <c r="B57" s="647" t="s">
        <v>13</v>
      </c>
      <c r="C57" s="244" t="s">
        <v>342</v>
      </c>
      <c r="D57" s="1143" t="s">
        <v>44</v>
      </c>
      <c r="E57" s="427"/>
      <c r="F57" s="1115"/>
      <c r="H57" s="220"/>
      <c r="I57" s="537">
        <v>7</v>
      </c>
      <c r="J57" s="244" t="s">
        <v>342</v>
      </c>
      <c r="L57" s="537">
        <v>7</v>
      </c>
      <c r="M57" s="647" t="s">
        <v>13</v>
      </c>
      <c r="N57" s="89" t="s">
        <v>342</v>
      </c>
      <c r="O57" s="648"/>
      <c r="P57" s="648"/>
      <c r="Q57" s="537">
        <v>7</v>
      </c>
      <c r="R57" s="89" t="s">
        <v>342</v>
      </c>
      <c r="T57" s="537">
        <v>7</v>
      </c>
      <c r="U57" s="1436" t="s">
        <v>623</v>
      </c>
      <c r="V57" s="269" t="s">
        <v>769</v>
      </c>
      <c r="W57" s="7"/>
    </row>
    <row r="58" spans="1:23" ht="15.75" x14ac:dyDescent="0.25">
      <c r="A58" s="537">
        <v>8</v>
      </c>
      <c r="B58" s="647" t="s">
        <v>14</v>
      </c>
      <c r="C58" s="343" t="s">
        <v>207</v>
      </c>
      <c r="D58" s="1143" t="s">
        <v>130</v>
      </c>
      <c r="E58" s="427" t="s">
        <v>283</v>
      </c>
      <c r="F58" s="1121" t="s">
        <v>861</v>
      </c>
      <c r="H58" s="925"/>
      <c r="I58" s="537">
        <v>8</v>
      </c>
      <c r="J58" s="343" t="s">
        <v>207</v>
      </c>
      <c r="K58" s="657"/>
      <c r="L58" s="537">
        <v>8</v>
      </c>
      <c r="M58" s="647" t="s">
        <v>14</v>
      </c>
      <c r="N58" s="343" t="s">
        <v>207</v>
      </c>
      <c r="O58" s="212"/>
      <c r="P58" s="648"/>
      <c r="Q58" s="537">
        <v>8</v>
      </c>
      <c r="R58" s="335" t="s">
        <v>207</v>
      </c>
      <c r="T58" s="537">
        <v>8</v>
      </c>
      <c r="U58" s="1436" t="s">
        <v>623</v>
      </c>
      <c r="V58" s="1538" t="s">
        <v>769</v>
      </c>
      <c r="W58" s="7"/>
    </row>
    <row r="59" spans="1:23" ht="15.75" x14ac:dyDescent="0.25">
      <c r="A59" s="537">
        <v>9</v>
      </c>
      <c r="B59" s="647" t="s">
        <v>51</v>
      </c>
      <c r="C59" s="863" t="s">
        <v>149</v>
      </c>
      <c r="D59" s="1143" t="s">
        <v>130</v>
      </c>
      <c r="E59" s="427"/>
      <c r="F59" s="1115">
        <v>8.4</v>
      </c>
      <c r="H59" s="925"/>
      <c r="I59" s="537">
        <v>9</v>
      </c>
      <c r="J59" s="863" t="s">
        <v>149</v>
      </c>
      <c r="L59" s="537">
        <v>9</v>
      </c>
      <c r="M59" s="647" t="s">
        <v>51</v>
      </c>
      <c r="N59" s="332" t="s">
        <v>149</v>
      </c>
      <c r="O59" s="212"/>
      <c r="P59" s="212"/>
      <c r="Q59" s="537">
        <v>9</v>
      </c>
      <c r="R59" s="335" t="s">
        <v>149</v>
      </c>
      <c r="T59" s="537">
        <v>9</v>
      </c>
      <c r="U59" s="860" t="s">
        <v>149</v>
      </c>
      <c r="V59" s="269" t="s">
        <v>130</v>
      </c>
      <c r="W59" s="7"/>
    </row>
    <row r="60" spans="1:23" ht="15.75" x14ac:dyDescent="0.25">
      <c r="A60" s="537">
        <v>10</v>
      </c>
      <c r="B60" s="647" t="s">
        <v>35</v>
      </c>
      <c r="C60" s="1483" t="s">
        <v>689</v>
      </c>
      <c r="D60" s="1143" t="s">
        <v>44</v>
      </c>
      <c r="E60" s="182"/>
      <c r="F60" s="1115"/>
      <c r="H60" s="212"/>
      <c r="I60" s="537">
        <v>10</v>
      </c>
      <c r="J60" s="1483" t="s">
        <v>689</v>
      </c>
      <c r="K60" s="132"/>
      <c r="L60" s="537">
        <v>10</v>
      </c>
      <c r="M60" s="647" t="s">
        <v>35</v>
      </c>
      <c r="N60" s="1483" t="s">
        <v>689</v>
      </c>
      <c r="O60" s="212"/>
      <c r="P60" s="648"/>
      <c r="Q60" s="537">
        <v>10</v>
      </c>
      <c r="R60" s="1483" t="s">
        <v>689</v>
      </c>
      <c r="T60" s="537">
        <v>10</v>
      </c>
      <c r="U60" s="1483" t="s">
        <v>689</v>
      </c>
      <c r="V60" s="269" t="s">
        <v>44</v>
      </c>
      <c r="W60" s="7"/>
    </row>
    <row r="61" spans="1:23" ht="15.75" x14ac:dyDescent="0.25">
      <c r="A61" s="537">
        <v>11</v>
      </c>
      <c r="B61" s="647" t="s">
        <v>52</v>
      </c>
      <c r="C61" s="72"/>
      <c r="D61" s="1143" t="s">
        <v>44</v>
      </c>
      <c r="E61" s="182"/>
      <c r="F61" s="1115"/>
      <c r="H61" s="212"/>
      <c r="I61" s="537">
        <v>11</v>
      </c>
      <c r="J61" s="72"/>
      <c r="K61" s="132"/>
      <c r="L61" s="537">
        <v>11</v>
      </c>
      <c r="M61" s="647" t="s">
        <v>52</v>
      </c>
      <c r="N61" s="72"/>
      <c r="O61" s="212"/>
      <c r="P61" s="648"/>
      <c r="Q61" s="537">
        <v>11</v>
      </c>
      <c r="R61" s="80"/>
      <c r="T61" s="537">
        <v>11</v>
      </c>
      <c r="U61" s="1521"/>
      <c r="V61" s="269" t="s">
        <v>44</v>
      </c>
      <c r="W61" s="7"/>
    </row>
    <row r="62" spans="1:23" ht="15.75" x14ac:dyDescent="0.25">
      <c r="A62" s="537">
        <v>12</v>
      </c>
      <c r="B62" s="647" t="s">
        <v>53</v>
      </c>
      <c r="C62" s="787" t="s">
        <v>644</v>
      </c>
      <c r="D62" s="1143" t="s">
        <v>130</v>
      </c>
      <c r="E62" s="182"/>
      <c r="F62" s="53"/>
      <c r="H62" s="212"/>
      <c r="I62" s="537">
        <v>12</v>
      </c>
      <c r="J62" s="860" t="s">
        <v>690</v>
      </c>
      <c r="K62" s="657" t="s">
        <v>283</v>
      </c>
      <c r="L62" s="537">
        <v>12</v>
      </c>
      <c r="M62" s="647" t="s">
        <v>53</v>
      </c>
      <c r="N62" s="860" t="s">
        <v>723</v>
      </c>
      <c r="O62" s="657" t="s">
        <v>283</v>
      </c>
      <c r="P62" s="648"/>
      <c r="Q62" s="537">
        <v>12</v>
      </c>
      <c r="R62" s="860" t="s">
        <v>722</v>
      </c>
      <c r="T62" s="537">
        <v>12</v>
      </c>
      <c r="U62" s="1436" t="s">
        <v>623</v>
      </c>
      <c r="V62" s="269" t="s">
        <v>769</v>
      </c>
      <c r="W62" s="7"/>
    </row>
    <row r="63" spans="1:23" ht="15.75" x14ac:dyDescent="0.25">
      <c r="A63" s="537">
        <v>13</v>
      </c>
      <c r="B63" s="647" t="s">
        <v>54</v>
      </c>
      <c r="C63" s="88" t="s">
        <v>646</v>
      </c>
      <c r="D63" s="1143" t="s">
        <v>130</v>
      </c>
      <c r="E63" s="182"/>
      <c r="F63" s="1123"/>
      <c r="H63" s="212"/>
      <c r="I63" s="537">
        <v>13</v>
      </c>
      <c r="J63" s="88" t="s">
        <v>646</v>
      </c>
      <c r="L63" s="537">
        <v>13</v>
      </c>
      <c r="M63" s="647" t="s">
        <v>54</v>
      </c>
      <c r="N63" s="902" t="s">
        <v>724</v>
      </c>
      <c r="O63" s="648"/>
      <c r="P63" s="648"/>
      <c r="Q63" s="537">
        <v>13</v>
      </c>
      <c r="R63" s="902" t="s">
        <v>724</v>
      </c>
      <c r="T63" s="537">
        <v>13</v>
      </c>
      <c r="U63" s="1436" t="s">
        <v>623</v>
      </c>
      <c r="V63" s="269" t="s">
        <v>769</v>
      </c>
      <c r="W63" s="7"/>
    </row>
    <row r="64" spans="1:23" ht="15.75" x14ac:dyDescent="0.25">
      <c r="A64" s="537">
        <v>14</v>
      </c>
      <c r="B64" s="647" t="s">
        <v>37</v>
      </c>
      <c r="C64" s="88" t="s">
        <v>647</v>
      </c>
      <c r="D64" s="1143" t="s">
        <v>44</v>
      </c>
      <c r="E64" s="182"/>
      <c r="F64" s="1123"/>
      <c r="H64" s="212"/>
      <c r="I64" s="537">
        <v>14</v>
      </c>
      <c r="J64" s="88" t="s">
        <v>647</v>
      </c>
      <c r="L64" s="537">
        <v>14</v>
      </c>
      <c r="M64" s="647" t="s">
        <v>37</v>
      </c>
      <c r="N64" s="902" t="s">
        <v>725</v>
      </c>
      <c r="O64" s="648"/>
      <c r="P64" s="648"/>
      <c r="Q64" s="537">
        <v>14</v>
      </c>
      <c r="R64" s="902" t="s">
        <v>725</v>
      </c>
      <c r="T64" s="537">
        <v>14</v>
      </c>
      <c r="U64" s="1436" t="s">
        <v>623</v>
      </c>
      <c r="V64" s="269" t="s">
        <v>769</v>
      </c>
      <c r="W64" s="7"/>
    </row>
    <row r="65" spans="1:23" ht="15.75" x14ac:dyDescent="0.25">
      <c r="A65" s="537">
        <v>15</v>
      </c>
      <c r="B65" s="647" t="s">
        <v>55</v>
      </c>
      <c r="C65" s="1436" t="s">
        <v>1018</v>
      </c>
      <c r="D65" s="1143" t="s">
        <v>769</v>
      </c>
      <c r="E65" s="182"/>
      <c r="F65" s="1115"/>
      <c r="H65" s="212"/>
      <c r="I65" s="537">
        <v>15</v>
      </c>
      <c r="J65" s="1436" t="s">
        <v>1018</v>
      </c>
      <c r="L65" s="537">
        <v>15</v>
      </c>
      <c r="M65" s="647" t="s">
        <v>55</v>
      </c>
      <c r="N65" s="1436" t="s">
        <v>1018</v>
      </c>
      <c r="O65" s="648"/>
      <c r="P65" s="648"/>
      <c r="Q65" s="537">
        <v>15</v>
      </c>
      <c r="R65" s="1436" t="s">
        <v>1018</v>
      </c>
      <c r="T65" s="537">
        <v>15</v>
      </c>
      <c r="U65" s="1436" t="s">
        <v>623</v>
      </c>
      <c r="V65" s="269" t="s">
        <v>769</v>
      </c>
      <c r="W65" s="7"/>
    </row>
    <row r="66" spans="1:23" ht="15.75" x14ac:dyDescent="0.25">
      <c r="A66" s="537">
        <v>16</v>
      </c>
      <c r="B66" s="647" t="s">
        <v>56</v>
      </c>
      <c r="C66" s="804"/>
      <c r="D66" s="1143" t="s">
        <v>44</v>
      </c>
      <c r="E66" s="427" t="s">
        <v>283</v>
      </c>
      <c r="F66" s="1115">
        <v>5.3</v>
      </c>
      <c r="H66" s="212"/>
      <c r="I66" s="537">
        <v>16</v>
      </c>
      <c r="J66" s="804"/>
      <c r="L66" s="537">
        <v>16</v>
      </c>
      <c r="M66" s="647" t="s">
        <v>56</v>
      </c>
      <c r="N66" s="804"/>
      <c r="O66" s="648"/>
      <c r="P66" s="648"/>
      <c r="Q66" s="537">
        <v>16</v>
      </c>
      <c r="R66" s="904"/>
      <c r="T66" s="537">
        <v>16</v>
      </c>
      <c r="U66" s="1436" t="s">
        <v>623</v>
      </c>
      <c r="V66" s="269" t="s">
        <v>769</v>
      </c>
      <c r="W66" s="7"/>
    </row>
    <row r="67" spans="1:23" ht="15.75" x14ac:dyDescent="0.25">
      <c r="A67" s="537">
        <v>17</v>
      </c>
      <c r="B67" s="647" t="s">
        <v>57</v>
      </c>
      <c r="C67" s="81"/>
      <c r="D67" s="1143" t="s">
        <v>43</v>
      </c>
      <c r="E67" s="427" t="s">
        <v>283</v>
      </c>
      <c r="F67" s="1122">
        <v>5.4</v>
      </c>
      <c r="H67" s="212"/>
      <c r="I67" s="537">
        <v>17</v>
      </c>
      <c r="J67" s="81"/>
      <c r="L67" s="537">
        <v>17</v>
      </c>
      <c r="M67" s="647" t="s">
        <v>57</v>
      </c>
      <c r="N67" s="802"/>
      <c r="O67" s="648"/>
      <c r="P67" s="648"/>
      <c r="Q67" s="537">
        <v>17</v>
      </c>
      <c r="R67" s="859"/>
      <c r="T67" s="537">
        <v>17</v>
      </c>
      <c r="U67" s="1436" t="s">
        <v>623</v>
      </c>
      <c r="V67" s="269" t="s">
        <v>769</v>
      </c>
      <c r="W67" s="7"/>
    </row>
    <row r="68" spans="1:23" ht="15.75" x14ac:dyDescent="0.25">
      <c r="A68" s="537">
        <v>18</v>
      </c>
      <c r="B68" s="647" t="s">
        <v>129</v>
      </c>
      <c r="C68" s="330" t="s">
        <v>137</v>
      </c>
      <c r="D68" s="1143" t="s">
        <v>130</v>
      </c>
      <c r="E68" s="427" t="s">
        <v>283</v>
      </c>
      <c r="F68" s="1115">
        <v>6.3</v>
      </c>
      <c r="H68" s="212"/>
      <c r="I68" s="537">
        <v>18</v>
      </c>
      <c r="J68" s="330" t="s">
        <v>137</v>
      </c>
      <c r="L68" s="537">
        <v>18</v>
      </c>
      <c r="M68" s="647" t="s">
        <v>129</v>
      </c>
      <c r="N68" s="330" t="s">
        <v>137</v>
      </c>
      <c r="O68" s="648"/>
      <c r="P68" s="648"/>
      <c r="Q68" s="537">
        <v>18</v>
      </c>
      <c r="R68" s="335" t="s">
        <v>137</v>
      </c>
      <c r="T68" s="537">
        <v>18</v>
      </c>
      <c r="U68" s="1436" t="s">
        <v>623</v>
      </c>
      <c r="V68" s="269" t="s">
        <v>769</v>
      </c>
      <c r="W68" s="7"/>
    </row>
    <row r="69" spans="1:23" ht="15.75" x14ac:dyDescent="0.25">
      <c r="A69" s="537">
        <v>19</v>
      </c>
      <c r="B69" s="647" t="s">
        <v>17</v>
      </c>
      <c r="C69" s="330" t="b">
        <v>0</v>
      </c>
      <c r="D69" s="1143" t="s">
        <v>130</v>
      </c>
      <c r="E69" s="182"/>
      <c r="F69" s="1115"/>
      <c r="H69" s="212"/>
      <c r="I69" s="537">
        <v>19</v>
      </c>
      <c r="J69" s="330" t="b">
        <v>0</v>
      </c>
      <c r="L69" s="537">
        <v>19</v>
      </c>
      <c r="M69" s="647" t="s">
        <v>17</v>
      </c>
      <c r="N69" s="330" t="b">
        <v>0</v>
      </c>
      <c r="O69" s="648"/>
      <c r="P69" s="648"/>
      <c r="Q69" s="537">
        <v>19</v>
      </c>
      <c r="R69" s="335" t="b">
        <v>0</v>
      </c>
      <c r="T69" s="537">
        <v>19</v>
      </c>
      <c r="U69" s="1436" t="s">
        <v>623</v>
      </c>
      <c r="V69" s="269" t="s">
        <v>769</v>
      </c>
      <c r="W69" s="7"/>
    </row>
    <row r="70" spans="1:23" ht="15.75" x14ac:dyDescent="0.25">
      <c r="A70" s="537">
        <v>20</v>
      </c>
      <c r="B70" s="647" t="s">
        <v>18</v>
      </c>
      <c r="C70" s="330" t="s">
        <v>111</v>
      </c>
      <c r="D70" s="679" t="s">
        <v>130</v>
      </c>
      <c r="E70" s="427"/>
      <c r="F70" s="1115">
        <v>6.15</v>
      </c>
      <c r="H70" s="212"/>
      <c r="I70" s="537">
        <v>20</v>
      </c>
      <c r="J70" s="330" t="s">
        <v>111</v>
      </c>
      <c r="L70" s="537">
        <v>20</v>
      </c>
      <c r="M70" s="647" t="s">
        <v>18</v>
      </c>
      <c r="N70" s="330" t="s">
        <v>111</v>
      </c>
      <c r="O70" s="648"/>
      <c r="P70" s="648"/>
      <c r="Q70" s="537">
        <v>20</v>
      </c>
      <c r="R70" s="335" t="s">
        <v>111</v>
      </c>
      <c r="T70" s="537">
        <v>20</v>
      </c>
      <c r="U70" s="1436" t="s">
        <v>623</v>
      </c>
      <c r="V70" s="269" t="s">
        <v>769</v>
      </c>
      <c r="W70" s="7"/>
    </row>
    <row r="71" spans="1:23" ht="15.75" x14ac:dyDescent="0.25">
      <c r="A71" s="537">
        <v>21</v>
      </c>
      <c r="B71" s="647" t="s">
        <v>58</v>
      </c>
      <c r="C71" s="330" t="b">
        <v>0</v>
      </c>
      <c r="D71" s="1143" t="s">
        <v>130</v>
      </c>
      <c r="E71" s="182"/>
      <c r="F71" s="1115"/>
      <c r="H71" s="212"/>
      <c r="I71" s="537">
        <v>21</v>
      </c>
      <c r="J71" s="330" t="b">
        <v>0</v>
      </c>
      <c r="L71" s="537">
        <v>21</v>
      </c>
      <c r="M71" s="647" t="s">
        <v>58</v>
      </c>
      <c r="N71" s="330" t="b">
        <v>0</v>
      </c>
      <c r="O71" s="648"/>
      <c r="P71" s="648"/>
      <c r="Q71" s="537">
        <v>21</v>
      </c>
      <c r="R71" s="335" t="b">
        <v>0</v>
      </c>
      <c r="T71" s="537">
        <v>21</v>
      </c>
      <c r="U71" s="1436" t="s">
        <v>623</v>
      </c>
      <c r="V71" s="269" t="s">
        <v>769</v>
      </c>
      <c r="W71" s="7"/>
    </row>
    <row r="72" spans="1:23" ht="15.75" x14ac:dyDescent="0.25">
      <c r="A72" s="537">
        <v>22</v>
      </c>
      <c r="B72" s="647" t="s">
        <v>80</v>
      </c>
      <c r="C72" s="74" t="s">
        <v>197</v>
      </c>
      <c r="D72" s="1143" t="s">
        <v>130</v>
      </c>
      <c r="E72" s="427" t="s">
        <v>283</v>
      </c>
      <c r="F72" s="1115"/>
      <c r="H72" s="212"/>
      <c r="I72" s="537">
        <v>22</v>
      </c>
      <c r="J72" s="74" t="s">
        <v>197</v>
      </c>
      <c r="L72" s="537">
        <v>22</v>
      </c>
      <c r="M72" s="647" t="s">
        <v>651</v>
      </c>
      <c r="N72" s="74" t="s">
        <v>197</v>
      </c>
      <c r="O72" s="648"/>
      <c r="P72" s="648"/>
      <c r="Q72" s="537">
        <v>22</v>
      </c>
      <c r="R72" s="335" t="s">
        <v>197</v>
      </c>
      <c r="T72" s="537">
        <v>22</v>
      </c>
      <c r="U72" s="1436" t="s">
        <v>623</v>
      </c>
      <c r="V72" s="269" t="s">
        <v>769</v>
      </c>
      <c r="W72" s="7"/>
    </row>
    <row r="73" spans="1:23" ht="15.75" x14ac:dyDescent="0.25">
      <c r="A73" s="537">
        <v>23</v>
      </c>
      <c r="B73" s="647" t="s">
        <v>59</v>
      </c>
      <c r="C73" s="75">
        <v>-6.1000000000000004E-3</v>
      </c>
      <c r="D73" s="1143" t="s">
        <v>44</v>
      </c>
      <c r="E73" s="182"/>
      <c r="F73" s="1126">
        <v>5.0999999999999996</v>
      </c>
      <c r="H73" s="212"/>
      <c r="I73" s="537">
        <v>23</v>
      </c>
      <c r="J73" s="75">
        <v>-6.1000000000000004E-3</v>
      </c>
      <c r="L73" s="537">
        <v>23</v>
      </c>
      <c r="M73" s="647" t="s">
        <v>59</v>
      </c>
      <c r="N73" s="75">
        <v>-5.7000000000000002E-3</v>
      </c>
      <c r="O73" s="648"/>
      <c r="P73" s="648"/>
      <c r="Q73" s="537">
        <v>23</v>
      </c>
      <c r="R73" s="75">
        <v>-5.7000000000000002E-3</v>
      </c>
      <c r="T73" s="537">
        <v>23</v>
      </c>
      <c r="U73" s="1436" t="s">
        <v>623</v>
      </c>
      <c r="V73" s="269" t="s">
        <v>769</v>
      </c>
      <c r="W73" s="7"/>
    </row>
    <row r="74" spans="1:23" ht="15.75" x14ac:dyDescent="0.25">
      <c r="A74" s="537">
        <v>24</v>
      </c>
      <c r="B74" s="647" t="s">
        <v>60</v>
      </c>
      <c r="C74" s="330" t="s">
        <v>112</v>
      </c>
      <c r="D74" s="1143" t="s">
        <v>44</v>
      </c>
      <c r="E74" s="182"/>
      <c r="F74" s="1115"/>
      <c r="H74" s="212"/>
      <c r="I74" s="537">
        <v>24</v>
      </c>
      <c r="J74" s="330" t="s">
        <v>112</v>
      </c>
      <c r="L74" s="537">
        <v>24</v>
      </c>
      <c r="M74" s="647" t="s">
        <v>60</v>
      </c>
      <c r="N74" s="330" t="s">
        <v>112</v>
      </c>
      <c r="O74" s="648"/>
      <c r="P74" s="648"/>
      <c r="Q74" s="537">
        <v>24</v>
      </c>
      <c r="R74" s="335" t="s">
        <v>112</v>
      </c>
      <c r="T74" s="537">
        <v>24</v>
      </c>
      <c r="U74" s="1436" t="s">
        <v>623</v>
      </c>
      <c r="V74" s="269" t="s">
        <v>769</v>
      </c>
      <c r="W74" s="7"/>
    </row>
    <row r="75" spans="1:23" ht="15.75" x14ac:dyDescent="0.25">
      <c r="A75" s="537">
        <v>25</v>
      </c>
      <c r="B75" s="647" t="s">
        <v>61</v>
      </c>
      <c r="C75" s="71"/>
      <c r="D75" s="1143" t="s">
        <v>44</v>
      </c>
      <c r="E75" s="182"/>
      <c r="F75" s="1115"/>
      <c r="H75" s="212"/>
      <c r="I75" s="537">
        <v>25</v>
      </c>
      <c r="J75" s="71"/>
      <c r="L75" s="537">
        <v>25</v>
      </c>
      <c r="M75" s="647" t="s">
        <v>61</v>
      </c>
      <c r="N75" s="71"/>
      <c r="O75" s="648"/>
      <c r="P75" s="648"/>
      <c r="Q75" s="537">
        <v>25</v>
      </c>
      <c r="R75" s="80"/>
      <c r="T75" s="537">
        <v>25</v>
      </c>
      <c r="U75" s="1436" t="s">
        <v>623</v>
      </c>
      <c r="V75" s="269" t="s">
        <v>769</v>
      </c>
      <c r="W75" s="7"/>
    </row>
    <row r="76" spans="1:23" ht="15.75" x14ac:dyDescent="0.25">
      <c r="A76" s="537">
        <v>26</v>
      </c>
      <c r="B76" s="647" t="s">
        <v>62</v>
      </c>
      <c r="C76" s="71"/>
      <c r="D76" s="1143" t="s">
        <v>44</v>
      </c>
      <c r="E76" s="182"/>
      <c r="F76" s="1115"/>
      <c r="H76" s="212"/>
      <c r="I76" s="537">
        <v>26</v>
      </c>
      <c r="J76" s="71"/>
      <c r="L76" s="537">
        <v>26</v>
      </c>
      <c r="M76" s="647" t="s">
        <v>62</v>
      </c>
      <c r="N76" s="71"/>
      <c r="O76" s="648"/>
      <c r="P76" s="648"/>
      <c r="Q76" s="537">
        <v>26</v>
      </c>
      <c r="R76" s="80"/>
      <c r="T76" s="537">
        <v>26</v>
      </c>
      <c r="U76" s="1436" t="s">
        <v>623</v>
      </c>
      <c r="V76" s="269" t="s">
        <v>769</v>
      </c>
      <c r="W76" s="7"/>
    </row>
    <row r="77" spans="1:23" ht="15.75" x14ac:dyDescent="0.25">
      <c r="A77" s="537">
        <v>27</v>
      </c>
      <c r="B77" s="647" t="s">
        <v>63</v>
      </c>
      <c r="C77" s="71"/>
      <c r="D77" s="1143" t="s">
        <v>44</v>
      </c>
      <c r="E77" s="182"/>
      <c r="F77" s="1115"/>
      <c r="H77" s="212"/>
      <c r="I77" s="537">
        <v>27</v>
      </c>
      <c r="J77" s="71"/>
      <c r="L77" s="537">
        <v>27</v>
      </c>
      <c r="M77" s="647" t="s">
        <v>63</v>
      </c>
      <c r="N77" s="71"/>
      <c r="O77" s="648"/>
      <c r="P77" s="648"/>
      <c r="Q77" s="537">
        <v>27</v>
      </c>
      <c r="R77" s="80"/>
      <c r="T77" s="537">
        <v>27</v>
      </c>
      <c r="U77" s="1436" t="s">
        <v>623</v>
      </c>
      <c r="V77" s="269" t="s">
        <v>769</v>
      </c>
      <c r="W77" s="7"/>
    </row>
    <row r="78" spans="1:23" ht="15.75" x14ac:dyDescent="0.25">
      <c r="A78" s="537">
        <v>28</v>
      </c>
      <c r="B78" s="647" t="s">
        <v>64</v>
      </c>
      <c r="C78" s="71"/>
      <c r="D78" s="1143" t="s">
        <v>44</v>
      </c>
      <c r="E78" s="182"/>
      <c r="F78" s="1115"/>
      <c r="H78" s="212"/>
      <c r="I78" s="537">
        <v>28</v>
      </c>
      <c r="J78" s="71"/>
      <c r="L78" s="537">
        <v>28</v>
      </c>
      <c r="M78" s="647" t="s">
        <v>64</v>
      </c>
      <c r="N78" s="71"/>
      <c r="O78" s="648"/>
      <c r="P78" s="648"/>
      <c r="Q78" s="537">
        <v>28</v>
      </c>
      <c r="R78" s="80"/>
      <c r="T78" s="537">
        <v>28</v>
      </c>
      <c r="U78" s="1436" t="s">
        <v>623</v>
      </c>
      <c r="V78" s="269" t="s">
        <v>769</v>
      </c>
      <c r="W78" s="7"/>
    </row>
    <row r="79" spans="1:23" ht="15.75" x14ac:dyDescent="0.25">
      <c r="A79" s="537">
        <v>29</v>
      </c>
      <c r="B79" s="647" t="s">
        <v>65</v>
      </c>
      <c r="C79" s="71"/>
      <c r="D79" s="1143" t="s">
        <v>44</v>
      </c>
      <c r="E79" s="182"/>
      <c r="F79" s="1115"/>
      <c r="H79" s="212"/>
      <c r="I79" s="537">
        <v>29</v>
      </c>
      <c r="J79" s="71"/>
      <c r="L79" s="537">
        <v>29</v>
      </c>
      <c r="M79" s="647" t="s">
        <v>65</v>
      </c>
      <c r="N79" s="71"/>
      <c r="O79" s="648"/>
      <c r="P79" s="648"/>
      <c r="Q79" s="537">
        <v>29</v>
      </c>
      <c r="R79" s="80"/>
      <c r="T79" s="537">
        <v>29</v>
      </c>
      <c r="U79" s="1436" t="s">
        <v>623</v>
      </c>
      <c r="V79" s="269" t="s">
        <v>769</v>
      </c>
      <c r="W79" s="7"/>
    </row>
    <row r="80" spans="1:23" ht="15.75" x14ac:dyDescent="0.25">
      <c r="A80" s="537">
        <v>30</v>
      </c>
      <c r="B80" s="647" t="s">
        <v>66</v>
      </c>
      <c r="C80" s="71"/>
      <c r="D80" s="1143" t="s">
        <v>44</v>
      </c>
      <c r="E80" s="182"/>
      <c r="F80" s="1115"/>
      <c r="H80" s="212"/>
      <c r="I80" s="537">
        <v>30</v>
      </c>
      <c r="J80" s="71"/>
      <c r="L80" s="537">
        <v>30</v>
      </c>
      <c r="M80" s="647" t="s">
        <v>66</v>
      </c>
      <c r="N80" s="71"/>
      <c r="O80" s="648"/>
      <c r="P80" s="648"/>
      <c r="Q80" s="537">
        <v>30</v>
      </c>
      <c r="R80" s="80"/>
      <c r="T80" s="537">
        <v>30</v>
      </c>
      <c r="U80" s="1436" t="s">
        <v>623</v>
      </c>
      <c r="V80" s="269" t="s">
        <v>769</v>
      </c>
      <c r="W80" s="7"/>
    </row>
    <row r="81" spans="1:24" ht="15.75" x14ac:dyDescent="0.25">
      <c r="A81" s="537">
        <v>31</v>
      </c>
      <c r="B81" s="647" t="s">
        <v>67</v>
      </c>
      <c r="C81" s="71"/>
      <c r="D81" s="1143" t="s">
        <v>44</v>
      </c>
      <c r="E81" s="182"/>
      <c r="F81" s="1115"/>
      <c r="H81" s="212"/>
      <c r="I81" s="537">
        <v>31</v>
      </c>
      <c r="J81" s="71"/>
      <c r="L81" s="537">
        <v>31</v>
      </c>
      <c r="M81" s="647" t="s">
        <v>67</v>
      </c>
      <c r="N81" s="71"/>
      <c r="O81" s="648"/>
      <c r="P81" s="648"/>
      <c r="Q81" s="537">
        <v>31</v>
      </c>
      <c r="R81" s="80"/>
      <c r="T81" s="537">
        <v>31</v>
      </c>
      <c r="U81" s="1436" t="s">
        <v>623</v>
      </c>
      <c r="V81" s="269" t="s">
        <v>769</v>
      </c>
      <c r="W81" s="7"/>
    </row>
    <row r="82" spans="1:24" ht="15.75" x14ac:dyDescent="0.25">
      <c r="A82" s="537">
        <v>32</v>
      </c>
      <c r="B82" s="647" t="s">
        <v>68</v>
      </c>
      <c r="C82" s="71"/>
      <c r="D82" s="1143" t="s">
        <v>44</v>
      </c>
      <c r="E82" s="182"/>
      <c r="F82" s="1115"/>
      <c r="H82" s="212"/>
      <c r="I82" s="537">
        <v>32</v>
      </c>
      <c r="J82" s="71"/>
      <c r="L82" s="537">
        <v>32</v>
      </c>
      <c r="M82" s="647" t="s">
        <v>68</v>
      </c>
      <c r="N82" s="71"/>
      <c r="O82" s="648"/>
      <c r="P82" s="648"/>
      <c r="Q82" s="537">
        <v>32</v>
      </c>
      <c r="R82" s="80"/>
      <c r="T82" s="537">
        <v>32</v>
      </c>
      <c r="U82" s="1436" t="s">
        <v>623</v>
      </c>
      <c r="V82" s="269" t="s">
        <v>769</v>
      </c>
      <c r="W82" s="7"/>
    </row>
    <row r="83" spans="1:24" ht="15.75" x14ac:dyDescent="0.25">
      <c r="A83" s="537">
        <v>35</v>
      </c>
      <c r="B83" s="647" t="s">
        <v>72</v>
      </c>
      <c r="C83" s="71"/>
      <c r="D83" s="1143" t="s">
        <v>43</v>
      </c>
      <c r="E83" s="182"/>
      <c r="F83" s="1115"/>
      <c r="H83" s="212"/>
      <c r="I83" s="537">
        <v>35</v>
      </c>
      <c r="J83" s="71"/>
      <c r="L83" s="537">
        <v>35</v>
      </c>
      <c r="M83" s="647" t="s">
        <v>72</v>
      </c>
      <c r="N83" s="71"/>
      <c r="O83" s="648"/>
      <c r="P83" s="648"/>
      <c r="Q83" s="537">
        <v>35</v>
      </c>
      <c r="R83" s="80"/>
      <c r="T83" s="537">
        <v>35</v>
      </c>
      <c r="U83" s="1436" t="s">
        <v>623</v>
      </c>
      <c r="V83" s="269" t="s">
        <v>769</v>
      </c>
      <c r="W83" s="7"/>
    </row>
    <row r="84" spans="1:24" ht="15.75" x14ac:dyDescent="0.25">
      <c r="A84" s="537">
        <v>36</v>
      </c>
      <c r="B84" s="647" t="s">
        <v>73</v>
      </c>
      <c r="C84" s="71"/>
      <c r="D84" s="1143" t="s">
        <v>44</v>
      </c>
      <c r="E84" s="182"/>
      <c r="F84" s="1115"/>
      <c r="H84" s="212"/>
      <c r="I84" s="537">
        <v>36</v>
      </c>
      <c r="J84" s="71"/>
      <c r="L84" s="537">
        <v>36</v>
      </c>
      <c r="M84" s="647" t="s">
        <v>73</v>
      </c>
      <c r="N84" s="71"/>
      <c r="O84" s="648"/>
      <c r="P84" s="648"/>
      <c r="Q84" s="537">
        <v>36</v>
      </c>
      <c r="R84" s="80"/>
      <c r="T84" s="537">
        <v>36</v>
      </c>
      <c r="U84" s="1436" t="s">
        <v>623</v>
      </c>
      <c r="V84" s="269" t="s">
        <v>769</v>
      </c>
      <c r="W84" s="7"/>
    </row>
    <row r="85" spans="1:24" ht="15.75" x14ac:dyDescent="0.25">
      <c r="A85" s="537">
        <v>37</v>
      </c>
      <c r="B85" s="647" t="s">
        <v>69</v>
      </c>
      <c r="C85" s="333">
        <v>50000000</v>
      </c>
      <c r="D85" s="1143" t="s">
        <v>130</v>
      </c>
      <c r="E85" s="182"/>
      <c r="F85" s="1116"/>
      <c r="H85" s="212"/>
      <c r="I85" s="537">
        <v>37</v>
      </c>
      <c r="J85" s="333">
        <v>50000000</v>
      </c>
      <c r="L85" s="537">
        <v>37</v>
      </c>
      <c r="M85" s="647" t="s">
        <v>69</v>
      </c>
      <c r="N85" s="333">
        <v>15000000</v>
      </c>
      <c r="O85" s="648"/>
      <c r="P85" s="648"/>
      <c r="Q85" s="537">
        <v>37</v>
      </c>
      <c r="R85" s="449">
        <v>15000000</v>
      </c>
      <c r="T85" s="537">
        <v>37</v>
      </c>
      <c r="U85" s="1436" t="s">
        <v>623</v>
      </c>
      <c r="V85" s="269" t="s">
        <v>769</v>
      </c>
      <c r="W85" s="7"/>
    </row>
    <row r="86" spans="1:24" ht="15.75" x14ac:dyDescent="0.25">
      <c r="A86" s="537">
        <v>38</v>
      </c>
      <c r="B86" s="647" t="s">
        <v>70</v>
      </c>
      <c r="C86" s="333">
        <v>49999994.06944444</v>
      </c>
      <c r="D86" s="1143" t="s">
        <v>44</v>
      </c>
      <c r="E86" s="182"/>
      <c r="F86" s="1116"/>
      <c r="H86" s="212"/>
      <c r="I86" s="537">
        <v>38</v>
      </c>
      <c r="J86" s="333">
        <v>49999994.06944444</v>
      </c>
      <c r="L86" s="537">
        <v>38</v>
      </c>
      <c r="M86" s="647" t="s">
        <v>70</v>
      </c>
      <c r="N86" s="109">
        <v>14993350</v>
      </c>
      <c r="O86" s="648"/>
      <c r="P86" s="648"/>
      <c r="Q86" s="537">
        <v>38</v>
      </c>
      <c r="R86" s="109">
        <v>14993350</v>
      </c>
      <c r="T86" s="537">
        <v>38</v>
      </c>
      <c r="U86" s="1436" t="s">
        <v>623</v>
      </c>
      <c r="V86" s="269" t="s">
        <v>769</v>
      </c>
      <c r="W86" s="7"/>
    </row>
    <row r="87" spans="1:24" ht="15.75" x14ac:dyDescent="0.25">
      <c r="A87" s="537">
        <v>39</v>
      </c>
      <c r="B87" s="647" t="s">
        <v>71</v>
      </c>
      <c r="C87" s="330" t="s">
        <v>99</v>
      </c>
      <c r="D87" s="1143" t="s">
        <v>130</v>
      </c>
      <c r="E87" s="182"/>
      <c r="F87" s="1115"/>
      <c r="H87" s="212"/>
      <c r="I87" s="537">
        <v>39</v>
      </c>
      <c r="J87" s="330" t="s">
        <v>99</v>
      </c>
      <c r="L87" s="537">
        <v>39</v>
      </c>
      <c r="M87" s="647" t="s">
        <v>71</v>
      </c>
      <c r="N87" s="385" t="s">
        <v>99</v>
      </c>
      <c r="O87" s="648"/>
      <c r="P87" s="648"/>
      <c r="Q87" s="537">
        <v>39</v>
      </c>
      <c r="R87" s="385" t="s">
        <v>99</v>
      </c>
      <c r="T87" s="537">
        <v>39</v>
      </c>
      <c r="U87" s="1436" t="s">
        <v>623</v>
      </c>
      <c r="V87" s="1150" t="s">
        <v>769</v>
      </c>
      <c r="W87" s="7"/>
    </row>
    <row r="88" spans="1:24" ht="15.75" x14ac:dyDescent="0.25">
      <c r="A88" s="537">
        <v>73</v>
      </c>
      <c r="B88" s="647" t="s">
        <v>81</v>
      </c>
      <c r="C88" s="330" t="b">
        <v>1</v>
      </c>
      <c r="D88" s="679" t="s">
        <v>130</v>
      </c>
      <c r="E88" s="182"/>
      <c r="F88" s="1115">
        <v>6.1</v>
      </c>
      <c r="H88" s="212"/>
      <c r="I88" s="537">
        <v>73</v>
      </c>
      <c r="J88" s="330" t="b">
        <v>1</v>
      </c>
      <c r="L88" s="537">
        <v>73</v>
      </c>
      <c r="M88" s="647" t="s">
        <v>81</v>
      </c>
      <c r="N88" s="385" t="b">
        <v>1</v>
      </c>
      <c r="O88" s="648"/>
      <c r="P88" s="648"/>
      <c r="Q88" s="537">
        <v>73</v>
      </c>
      <c r="R88" s="385" t="b">
        <v>1</v>
      </c>
      <c r="T88" s="537">
        <v>73</v>
      </c>
      <c r="U88" s="446" t="b">
        <v>1</v>
      </c>
      <c r="V88" s="1491" t="s">
        <v>130</v>
      </c>
      <c r="W88" s="7"/>
    </row>
    <row r="89" spans="1:24" ht="15.75" x14ac:dyDescent="0.25">
      <c r="A89" s="537">
        <v>74</v>
      </c>
      <c r="B89" s="647" t="s">
        <v>78</v>
      </c>
      <c r="C89" s="1436" t="s">
        <v>1018</v>
      </c>
      <c r="D89" s="1144" t="s">
        <v>769</v>
      </c>
      <c r="E89" s="427"/>
      <c r="F89" s="1115"/>
      <c r="H89" s="212"/>
      <c r="I89" s="1339">
        <v>74</v>
      </c>
      <c r="J89" s="1436" t="s">
        <v>1018</v>
      </c>
      <c r="L89" s="1339">
        <v>74</v>
      </c>
      <c r="M89" s="647" t="s">
        <v>78</v>
      </c>
      <c r="N89" s="1436" t="s">
        <v>1018</v>
      </c>
      <c r="O89" s="648"/>
      <c r="P89" s="648"/>
      <c r="Q89" s="1339">
        <v>74</v>
      </c>
      <c r="R89" s="1436" t="s">
        <v>1018</v>
      </c>
      <c r="T89" s="1339">
        <v>74</v>
      </c>
      <c r="U89" s="301" t="s">
        <v>193</v>
      </c>
      <c r="V89" s="269" t="s">
        <v>44</v>
      </c>
      <c r="W89" s="657" t="s">
        <v>283</v>
      </c>
    </row>
    <row r="90" spans="1:24" ht="15.75" x14ac:dyDescent="0.25">
      <c r="A90" s="537">
        <v>75</v>
      </c>
      <c r="B90" s="647" t="s">
        <v>19</v>
      </c>
      <c r="C90" s="642"/>
      <c r="D90" s="679" t="s">
        <v>44</v>
      </c>
      <c r="E90" s="427" t="s">
        <v>283</v>
      </c>
      <c r="F90" s="1123"/>
      <c r="H90" s="212"/>
      <c r="I90" s="537">
        <v>75</v>
      </c>
      <c r="J90" s="587"/>
      <c r="L90" s="537">
        <v>75</v>
      </c>
      <c r="M90" s="647" t="s">
        <v>19</v>
      </c>
      <c r="N90" s="587"/>
      <c r="O90" s="648"/>
      <c r="P90" s="648"/>
      <c r="Q90" s="537">
        <v>75</v>
      </c>
      <c r="R90" s="587"/>
      <c r="T90" s="537">
        <v>75</v>
      </c>
      <c r="U90" s="74" t="s">
        <v>113</v>
      </c>
      <c r="V90" s="1491" t="s">
        <v>44</v>
      </c>
      <c r="W90" s="25" t="s">
        <v>113</v>
      </c>
    </row>
    <row r="91" spans="1:24" ht="15.75" x14ac:dyDescent="0.25">
      <c r="A91" s="537">
        <v>76</v>
      </c>
      <c r="B91" s="1226" t="s">
        <v>30</v>
      </c>
      <c r="C91" s="71"/>
      <c r="D91" s="679" t="s">
        <v>44</v>
      </c>
      <c r="E91" s="182"/>
      <c r="F91" s="1115"/>
      <c r="H91" s="212"/>
      <c r="I91" s="537">
        <v>76</v>
      </c>
      <c r="J91" s="71"/>
      <c r="L91" s="537">
        <v>76</v>
      </c>
      <c r="M91" s="1226" t="s">
        <v>30</v>
      </c>
      <c r="N91" s="71"/>
      <c r="O91" s="648"/>
      <c r="P91" s="648"/>
      <c r="Q91" s="537">
        <v>76</v>
      </c>
      <c r="R91" s="71"/>
      <c r="T91" s="537">
        <v>76</v>
      </c>
      <c r="U91" s="71"/>
      <c r="V91" s="1491" t="s">
        <v>44</v>
      </c>
      <c r="W91" s="412"/>
    </row>
    <row r="92" spans="1:24" ht="15.75" x14ac:dyDescent="0.25">
      <c r="A92" s="537">
        <v>77</v>
      </c>
      <c r="B92" s="1226" t="s">
        <v>31</v>
      </c>
      <c r="C92" s="71"/>
      <c r="D92" s="679" t="s">
        <v>44</v>
      </c>
      <c r="E92" s="182"/>
      <c r="F92" s="1115"/>
      <c r="H92" s="212"/>
      <c r="I92" s="537">
        <v>77</v>
      </c>
      <c r="J92" s="71"/>
      <c r="L92" s="537">
        <v>77</v>
      </c>
      <c r="M92" s="1226" t="s">
        <v>31</v>
      </c>
      <c r="N92" s="71"/>
      <c r="O92" s="648"/>
      <c r="P92" s="648"/>
      <c r="Q92" s="537">
        <v>77</v>
      </c>
      <c r="R92" s="71"/>
      <c r="T92" s="537">
        <v>77</v>
      </c>
      <c r="U92" s="71"/>
      <c r="V92" s="1491" t="s">
        <v>44</v>
      </c>
      <c r="W92" s="412"/>
    </row>
    <row r="93" spans="1:24" ht="15.75" x14ac:dyDescent="0.25">
      <c r="A93" s="537">
        <v>78</v>
      </c>
      <c r="B93" s="1226" t="s">
        <v>77</v>
      </c>
      <c r="C93" s="71"/>
      <c r="D93" s="679" t="s">
        <v>44</v>
      </c>
      <c r="E93" s="182"/>
      <c r="F93" s="1115"/>
      <c r="H93" s="212"/>
      <c r="I93" s="537">
        <v>78</v>
      </c>
      <c r="J93" s="71"/>
      <c r="L93" s="537">
        <v>78</v>
      </c>
      <c r="M93" s="1226" t="s">
        <v>77</v>
      </c>
      <c r="N93" s="71"/>
      <c r="O93" s="648"/>
      <c r="P93" s="648"/>
      <c r="Q93" s="537">
        <v>78</v>
      </c>
      <c r="R93" s="71"/>
      <c r="T93" s="537">
        <v>78</v>
      </c>
      <c r="U93" s="413" t="s">
        <v>92</v>
      </c>
      <c r="V93" s="1491" t="s">
        <v>44</v>
      </c>
      <c r="W93" s="413" t="s">
        <v>155</v>
      </c>
    </row>
    <row r="94" spans="1:24" ht="15.75" x14ac:dyDescent="0.25">
      <c r="A94" s="537">
        <v>79</v>
      </c>
      <c r="B94" s="1226" t="s">
        <v>76</v>
      </c>
      <c r="C94" s="71"/>
      <c r="D94" s="679" t="s">
        <v>44</v>
      </c>
      <c r="E94" s="182"/>
      <c r="F94" s="1115"/>
      <c r="H94" s="212"/>
      <c r="I94" s="537">
        <v>79</v>
      </c>
      <c r="J94" s="71"/>
      <c r="L94" s="537">
        <v>79</v>
      </c>
      <c r="M94" s="1226" t="s">
        <v>76</v>
      </c>
      <c r="N94" s="71"/>
      <c r="O94" s="648"/>
      <c r="P94" s="648"/>
      <c r="Q94" s="537">
        <v>79</v>
      </c>
      <c r="R94" s="71"/>
      <c r="T94" s="537">
        <v>79</v>
      </c>
      <c r="U94" s="447" t="s">
        <v>118</v>
      </c>
      <c r="V94" s="1491" t="s">
        <v>44</v>
      </c>
      <c r="W94" s="447" t="s">
        <v>118</v>
      </c>
    </row>
    <row r="95" spans="1:24" ht="15.75" x14ac:dyDescent="0.25">
      <c r="A95" s="537">
        <v>83</v>
      </c>
      <c r="B95" s="1226" t="s">
        <v>20</v>
      </c>
      <c r="C95" s="64"/>
      <c r="D95" s="679" t="s">
        <v>44</v>
      </c>
      <c r="E95" s="182"/>
      <c r="F95" s="1115"/>
      <c r="H95" s="212"/>
      <c r="I95" s="537">
        <v>83</v>
      </c>
      <c r="J95" s="64"/>
      <c r="L95" s="537">
        <v>83</v>
      </c>
      <c r="M95" s="1226" t="s">
        <v>20</v>
      </c>
      <c r="N95" s="64"/>
      <c r="O95" s="648"/>
      <c r="P95" s="648"/>
      <c r="Q95" s="537">
        <v>83</v>
      </c>
      <c r="R95" s="64"/>
      <c r="T95" s="537">
        <v>83</v>
      </c>
      <c r="U95" s="109">
        <v>-22750000</v>
      </c>
      <c r="V95" s="1491" t="s">
        <v>44</v>
      </c>
      <c r="W95" s="109">
        <v>-8481700</v>
      </c>
      <c r="X95" s="427" t="s">
        <v>283</v>
      </c>
    </row>
    <row r="96" spans="1:24" ht="15.75" x14ac:dyDescent="0.25">
      <c r="A96" s="537">
        <v>85</v>
      </c>
      <c r="B96" s="647" t="s">
        <v>21</v>
      </c>
      <c r="C96" s="71"/>
      <c r="D96" s="679" t="s">
        <v>43</v>
      </c>
      <c r="E96" s="182"/>
      <c r="F96" s="1125"/>
      <c r="H96" s="212"/>
      <c r="I96" s="537">
        <v>85</v>
      </c>
      <c r="J96" s="71"/>
      <c r="L96" s="537">
        <v>85</v>
      </c>
      <c r="M96" s="647" t="s">
        <v>21</v>
      </c>
      <c r="N96" s="71"/>
      <c r="O96" s="648"/>
      <c r="P96" s="648"/>
      <c r="Q96" s="537">
        <v>85</v>
      </c>
      <c r="R96" s="71"/>
      <c r="T96" s="537">
        <v>85</v>
      </c>
      <c r="U96" s="413" t="s">
        <v>99</v>
      </c>
      <c r="V96" s="269" t="s">
        <v>43</v>
      </c>
      <c r="W96" s="413" t="s">
        <v>99</v>
      </c>
    </row>
    <row r="97" spans="1:27" ht="15.75" x14ac:dyDescent="0.25">
      <c r="A97" s="537">
        <v>86</v>
      </c>
      <c r="B97" s="647" t="s">
        <v>22</v>
      </c>
      <c r="C97" s="71"/>
      <c r="D97" s="679" t="s">
        <v>43</v>
      </c>
      <c r="E97" s="182"/>
      <c r="F97" s="1115"/>
      <c r="H97" s="212"/>
      <c r="I97" s="537">
        <v>86</v>
      </c>
      <c r="J97" s="71"/>
      <c r="L97" s="537">
        <v>86</v>
      </c>
      <c r="M97" s="647" t="s">
        <v>22</v>
      </c>
      <c r="N97" s="71"/>
      <c r="O97" s="648"/>
      <c r="P97" s="648"/>
      <c r="Q97" s="537">
        <v>86</v>
      </c>
      <c r="R97" s="71"/>
      <c r="T97" s="537">
        <v>86</v>
      </c>
      <c r="U97" s="1521"/>
      <c r="V97" s="1143" t="s">
        <v>43</v>
      </c>
      <c r="W97" s="1521"/>
      <c r="X97" s="427" t="s">
        <v>283</v>
      </c>
    </row>
    <row r="98" spans="1:27" ht="15.75" x14ac:dyDescent="0.25">
      <c r="A98" s="537">
        <v>87</v>
      </c>
      <c r="B98" s="647" t="s">
        <v>23</v>
      </c>
      <c r="C98" s="328"/>
      <c r="D98" s="679" t="s">
        <v>44</v>
      </c>
      <c r="E98" s="427" t="s">
        <v>283</v>
      </c>
      <c r="F98" s="1127"/>
      <c r="H98" s="212"/>
      <c r="I98" s="537">
        <v>87</v>
      </c>
      <c r="J98" s="328"/>
      <c r="L98" s="537">
        <v>87</v>
      </c>
      <c r="M98" s="647" t="s">
        <v>23</v>
      </c>
      <c r="N98" s="328"/>
      <c r="O98" s="648"/>
      <c r="P98" s="648"/>
      <c r="Q98" s="537">
        <v>87</v>
      </c>
      <c r="R98" s="328"/>
      <c r="T98" s="537">
        <v>87</v>
      </c>
      <c r="U98" s="414">
        <v>107.101</v>
      </c>
      <c r="V98" s="679" t="s">
        <v>44</v>
      </c>
      <c r="W98" s="414">
        <v>125.38200000000001</v>
      </c>
    </row>
    <row r="99" spans="1:27" ht="15.75" x14ac:dyDescent="0.25">
      <c r="A99" s="537">
        <v>88</v>
      </c>
      <c r="B99" s="647" t="s">
        <v>24</v>
      </c>
      <c r="C99" s="64"/>
      <c r="D99" s="679" t="s">
        <v>44</v>
      </c>
      <c r="E99" s="427" t="s">
        <v>283</v>
      </c>
      <c r="F99" s="1117"/>
      <c r="H99" s="791"/>
      <c r="I99" s="537">
        <v>88</v>
      </c>
      <c r="J99" s="64"/>
      <c r="L99" s="537">
        <v>88</v>
      </c>
      <c r="M99" s="647" t="s">
        <v>24</v>
      </c>
      <c r="N99" s="64"/>
      <c r="O99" s="648"/>
      <c r="P99" s="648"/>
      <c r="Q99" s="537">
        <v>88</v>
      </c>
      <c r="R99" s="64"/>
      <c r="T99" s="537">
        <v>88</v>
      </c>
      <c r="U99" s="415">
        <f>-U95*(U98/100)</f>
        <v>24365477.5</v>
      </c>
      <c r="V99" s="679" t="s">
        <v>44</v>
      </c>
      <c r="W99" s="415">
        <f>-W95*(W98/100)</f>
        <v>10634525.094000001</v>
      </c>
      <c r="X99" s="655"/>
    </row>
    <row r="100" spans="1:27" ht="15.75" x14ac:dyDescent="0.25">
      <c r="A100" s="537">
        <v>89</v>
      </c>
      <c r="B100" s="647" t="s">
        <v>25</v>
      </c>
      <c r="C100" s="137"/>
      <c r="D100" s="679" t="s">
        <v>44</v>
      </c>
      <c r="E100" s="182"/>
      <c r="F100" s="1126"/>
      <c r="H100" s="212"/>
      <c r="I100" s="537">
        <v>89</v>
      </c>
      <c r="J100" s="137"/>
      <c r="L100" s="537">
        <v>89</v>
      </c>
      <c r="M100" s="647" t="s">
        <v>25</v>
      </c>
      <c r="N100" s="137"/>
      <c r="O100" s="648"/>
      <c r="P100" s="648"/>
      <c r="Q100" s="537">
        <v>89</v>
      </c>
      <c r="R100" s="137"/>
      <c r="T100" s="537">
        <v>89</v>
      </c>
      <c r="U100" s="416">
        <v>0</v>
      </c>
      <c r="V100" s="679" t="s">
        <v>44</v>
      </c>
      <c r="W100" s="416">
        <v>0</v>
      </c>
    </row>
    <row r="101" spans="1:27" ht="15.75" x14ac:dyDescent="0.25">
      <c r="A101" s="537">
        <v>90</v>
      </c>
      <c r="B101" s="647" t="s">
        <v>26</v>
      </c>
      <c r="C101" s="71"/>
      <c r="D101" s="679" t="s">
        <v>44</v>
      </c>
      <c r="E101" s="182"/>
      <c r="F101" s="1115"/>
      <c r="H101" s="212"/>
      <c r="I101" s="537">
        <v>90</v>
      </c>
      <c r="J101" s="71"/>
      <c r="L101" s="537">
        <v>90</v>
      </c>
      <c r="M101" s="647" t="s">
        <v>26</v>
      </c>
      <c r="N101" s="71"/>
      <c r="O101" s="648"/>
      <c r="P101" s="648"/>
      <c r="Q101" s="537">
        <v>90</v>
      </c>
      <c r="R101" s="71"/>
      <c r="T101" s="537">
        <v>90</v>
      </c>
      <c r="U101" s="413" t="s">
        <v>114</v>
      </c>
      <c r="V101" s="1143" t="s">
        <v>44</v>
      </c>
      <c r="W101" s="413" t="s">
        <v>114</v>
      </c>
    </row>
    <row r="102" spans="1:27" ht="15.75" x14ac:dyDescent="0.25">
      <c r="A102" s="537">
        <v>91</v>
      </c>
      <c r="B102" s="647" t="s">
        <v>27</v>
      </c>
      <c r="C102" s="138"/>
      <c r="D102" s="679" t="s">
        <v>44</v>
      </c>
      <c r="E102" s="427" t="s">
        <v>283</v>
      </c>
      <c r="F102" s="1124"/>
      <c r="H102" s="212"/>
      <c r="I102" s="537">
        <v>91</v>
      </c>
      <c r="J102" s="138"/>
      <c r="L102" s="537">
        <v>91</v>
      </c>
      <c r="M102" s="647" t="s">
        <v>27</v>
      </c>
      <c r="N102" s="138"/>
      <c r="O102" s="648"/>
      <c r="P102" s="648"/>
      <c r="Q102" s="537">
        <v>91</v>
      </c>
      <c r="R102" s="138"/>
      <c r="T102" s="537">
        <v>91</v>
      </c>
      <c r="U102" s="417" t="s">
        <v>121</v>
      </c>
      <c r="V102" s="1143" t="s">
        <v>44</v>
      </c>
      <c r="W102" s="417" t="s">
        <v>156</v>
      </c>
    </row>
    <row r="103" spans="1:27" ht="15.75" x14ac:dyDescent="0.25">
      <c r="A103" s="537">
        <v>92</v>
      </c>
      <c r="B103" s="647" t="s">
        <v>28</v>
      </c>
      <c r="C103" s="71"/>
      <c r="D103" s="679" t="s">
        <v>44</v>
      </c>
      <c r="E103" s="182"/>
      <c r="F103" s="1115"/>
      <c r="H103" s="212"/>
      <c r="I103" s="537">
        <v>92</v>
      </c>
      <c r="J103" s="71"/>
      <c r="L103" s="537">
        <v>92</v>
      </c>
      <c r="M103" s="647" t="s">
        <v>28</v>
      </c>
      <c r="N103" s="71"/>
      <c r="O103" s="648"/>
      <c r="P103" s="648"/>
      <c r="Q103" s="537">
        <v>92</v>
      </c>
      <c r="R103" s="71"/>
      <c r="T103" s="537">
        <v>92</v>
      </c>
      <c r="U103" s="413" t="s">
        <v>115</v>
      </c>
      <c r="V103" s="679" t="s">
        <v>44</v>
      </c>
      <c r="W103" s="413" t="s">
        <v>115</v>
      </c>
    </row>
    <row r="104" spans="1:27" ht="15.75" x14ac:dyDescent="0.25">
      <c r="A104" s="537">
        <v>93</v>
      </c>
      <c r="B104" s="647" t="s">
        <v>75</v>
      </c>
      <c r="C104" s="79"/>
      <c r="D104" s="679" t="s">
        <v>44</v>
      </c>
      <c r="E104" s="182"/>
      <c r="F104" s="1115"/>
      <c r="H104" s="212"/>
      <c r="I104" s="537">
        <v>93</v>
      </c>
      <c r="J104" s="79"/>
      <c r="L104" s="537">
        <v>93</v>
      </c>
      <c r="M104" s="647" t="s">
        <v>75</v>
      </c>
      <c r="N104" s="79"/>
      <c r="O104" s="648"/>
      <c r="P104" s="648"/>
      <c r="Q104" s="537">
        <v>93</v>
      </c>
      <c r="R104" s="79"/>
      <c r="T104" s="537">
        <v>93</v>
      </c>
      <c r="U104" s="418" t="s">
        <v>119</v>
      </c>
      <c r="V104" s="679" t="s">
        <v>44</v>
      </c>
      <c r="W104" s="418" t="s">
        <v>119</v>
      </c>
    </row>
    <row r="105" spans="1:27" ht="15.75" x14ac:dyDescent="0.25">
      <c r="A105" s="537">
        <v>94</v>
      </c>
      <c r="B105" s="647" t="s">
        <v>74</v>
      </c>
      <c r="C105" s="71"/>
      <c r="D105" s="679" t="s">
        <v>44</v>
      </c>
      <c r="E105" s="182"/>
      <c r="F105" s="1115"/>
      <c r="H105" s="212"/>
      <c r="I105" s="537">
        <v>94</v>
      </c>
      <c r="J105" s="71"/>
      <c r="L105" s="537">
        <v>94</v>
      </c>
      <c r="M105" s="647" t="s">
        <v>74</v>
      </c>
      <c r="N105" s="71"/>
      <c r="O105" s="648"/>
      <c r="P105" s="648"/>
      <c r="Q105" s="537">
        <v>94</v>
      </c>
      <c r="R105" s="71"/>
      <c r="T105" s="537">
        <v>94</v>
      </c>
      <c r="U105" s="413" t="s">
        <v>116</v>
      </c>
      <c r="V105" s="679" t="s">
        <v>44</v>
      </c>
      <c r="W105" s="413" t="s">
        <v>116</v>
      </c>
    </row>
    <row r="106" spans="1:27" s="7" customFormat="1" ht="15.75" x14ac:dyDescent="0.25">
      <c r="A106" s="537">
        <v>95</v>
      </c>
      <c r="B106" s="1226" t="s">
        <v>38</v>
      </c>
      <c r="C106" s="1181" t="b">
        <v>1</v>
      </c>
      <c r="D106" s="679" t="s">
        <v>44</v>
      </c>
      <c r="E106" s="427" t="s">
        <v>283</v>
      </c>
      <c r="F106" s="1115">
        <v>6.15</v>
      </c>
      <c r="H106" s="212"/>
      <c r="I106" s="537">
        <v>95</v>
      </c>
      <c r="J106" s="1181" t="b">
        <v>1</v>
      </c>
      <c r="L106" s="537">
        <v>95</v>
      </c>
      <c r="M106" s="1226" t="s">
        <v>38</v>
      </c>
      <c r="N106" s="1181" t="b">
        <v>1</v>
      </c>
      <c r="O106" s="648"/>
      <c r="P106" s="648"/>
      <c r="Q106" s="537">
        <v>95</v>
      </c>
      <c r="R106" s="1181" t="b">
        <v>1</v>
      </c>
      <c r="T106" s="537">
        <v>95</v>
      </c>
      <c r="U106" s="1209" t="b">
        <v>1</v>
      </c>
      <c r="V106" s="679" t="s">
        <v>44</v>
      </c>
      <c r="W106" s="1181" t="b">
        <v>1</v>
      </c>
    </row>
    <row r="107" spans="1:27" s="7" customFormat="1" ht="15.75" x14ac:dyDescent="0.25">
      <c r="A107" s="269">
        <v>96</v>
      </c>
      <c r="B107" s="659" t="s">
        <v>36</v>
      </c>
      <c r="C107" s="244" t="s">
        <v>376</v>
      </c>
      <c r="D107" s="679" t="s">
        <v>44</v>
      </c>
      <c r="E107" s="267" t="s">
        <v>283</v>
      </c>
      <c r="F107" s="1115"/>
      <c r="H107" s="212"/>
      <c r="I107" s="269">
        <v>96</v>
      </c>
      <c r="J107" s="244" t="s">
        <v>376</v>
      </c>
      <c r="L107" s="269">
        <v>96</v>
      </c>
      <c r="M107" s="659" t="s">
        <v>36</v>
      </c>
      <c r="N107" s="244" t="s">
        <v>376</v>
      </c>
      <c r="O107" s="648"/>
      <c r="P107" s="648"/>
      <c r="Q107" s="269">
        <v>96</v>
      </c>
      <c r="R107" s="244" t="s">
        <v>376</v>
      </c>
      <c r="T107" s="269">
        <v>96</v>
      </c>
      <c r="U107" s="244" t="s">
        <v>376</v>
      </c>
      <c r="V107" s="679" t="s">
        <v>44</v>
      </c>
      <c r="W107" s="244" t="s">
        <v>376</v>
      </c>
    </row>
    <row r="108" spans="1:27" s="7" customFormat="1" ht="15.75" x14ac:dyDescent="0.25">
      <c r="A108" s="269">
        <v>97</v>
      </c>
      <c r="B108" s="659" t="s">
        <v>32</v>
      </c>
      <c r="C108" s="93" t="s">
        <v>251</v>
      </c>
      <c r="D108" s="679" t="s">
        <v>44</v>
      </c>
      <c r="E108" s="427" t="s">
        <v>283</v>
      </c>
      <c r="F108" s="1115"/>
      <c r="H108" s="212"/>
      <c r="I108" s="269">
        <v>97</v>
      </c>
      <c r="J108" s="93" t="s">
        <v>251</v>
      </c>
      <c r="L108" s="269">
        <v>97</v>
      </c>
      <c r="M108" s="659" t="s">
        <v>32</v>
      </c>
      <c r="N108" s="93" t="s">
        <v>251</v>
      </c>
      <c r="O108" s="657" t="s">
        <v>283</v>
      </c>
      <c r="P108" s="648"/>
      <c r="Q108" s="269">
        <v>97</v>
      </c>
      <c r="R108" s="1183" t="s">
        <v>251</v>
      </c>
      <c r="T108" s="269">
        <v>97</v>
      </c>
      <c r="U108" s="1436" t="s">
        <v>623</v>
      </c>
      <c r="V108" s="679" t="s">
        <v>769</v>
      </c>
      <c r="W108" s="212"/>
    </row>
    <row r="109" spans="1:27" s="7" customFormat="1" ht="15.75" x14ac:dyDescent="0.25">
      <c r="A109" s="269">
        <v>98</v>
      </c>
      <c r="B109" s="659" t="s">
        <v>39</v>
      </c>
      <c r="C109" s="1181" t="s">
        <v>47</v>
      </c>
      <c r="D109" s="1143" t="s">
        <v>130</v>
      </c>
      <c r="E109" s="182"/>
      <c r="F109" s="1115"/>
      <c r="H109" s="212"/>
      <c r="I109" s="269">
        <v>98</v>
      </c>
      <c r="J109" s="1181" t="s">
        <v>47</v>
      </c>
      <c r="L109" s="269">
        <v>98</v>
      </c>
      <c r="M109" s="659" t="s">
        <v>39</v>
      </c>
      <c r="N109" s="1181" t="s">
        <v>47</v>
      </c>
      <c r="O109" s="648"/>
      <c r="P109" s="648"/>
      <c r="Q109" s="269">
        <v>98</v>
      </c>
      <c r="R109" s="1183" t="s">
        <v>47</v>
      </c>
      <c r="T109" s="269">
        <v>98</v>
      </c>
      <c r="U109" s="1185" t="s">
        <v>45</v>
      </c>
      <c r="V109" s="1143" t="s">
        <v>130</v>
      </c>
      <c r="W109" s="1195"/>
    </row>
    <row r="110" spans="1:27" s="7" customFormat="1" ht="15.75" x14ac:dyDescent="0.25">
      <c r="A110" s="269">
        <v>99</v>
      </c>
      <c r="B110" s="661" t="s">
        <v>29</v>
      </c>
      <c r="C110" s="1181" t="s">
        <v>117</v>
      </c>
      <c r="D110" s="1143" t="s">
        <v>130</v>
      </c>
      <c r="E110" s="178"/>
      <c r="F110" s="1115">
        <v>8.1</v>
      </c>
      <c r="H110" s="648"/>
      <c r="I110" s="269">
        <v>99</v>
      </c>
      <c r="J110" s="1181" t="s">
        <v>117</v>
      </c>
      <c r="L110" s="269">
        <v>99</v>
      </c>
      <c r="M110" s="661" t="s">
        <v>29</v>
      </c>
      <c r="N110" s="1181" t="s">
        <v>117</v>
      </c>
      <c r="O110" s="648"/>
      <c r="P110" s="648"/>
      <c r="Q110" s="269">
        <v>99</v>
      </c>
      <c r="R110" s="1183" t="s">
        <v>117</v>
      </c>
      <c r="T110" s="269">
        <v>99</v>
      </c>
      <c r="U110" s="1436" t="s">
        <v>623</v>
      </c>
      <c r="V110" s="1143" t="s">
        <v>769</v>
      </c>
      <c r="W110" s="212"/>
    </row>
    <row r="111" spans="1:27" s="7" customFormat="1" ht="15.75" x14ac:dyDescent="0.25">
      <c r="A111" s="175" t="s">
        <v>122</v>
      </c>
      <c r="C111" s="66">
        <v>42</v>
      </c>
      <c r="E111" s="212"/>
      <c r="F111" s="212"/>
      <c r="G111" s="212"/>
      <c r="H111" s="212"/>
      <c r="I111" s="175"/>
      <c r="J111" s="66">
        <v>41</v>
      </c>
      <c r="L111" s="175" t="s">
        <v>122</v>
      </c>
      <c r="N111" s="66">
        <v>42</v>
      </c>
      <c r="O111" s="212"/>
      <c r="P111" s="212"/>
      <c r="Q111" s="175"/>
      <c r="R111" s="66">
        <v>41</v>
      </c>
      <c r="T111" s="175"/>
      <c r="U111" s="66">
        <v>27</v>
      </c>
      <c r="W111" s="66">
        <v>15</v>
      </c>
    </row>
    <row r="112" spans="1:27" s="7" customFormat="1" ht="15.75" x14ac:dyDescent="0.25">
      <c r="E112" s="212"/>
      <c r="F112" s="212"/>
      <c r="G112" s="212"/>
      <c r="H112" s="212"/>
      <c r="L112" s="212"/>
      <c r="M112" s="212"/>
      <c r="N112" s="662"/>
      <c r="O112" s="212"/>
      <c r="P112" s="212"/>
      <c r="T112" s="1721" t="s">
        <v>856</v>
      </c>
      <c r="U112" s="1721"/>
      <c r="V112" s="1721"/>
      <c r="W112" s="1721"/>
      <c r="X112" s="920"/>
      <c r="Y112" s="920"/>
      <c r="Z112" s="920"/>
      <c r="AA112" s="920"/>
    </row>
    <row r="113" spans="1:24" s="7" customFormat="1" ht="15.75" customHeight="1" x14ac:dyDescent="0.25">
      <c r="A113" s="778">
        <v>1.1000000000000001</v>
      </c>
      <c r="B113" s="1607" t="s">
        <v>159</v>
      </c>
      <c r="C113" s="1607"/>
      <c r="D113" s="1607"/>
      <c r="E113" s="1607"/>
      <c r="F113" s="212"/>
      <c r="G113" s="212"/>
      <c r="H113" s="212"/>
      <c r="I113" s="866">
        <v>2.2000000000000002</v>
      </c>
      <c r="J113" s="1293" t="s">
        <v>363</v>
      </c>
      <c r="K113" s="421"/>
      <c r="L113" s="866">
        <v>2.1</v>
      </c>
      <c r="M113" s="1831" t="s">
        <v>355</v>
      </c>
      <c r="N113" s="1831"/>
      <c r="O113" s="212"/>
      <c r="P113" s="212"/>
      <c r="T113" s="866">
        <v>1.1000000000000001</v>
      </c>
      <c r="U113" s="1833" t="s">
        <v>1031</v>
      </c>
      <c r="V113" s="1833"/>
      <c r="W113" s="1833"/>
    </row>
    <row r="114" spans="1:24" s="7" customFormat="1" ht="15.75" customHeight="1" x14ac:dyDescent="0.25">
      <c r="A114" s="778">
        <v>1.2</v>
      </c>
      <c r="B114" s="1589" t="s">
        <v>313</v>
      </c>
      <c r="C114" s="1589"/>
      <c r="D114" s="1589"/>
      <c r="E114" s="1589"/>
      <c r="F114" s="212"/>
      <c r="G114" s="212"/>
      <c r="H114" s="212"/>
      <c r="I114" s="1723">
        <v>2.12</v>
      </c>
      <c r="J114" s="1730" t="s">
        <v>693</v>
      </c>
      <c r="K114" s="421"/>
      <c r="L114" s="1729">
        <v>2.12</v>
      </c>
      <c r="M114" s="1730" t="s">
        <v>876</v>
      </c>
      <c r="N114" s="1730"/>
      <c r="T114" s="1608">
        <v>2.2999999999999998</v>
      </c>
      <c r="U114" s="1793" t="s">
        <v>1040</v>
      </c>
      <c r="V114" s="1794"/>
      <c r="W114" s="1795"/>
      <c r="X114" s="445"/>
    </row>
    <row r="115" spans="1:24" s="7" customFormat="1" ht="15.75" customHeight="1" x14ac:dyDescent="0.25">
      <c r="A115" s="778">
        <v>1.7</v>
      </c>
      <c r="B115" s="1589" t="s">
        <v>400</v>
      </c>
      <c r="C115" s="1589"/>
      <c r="D115" s="1589"/>
      <c r="E115" s="1589"/>
      <c r="F115" s="212"/>
      <c r="G115" s="212"/>
      <c r="H115" s="212"/>
      <c r="I115" s="1723"/>
      <c r="J115" s="1730"/>
      <c r="L115" s="1722"/>
      <c r="M115" s="1730"/>
      <c r="N115" s="1730"/>
      <c r="O115" s="212"/>
      <c r="P115" s="212"/>
      <c r="T115" s="1609"/>
      <c r="U115" s="1796"/>
      <c r="V115" s="1792"/>
      <c r="W115" s="1797"/>
      <c r="X115" s="182"/>
    </row>
    <row r="116" spans="1:24" s="7" customFormat="1" ht="15.75" customHeight="1" x14ac:dyDescent="0.25">
      <c r="A116" s="778">
        <v>1.8</v>
      </c>
      <c r="B116" s="1589" t="s">
        <v>401</v>
      </c>
      <c r="C116" s="1589"/>
      <c r="D116" s="1589"/>
      <c r="E116" s="1589"/>
      <c r="I116" s="1723"/>
      <c r="J116" s="1730"/>
      <c r="K116" s="294"/>
      <c r="L116" s="1723">
        <v>2.97</v>
      </c>
      <c r="M116" s="1584" t="s">
        <v>829</v>
      </c>
      <c r="N116" s="1584"/>
      <c r="O116" s="610"/>
      <c r="P116" s="610"/>
      <c r="Q116" s="610"/>
      <c r="T116" s="1610"/>
      <c r="U116" s="1798"/>
      <c r="V116" s="1799"/>
      <c r="W116" s="1800"/>
    </row>
    <row r="117" spans="1:24" s="7" customFormat="1" ht="15.75" customHeight="1" x14ac:dyDescent="0.25">
      <c r="A117" s="783">
        <v>1.1000000000000001</v>
      </c>
      <c r="B117" s="1589" t="s">
        <v>402</v>
      </c>
      <c r="C117" s="1589"/>
      <c r="D117" s="1589"/>
      <c r="E117" s="1589"/>
      <c r="K117" s="294"/>
      <c r="L117" s="1723"/>
      <c r="M117" s="1584"/>
      <c r="N117" s="1584"/>
      <c r="O117" s="610"/>
      <c r="P117" s="610"/>
      <c r="Q117" s="610"/>
      <c r="T117" s="1482">
        <v>2.74</v>
      </c>
      <c r="U117" s="1812" t="s">
        <v>1032</v>
      </c>
      <c r="V117" s="1813"/>
      <c r="W117" s="1814"/>
    </row>
    <row r="118" spans="1:24" s="7" customFormat="1" ht="15.75" customHeight="1" x14ac:dyDescent="0.25">
      <c r="A118" s="778">
        <v>1.1299999999999999</v>
      </c>
      <c r="B118" s="1586" t="s">
        <v>786</v>
      </c>
      <c r="C118" s="1587"/>
      <c r="D118" s="1587"/>
      <c r="E118" s="1588"/>
      <c r="F118" s="794"/>
      <c r="K118" s="294"/>
      <c r="L118" s="1723"/>
      <c r="M118" s="1584"/>
      <c r="N118" s="1584"/>
      <c r="T118" s="1599">
        <v>2.83</v>
      </c>
      <c r="U118" s="1584" t="s">
        <v>1057</v>
      </c>
      <c r="V118" s="1584"/>
      <c r="W118" s="1584"/>
    </row>
    <row r="119" spans="1:24" s="7" customFormat="1" ht="15.75" x14ac:dyDescent="0.25">
      <c r="A119" s="778">
        <v>1.1599999999999999</v>
      </c>
      <c r="B119" s="1589" t="s">
        <v>411</v>
      </c>
      <c r="C119" s="1589"/>
      <c r="D119" s="1589"/>
      <c r="E119" s="1589"/>
      <c r="K119" s="294"/>
      <c r="L119" s="1502"/>
      <c r="M119" s="1502"/>
      <c r="N119" s="1502"/>
      <c r="T119" s="1599"/>
      <c r="U119" s="1584"/>
      <c r="V119" s="1584"/>
      <c r="W119" s="1584"/>
    </row>
    <row r="120" spans="1:24" s="7" customFormat="1" ht="15.75" customHeight="1" x14ac:dyDescent="0.25">
      <c r="A120" s="778">
        <v>1.17</v>
      </c>
      <c r="B120" s="1589" t="s">
        <v>665</v>
      </c>
      <c r="C120" s="1589"/>
      <c r="D120" s="1589"/>
      <c r="E120" s="1589"/>
      <c r="I120" s="791"/>
      <c r="J120" s="1502"/>
      <c r="K120" s="1502"/>
      <c r="L120" s="1499"/>
      <c r="M120" s="1499"/>
      <c r="N120" s="1499"/>
      <c r="T120" s="1599"/>
      <c r="U120" s="1584"/>
      <c r="V120" s="1584"/>
      <c r="W120" s="1584"/>
    </row>
    <row r="121" spans="1:24" s="7" customFormat="1" ht="15.75" x14ac:dyDescent="0.25">
      <c r="A121" s="778">
        <v>2.1</v>
      </c>
      <c r="B121" s="1589" t="s">
        <v>377</v>
      </c>
      <c r="C121" s="1589"/>
      <c r="D121" s="1589"/>
      <c r="E121" s="1589"/>
      <c r="I121" s="791"/>
      <c r="J121" s="1499"/>
      <c r="K121" s="1499"/>
      <c r="L121" s="1499"/>
      <c r="M121" s="1499"/>
      <c r="N121" s="1499"/>
      <c r="T121" s="1599">
        <v>2.86</v>
      </c>
      <c r="U121" s="1584" t="s">
        <v>951</v>
      </c>
      <c r="V121" s="1584"/>
      <c r="W121" s="1584"/>
    </row>
    <row r="122" spans="1:24" s="7" customFormat="1" ht="15.75" x14ac:dyDescent="0.25">
      <c r="A122" s="778">
        <v>2.2000000000000002</v>
      </c>
      <c r="B122" s="1586" t="s">
        <v>1050</v>
      </c>
      <c r="C122" s="1587"/>
      <c r="D122" s="1587"/>
      <c r="E122" s="1588"/>
      <c r="I122" s="791"/>
      <c r="J122" s="1499"/>
      <c r="K122" s="1499"/>
      <c r="L122" s="1499"/>
      <c r="M122" s="1499"/>
      <c r="N122" s="1499"/>
      <c r="T122" s="1599"/>
      <c r="U122" s="1584"/>
      <c r="V122" s="1584"/>
      <c r="W122" s="1584"/>
    </row>
    <row r="123" spans="1:24" ht="15.75" x14ac:dyDescent="0.25">
      <c r="A123" s="778">
        <v>2.8</v>
      </c>
      <c r="B123" s="1589" t="s">
        <v>319</v>
      </c>
      <c r="C123" s="1589"/>
      <c r="D123" s="1589"/>
      <c r="E123" s="1589"/>
      <c r="I123" s="791"/>
      <c r="J123" s="1499"/>
      <c r="K123" s="1499"/>
      <c r="L123" s="1499"/>
      <c r="M123" s="1499"/>
      <c r="N123" s="1499"/>
      <c r="U123" s="7"/>
      <c r="W123" s="7"/>
    </row>
    <row r="124" spans="1:24" ht="15.75" x14ac:dyDescent="0.25">
      <c r="A124" s="778">
        <v>2.16</v>
      </c>
      <c r="B124" s="1586" t="s">
        <v>1053</v>
      </c>
      <c r="C124" s="1587"/>
      <c r="D124" s="1587"/>
      <c r="E124" s="1588"/>
      <c r="F124" s="610"/>
      <c r="G124" s="610"/>
      <c r="I124" s="792"/>
      <c r="J124" s="1499"/>
      <c r="K124" s="1499"/>
      <c r="L124" s="1499"/>
      <c r="M124" s="1499"/>
      <c r="N124" s="1499"/>
      <c r="U124" s="7"/>
      <c r="W124" s="7"/>
    </row>
    <row r="125" spans="1:24" s="7" customFormat="1" ht="15.75" x14ac:dyDescent="0.25">
      <c r="A125" s="778">
        <v>2.17</v>
      </c>
      <c r="B125" s="1586" t="s">
        <v>1035</v>
      </c>
      <c r="C125" s="1587"/>
      <c r="D125" s="1587"/>
      <c r="E125" s="1588"/>
      <c r="F125" s="610"/>
      <c r="G125" s="610"/>
      <c r="I125" s="791"/>
      <c r="J125" s="1499"/>
      <c r="K125" s="1499"/>
      <c r="L125" s="1499"/>
      <c r="M125" s="1499"/>
      <c r="N125" s="1499"/>
    </row>
    <row r="126" spans="1:24" s="7" customFormat="1" ht="15.75" x14ac:dyDescent="0.25">
      <c r="A126" s="778">
        <v>2.1800000000000002</v>
      </c>
      <c r="B126" s="1589" t="s">
        <v>324</v>
      </c>
      <c r="C126" s="1589"/>
      <c r="D126" s="1589"/>
      <c r="E126" s="1589"/>
      <c r="I126" s="791"/>
      <c r="J126" s="1499"/>
      <c r="K126" s="1499"/>
      <c r="L126" s="1499"/>
      <c r="M126" s="1499"/>
      <c r="N126" s="1499"/>
    </row>
    <row r="127" spans="1:24" s="7" customFormat="1" ht="15.75" x14ac:dyDescent="0.25">
      <c r="A127" s="805">
        <v>2.2200000000000002</v>
      </c>
      <c r="B127" s="1584" t="s">
        <v>1054</v>
      </c>
      <c r="C127" s="1584"/>
      <c r="D127" s="1584"/>
      <c r="E127" s="1584"/>
      <c r="I127" s="791"/>
      <c r="J127" s="1499"/>
      <c r="K127" s="1499"/>
      <c r="L127" s="1499"/>
      <c r="M127" s="1499"/>
      <c r="N127" s="1499"/>
    </row>
    <row r="128" spans="1:24" s="7" customFormat="1" ht="15.75" x14ac:dyDescent="0.25">
      <c r="A128" s="782">
        <v>2.75</v>
      </c>
      <c r="B128" s="1592" t="s">
        <v>616</v>
      </c>
      <c r="C128" s="1592"/>
      <c r="D128" s="1592"/>
      <c r="E128" s="1592"/>
      <c r="I128" s="791"/>
      <c r="J128" s="1499"/>
      <c r="K128" s="1499"/>
      <c r="L128" s="1499"/>
      <c r="M128" s="1499"/>
      <c r="N128" s="1499"/>
    </row>
    <row r="129" spans="1:14" s="7" customFormat="1" ht="15.75" x14ac:dyDescent="0.25">
      <c r="A129" s="778">
        <v>2.87</v>
      </c>
      <c r="B129" s="1589" t="s">
        <v>405</v>
      </c>
      <c r="C129" s="1589"/>
      <c r="D129" s="1589"/>
      <c r="E129" s="1589"/>
      <c r="F129" s="610"/>
      <c r="G129" s="610"/>
      <c r="H129" s="794"/>
      <c r="I129" s="791"/>
      <c r="J129" s="1499"/>
      <c r="K129" s="1499"/>
      <c r="L129" s="1494"/>
      <c r="M129" s="1494"/>
      <c r="N129" s="1494"/>
    </row>
    <row r="130" spans="1:14" s="7" customFormat="1" ht="15.75" x14ac:dyDescent="0.25">
      <c r="A130" s="778">
        <v>2.88</v>
      </c>
      <c r="B130" s="1589" t="s">
        <v>962</v>
      </c>
      <c r="C130" s="1589"/>
      <c r="D130" s="1589"/>
      <c r="E130" s="1589"/>
      <c r="F130" s="610"/>
      <c r="G130" s="610"/>
      <c r="H130" s="794"/>
      <c r="I130" s="1830"/>
      <c r="J130" s="1494"/>
      <c r="K130" s="1494"/>
      <c r="L130" s="1494"/>
      <c r="M130" s="1494"/>
      <c r="N130" s="1494"/>
    </row>
    <row r="131" spans="1:14" s="7" customFormat="1" ht="15.75" customHeight="1" x14ac:dyDescent="0.25">
      <c r="A131" s="778">
        <v>2.91</v>
      </c>
      <c r="B131" s="1589" t="s">
        <v>1036</v>
      </c>
      <c r="C131" s="1589"/>
      <c r="D131" s="1589"/>
      <c r="E131" s="1589"/>
      <c r="F131" s="786"/>
      <c r="G131" s="610"/>
      <c r="I131" s="1830"/>
      <c r="J131" s="1494"/>
      <c r="K131" s="1494"/>
      <c r="L131" s="1494"/>
      <c r="M131" s="1494"/>
      <c r="N131" s="1494"/>
    </row>
    <row r="132" spans="1:14" s="7" customFormat="1" ht="15" customHeight="1" x14ac:dyDescent="0.25">
      <c r="A132" s="1827">
        <v>2.95</v>
      </c>
      <c r="B132" s="1584" t="s">
        <v>959</v>
      </c>
      <c r="C132" s="1584"/>
      <c r="D132" s="1584"/>
      <c r="E132" s="1584"/>
      <c r="F132" s="786"/>
      <c r="G132" s="610"/>
      <c r="I132" s="1830"/>
      <c r="J132" s="1494"/>
      <c r="K132" s="1494"/>
      <c r="L132" s="1494"/>
      <c r="M132" s="1494"/>
      <c r="N132" s="1494"/>
    </row>
    <row r="133" spans="1:14" s="7" customFormat="1" ht="15" customHeight="1" x14ac:dyDescent="0.25">
      <c r="A133" s="1828"/>
      <c r="B133" s="1584"/>
      <c r="C133" s="1584"/>
      <c r="D133" s="1584"/>
      <c r="E133" s="1584"/>
      <c r="F133" s="1401"/>
      <c r="G133" s="610"/>
      <c r="I133" s="1830"/>
      <c r="J133" s="1494"/>
      <c r="K133" s="1494"/>
      <c r="L133" s="1494"/>
      <c r="M133" s="1494"/>
      <c r="N133" s="1494"/>
    </row>
    <row r="134" spans="1:14" s="7" customFormat="1" ht="15.75" customHeight="1" x14ac:dyDescent="0.25">
      <c r="A134" s="1829"/>
      <c r="B134" s="1584"/>
      <c r="C134" s="1584"/>
      <c r="D134" s="1584"/>
      <c r="E134" s="1584"/>
      <c r="F134" s="677"/>
      <c r="G134" s="677"/>
      <c r="H134" s="786"/>
      <c r="I134" s="1830"/>
      <c r="J134" s="1494"/>
      <c r="K134" s="1494"/>
      <c r="L134" s="1499"/>
      <c r="M134" s="1499"/>
      <c r="N134" s="1499"/>
    </row>
    <row r="135" spans="1:14" s="7" customFormat="1" ht="15.75" customHeight="1" x14ac:dyDescent="0.25">
      <c r="A135" s="781">
        <v>2.96</v>
      </c>
      <c r="B135" s="1570" t="s">
        <v>409</v>
      </c>
      <c r="C135" s="1571"/>
      <c r="D135" s="1571"/>
      <c r="E135" s="1572"/>
      <c r="F135" s="1060"/>
      <c r="I135" s="791"/>
      <c r="J135" s="1499"/>
      <c r="K135" s="1499"/>
    </row>
    <row r="136" spans="1:14" s="7" customFormat="1" ht="15" customHeight="1" x14ac:dyDescent="0.25">
      <c r="A136" s="1599">
        <v>2.97</v>
      </c>
      <c r="B136" s="1584" t="s">
        <v>829</v>
      </c>
      <c r="C136" s="1584"/>
      <c r="D136" s="1584"/>
      <c r="E136" s="1584"/>
      <c r="F136" s="1060"/>
    </row>
    <row r="137" spans="1:14" s="7" customFormat="1" ht="15" customHeight="1" x14ac:dyDescent="0.25">
      <c r="A137" s="1599"/>
      <c r="B137" s="1584"/>
      <c r="C137" s="1584"/>
      <c r="D137" s="1584"/>
      <c r="E137" s="1584"/>
      <c r="F137" s="1060"/>
    </row>
    <row r="138" spans="1:14" s="7" customFormat="1" x14ac:dyDescent="0.25">
      <c r="A138" s="1599"/>
      <c r="B138" s="1584"/>
      <c r="C138" s="1584"/>
      <c r="D138" s="1584"/>
      <c r="E138" s="1584"/>
      <c r="F138" s="212"/>
    </row>
    <row r="139" spans="1:14" s="7" customFormat="1" x14ac:dyDescent="0.25">
      <c r="D139" s="294"/>
      <c r="F139" s="212"/>
    </row>
    <row r="140" spans="1:14" s="7" customFormat="1" x14ac:dyDescent="0.25">
      <c r="D140" s="294"/>
    </row>
    <row r="141" spans="1:14" s="7" customFormat="1" x14ac:dyDescent="0.25">
      <c r="D141" s="294"/>
    </row>
    <row r="142" spans="1:14" s="7" customFormat="1" x14ac:dyDescent="0.25">
      <c r="D142" s="294"/>
    </row>
    <row r="143" spans="1:14" s="7" customFormat="1" x14ac:dyDescent="0.25">
      <c r="D143" s="294"/>
    </row>
    <row r="144" spans="1:14"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row r="206" spans="4:4" s="7" customFormat="1" x14ac:dyDescent="0.25">
      <c r="D206" s="294"/>
    </row>
    <row r="207" spans="4:4" s="7" customFormat="1" x14ac:dyDescent="0.25">
      <c r="D207" s="294"/>
    </row>
    <row r="208" spans="4:4" s="7" customFormat="1" x14ac:dyDescent="0.25">
      <c r="D208" s="294"/>
    </row>
    <row r="209" spans="4:4" s="7" customFormat="1" x14ac:dyDescent="0.25">
      <c r="D209" s="294"/>
    </row>
    <row r="210" spans="4:4" s="7" customFormat="1" x14ac:dyDescent="0.25">
      <c r="D210" s="294"/>
    </row>
    <row r="211" spans="4:4" s="7" customFormat="1" x14ac:dyDescent="0.25">
      <c r="D211" s="294"/>
    </row>
    <row r="212" spans="4:4" s="7" customFormat="1" x14ac:dyDescent="0.25">
      <c r="D212" s="294"/>
    </row>
    <row r="213" spans="4:4" s="7" customFormat="1" x14ac:dyDescent="0.25">
      <c r="D213" s="294"/>
    </row>
    <row r="214" spans="4:4" s="7" customFormat="1" x14ac:dyDescent="0.25">
      <c r="D214" s="294"/>
    </row>
    <row r="215" spans="4:4" s="7" customFormat="1" x14ac:dyDescent="0.25">
      <c r="D215" s="294"/>
    </row>
    <row r="216" spans="4:4" s="7" customFormat="1" x14ac:dyDescent="0.25">
      <c r="D216" s="294"/>
    </row>
    <row r="217" spans="4:4" s="7" customFormat="1" x14ac:dyDescent="0.25">
      <c r="D217" s="294"/>
    </row>
    <row r="218" spans="4:4" s="7" customFormat="1" x14ac:dyDescent="0.25">
      <c r="D218" s="294"/>
    </row>
    <row r="219" spans="4:4" s="7" customFormat="1" x14ac:dyDescent="0.25">
      <c r="D219" s="294"/>
    </row>
    <row r="220" spans="4:4" s="7" customFormat="1" x14ac:dyDescent="0.25">
      <c r="D220" s="294"/>
    </row>
    <row r="221" spans="4:4" s="7" customFormat="1" x14ac:dyDescent="0.25">
      <c r="D221" s="294"/>
    </row>
    <row r="222" spans="4:4" s="7" customFormat="1" x14ac:dyDescent="0.25">
      <c r="D222" s="294"/>
    </row>
    <row r="223" spans="4:4" s="7" customFormat="1" x14ac:dyDescent="0.25">
      <c r="D223" s="294"/>
    </row>
    <row r="224" spans="4:4" s="7" customFormat="1" x14ac:dyDescent="0.25">
      <c r="D224" s="294"/>
    </row>
    <row r="225" spans="4:4" s="7" customFormat="1" x14ac:dyDescent="0.25">
      <c r="D225" s="294"/>
    </row>
    <row r="226" spans="4:4" s="7" customFormat="1" x14ac:dyDescent="0.25">
      <c r="D226" s="294"/>
    </row>
    <row r="227" spans="4:4" s="7" customFormat="1" x14ac:dyDescent="0.25">
      <c r="D227" s="294"/>
    </row>
    <row r="228" spans="4:4" s="7" customFormat="1" x14ac:dyDescent="0.25">
      <c r="D228" s="294"/>
    </row>
    <row r="229" spans="4:4" s="7" customFormat="1" x14ac:dyDescent="0.25">
      <c r="D229" s="294"/>
    </row>
    <row r="230" spans="4:4" s="7" customFormat="1" x14ac:dyDescent="0.25">
      <c r="D230" s="294"/>
    </row>
    <row r="231" spans="4:4" s="7" customFormat="1" x14ac:dyDescent="0.25">
      <c r="D231" s="294"/>
    </row>
    <row r="232" spans="4:4" s="7" customFormat="1" x14ac:dyDescent="0.25">
      <c r="D232" s="294"/>
    </row>
    <row r="233" spans="4:4" s="7" customFormat="1" x14ac:dyDescent="0.25">
      <c r="D233" s="294"/>
    </row>
    <row r="234" spans="4:4" s="7" customFormat="1" x14ac:dyDescent="0.25">
      <c r="D234" s="294"/>
    </row>
    <row r="235" spans="4:4" s="7" customFormat="1" x14ac:dyDescent="0.25">
      <c r="D235" s="294"/>
    </row>
    <row r="236" spans="4:4" s="7" customFormat="1" x14ac:dyDescent="0.25">
      <c r="D236" s="294"/>
    </row>
    <row r="237" spans="4:4" s="7" customFormat="1" x14ac:dyDescent="0.25">
      <c r="D237" s="294"/>
    </row>
    <row r="238" spans="4:4" s="7" customFormat="1" x14ac:dyDescent="0.25">
      <c r="D238" s="294"/>
    </row>
    <row r="239" spans="4:4" s="7" customFormat="1" x14ac:dyDescent="0.25">
      <c r="D239" s="294"/>
    </row>
    <row r="240" spans="4:4" s="7" customFormat="1" x14ac:dyDescent="0.25">
      <c r="D240" s="294"/>
    </row>
    <row r="241" spans="4:4" s="7" customFormat="1" x14ac:dyDescent="0.25">
      <c r="D241" s="294"/>
    </row>
    <row r="242" spans="4:4" s="7" customFormat="1" x14ac:dyDescent="0.25">
      <c r="D242" s="294"/>
    </row>
    <row r="243" spans="4:4" s="7" customFormat="1" x14ac:dyDescent="0.25">
      <c r="D243" s="294"/>
    </row>
    <row r="244" spans="4:4" s="7" customFormat="1" x14ac:dyDescent="0.25">
      <c r="D244" s="294"/>
    </row>
    <row r="245" spans="4:4" s="7" customFormat="1" x14ac:dyDescent="0.25">
      <c r="D245" s="294"/>
    </row>
    <row r="246" spans="4:4" s="7" customFormat="1" x14ac:dyDescent="0.25">
      <c r="D246" s="294"/>
    </row>
    <row r="247" spans="4:4" s="7" customFormat="1" x14ac:dyDescent="0.25">
      <c r="D247" s="294"/>
    </row>
    <row r="248" spans="4:4" s="7" customFormat="1" x14ac:dyDescent="0.25">
      <c r="D248" s="294"/>
    </row>
    <row r="249" spans="4:4" s="7" customFormat="1" x14ac:dyDescent="0.25">
      <c r="D249" s="294"/>
    </row>
    <row r="250" spans="4:4" s="7" customFormat="1" x14ac:dyDescent="0.25">
      <c r="D250" s="294"/>
    </row>
    <row r="251" spans="4:4" s="7" customFormat="1" x14ac:dyDescent="0.25">
      <c r="D251" s="294"/>
    </row>
    <row r="252" spans="4:4" s="7" customFormat="1" x14ac:dyDescent="0.25">
      <c r="D252" s="294"/>
    </row>
    <row r="253" spans="4:4" s="7" customFormat="1" x14ac:dyDescent="0.25">
      <c r="D253" s="294"/>
    </row>
    <row r="254" spans="4:4" s="7" customFormat="1" x14ac:dyDescent="0.25">
      <c r="D254" s="294"/>
    </row>
    <row r="255" spans="4:4" s="7" customFormat="1" x14ac:dyDescent="0.25">
      <c r="D255" s="294"/>
    </row>
    <row r="256" spans="4:4" s="7" customFormat="1" x14ac:dyDescent="0.25">
      <c r="D256" s="294"/>
    </row>
    <row r="257" spans="4:4" s="7" customFormat="1" x14ac:dyDescent="0.25">
      <c r="D257" s="294"/>
    </row>
    <row r="258" spans="4:4" s="7" customFormat="1" x14ac:dyDescent="0.25">
      <c r="D258" s="294"/>
    </row>
    <row r="259" spans="4:4" s="7" customFormat="1" x14ac:dyDescent="0.25">
      <c r="D259" s="294"/>
    </row>
    <row r="260" spans="4:4" s="7" customFormat="1" x14ac:dyDescent="0.25">
      <c r="D260" s="294"/>
    </row>
    <row r="261" spans="4:4" s="7" customFormat="1" x14ac:dyDescent="0.25">
      <c r="D261" s="294"/>
    </row>
    <row r="262" spans="4:4" s="7" customFormat="1" x14ac:dyDescent="0.25">
      <c r="D262" s="294"/>
    </row>
    <row r="263" spans="4:4" s="7" customFormat="1" x14ac:dyDescent="0.25">
      <c r="D263" s="294"/>
    </row>
    <row r="264" spans="4:4" s="7" customFormat="1" x14ac:dyDescent="0.25">
      <c r="D264" s="294"/>
    </row>
    <row r="265" spans="4:4" s="7" customFormat="1" x14ac:dyDescent="0.25">
      <c r="D265" s="294"/>
    </row>
    <row r="266" spans="4:4" s="7" customFormat="1" x14ac:dyDescent="0.25">
      <c r="D266" s="294"/>
    </row>
    <row r="267" spans="4:4" s="7" customFormat="1" x14ac:dyDescent="0.25">
      <c r="D267" s="294"/>
    </row>
    <row r="268" spans="4:4" s="7" customFormat="1" x14ac:dyDescent="0.25">
      <c r="D268" s="294"/>
    </row>
    <row r="269" spans="4:4" s="7" customFormat="1" x14ac:dyDescent="0.25">
      <c r="D269" s="294"/>
    </row>
    <row r="270" spans="4:4" s="7" customFormat="1" x14ac:dyDescent="0.25">
      <c r="D270" s="294"/>
    </row>
    <row r="271" spans="4:4" s="7" customFormat="1" x14ac:dyDescent="0.25">
      <c r="D271" s="294"/>
    </row>
    <row r="272" spans="4:4" s="7" customFormat="1" x14ac:dyDescent="0.25">
      <c r="D272" s="294"/>
    </row>
    <row r="273" spans="4:4" s="7" customFormat="1" x14ac:dyDescent="0.25">
      <c r="D273" s="294"/>
    </row>
    <row r="274" spans="4:4" s="7" customFormat="1" x14ac:dyDescent="0.25">
      <c r="D274" s="294"/>
    </row>
    <row r="275" spans="4:4" s="7" customFormat="1" x14ac:dyDescent="0.25">
      <c r="D275" s="294"/>
    </row>
    <row r="276" spans="4:4" s="7" customFormat="1" x14ac:dyDescent="0.25">
      <c r="D276" s="294"/>
    </row>
    <row r="277" spans="4:4" s="7" customFormat="1" x14ac:dyDescent="0.25">
      <c r="D277" s="294"/>
    </row>
    <row r="278" spans="4:4" s="7" customFormat="1" x14ac:dyDescent="0.25">
      <c r="D278" s="294"/>
    </row>
    <row r="279" spans="4:4" s="7" customFormat="1" x14ac:dyDescent="0.25">
      <c r="D279" s="294"/>
    </row>
    <row r="280" spans="4:4" s="7" customFormat="1" x14ac:dyDescent="0.25">
      <c r="D280" s="294"/>
    </row>
    <row r="281" spans="4:4" s="7" customFormat="1" x14ac:dyDescent="0.25">
      <c r="D281" s="294"/>
    </row>
    <row r="282" spans="4:4" s="7" customFormat="1" x14ac:dyDescent="0.25">
      <c r="D282" s="294"/>
    </row>
    <row r="283" spans="4:4" s="7" customFormat="1" x14ac:dyDescent="0.25">
      <c r="D283" s="294"/>
    </row>
    <row r="284" spans="4:4" s="7" customFormat="1" x14ac:dyDescent="0.25">
      <c r="D284" s="294"/>
    </row>
    <row r="285" spans="4:4" s="7" customFormat="1" x14ac:dyDescent="0.25">
      <c r="D285" s="294"/>
    </row>
    <row r="286" spans="4:4" s="7" customFormat="1" x14ac:dyDescent="0.25">
      <c r="D286" s="294"/>
    </row>
    <row r="287" spans="4:4" s="7" customFormat="1" x14ac:dyDescent="0.25">
      <c r="D287" s="294"/>
    </row>
    <row r="288" spans="4:4" s="7" customFormat="1" x14ac:dyDescent="0.25">
      <c r="D288" s="294"/>
    </row>
    <row r="289" spans="4:4" s="7" customFormat="1" x14ac:dyDescent="0.25">
      <c r="D289" s="294"/>
    </row>
    <row r="290" spans="4:4" s="7" customFormat="1" x14ac:dyDescent="0.25">
      <c r="D290" s="294"/>
    </row>
    <row r="291" spans="4:4" s="7" customFormat="1" x14ac:dyDescent="0.25">
      <c r="D291" s="294"/>
    </row>
    <row r="292" spans="4:4" s="7" customFormat="1" x14ac:dyDescent="0.25">
      <c r="D292" s="294"/>
    </row>
    <row r="293" spans="4:4" s="7" customFormat="1" x14ac:dyDescent="0.25">
      <c r="D293" s="294"/>
    </row>
    <row r="294" spans="4:4" s="7" customFormat="1" x14ac:dyDescent="0.25">
      <c r="D294" s="294"/>
    </row>
    <row r="295" spans="4:4" s="7" customFormat="1" x14ac:dyDescent="0.25">
      <c r="D295" s="294"/>
    </row>
    <row r="296" spans="4:4" s="7" customFormat="1" x14ac:dyDescent="0.25">
      <c r="D296" s="294"/>
    </row>
    <row r="297" spans="4:4" s="7" customFormat="1" x14ac:dyDescent="0.25">
      <c r="D297" s="294"/>
    </row>
    <row r="298" spans="4:4" s="7" customFormat="1" x14ac:dyDescent="0.25">
      <c r="D298" s="294"/>
    </row>
    <row r="299" spans="4:4" s="7" customFormat="1" x14ac:dyDescent="0.25">
      <c r="D299" s="294"/>
    </row>
    <row r="300" spans="4:4" s="7" customFormat="1" x14ac:dyDescent="0.25">
      <c r="D300" s="294"/>
    </row>
    <row r="301" spans="4:4" s="7" customFormat="1" x14ac:dyDescent="0.25">
      <c r="D301" s="294"/>
    </row>
    <row r="302" spans="4:4" s="7" customFormat="1" x14ac:dyDescent="0.25">
      <c r="D302" s="294"/>
    </row>
    <row r="303" spans="4:4" s="7" customFormat="1" x14ac:dyDescent="0.25">
      <c r="D303" s="294"/>
    </row>
    <row r="304" spans="4:4" s="7" customFormat="1" x14ac:dyDescent="0.25">
      <c r="D304" s="294"/>
    </row>
    <row r="305" spans="4:4" s="7" customFormat="1" x14ac:dyDescent="0.25">
      <c r="D305" s="294"/>
    </row>
    <row r="306" spans="4:4" s="7" customFormat="1" x14ac:dyDescent="0.25">
      <c r="D306" s="294"/>
    </row>
    <row r="307" spans="4:4" s="7" customFormat="1" x14ac:dyDescent="0.25">
      <c r="D307" s="294"/>
    </row>
    <row r="308" spans="4:4" s="7" customFormat="1" x14ac:dyDescent="0.25">
      <c r="D308" s="294"/>
    </row>
    <row r="309" spans="4:4" s="7" customFormat="1" x14ac:dyDescent="0.25">
      <c r="D309" s="294"/>
    </row>
    <row r="310" spans="4:4" s="7" customFormat="1" x14ac:dyDescent="0.25">
      <c r="D310" s="294"/>
    </row>
    <row r="311" spans="4:4" s="7" customFormat="1" x14ac:dyDescent="0.25">
      <c r="D311" s="294"/>
    </row>
    <row r="312" spans="4:4" s="7" customFormat="1" x14ac:dyDescent="0.25">
      <c r="D312" s="294"/>
    </row>
    <row r="313" spans="4:4" s="7" customFormat="1" x14ac:dyDescent="0.25">
      <c r="D313" s="294"/>
    </row>
    <row r="314" spans="4:4" s="7" customFormat="1" x14ac:dyDescent="0.25">
      <c r="D314" s="294"/>
    </row>
    <row r="315" spans="4:4" s="7" customFormat="1" x14ac:dyDescent="0.25">
      <c r="D315" s="294"/>
    </row>
    <row r="316" spans="4:4" s="7" customFormat="1" x14ac:dyDescent="0.25">
      <c r="D316" s="294"/>
    </row>
    <row r="317" spans="4:4" s="7" customFormat="1" x14ac:dyDescent="0.25">
      <c r="D317" s="294"/>
    </row>
    <row r="318" spans="4:4" s="7" customFormat="1" x14ac:dyDescent="0.25">
      <c r="D318" s="294"/>
    </row>
    <row r="319" spans="4:4" s="7" customFormat="1" x14ac:dyDescent="0.25">
      <c r="D319" s="294"/>
    </row>
    <row r="320" spans="4:4" s="7" customFormat="1" x14ac:dyDescent="0.25">
      <c r="D320" s="294"/>
    </row>
    <row r="321" spans="3:23" s="7" customFormat="1" x14ac:dyDescent="0.25">
      <c r="D321" s="294"/>
      <c r="U321"/>
      <c r="W321"/>
    </row>
    <row r="322" spans="3:23" s="7" customFormat="1" x14ac:dyDescent="0.25">
      <c r="D322" s="294"/>
      <c r="U322"/>
      <c r="W322"/>
    </row>
    <row r="323" spans="3:23" s="7" customFormat="1" x14ac:dyDescent="0.25">
      <c r="D323" s="294"/>
      <c r="U323"/>
      <c r="W323"/>
    </row>
    <row r="324" spans="3:23" s="7" customFormat="1" x14ac:dyDescent="0.25">
      <c r="D324" s="294"/>
      <c r="N324"/>
      <c r="U324"/>
      <c r="W324"/>
    </row>
    <row r="325" spans="3:23" x14ac:dyDescent="0.25">
      <c r="C325" s="7"/>
    </row>
  </sheetData>
  <mergeCells count="85">
    <mergeCell ref="M113:N113"/>
    <mergeCell ref="T29:V30"/>
    <mergeCell ref="T31:V31"/>
    <mergeCell ref="T50:V50"/>
    <mergeCell ref="U113:W113"/>
    <mergeCell ref="T112:W112"/>
    <mergeCell ref="A132:A134"/>
    <mergeCell ref="B135:E135"/>
    <mergeCell ref="A136:A138"/>
    <mergeCell ref="B136:E138"/>
    <mergeCell ref="M116:N118"/>
    <mergeCell ref="L116:L118"/>
    <mergeCell ref="B126:E126"/>
    <mergeCell ref="B127:E127"/>
    <mergeCell ref="B132:E134"/>
    <mergeCell ref="B124:E124"/>
    <mergeCell ref="B125:E125"/>
    <mergeCell ref="B128:E128"/>
    <mergeCell ref="B129:E129"/>
    <mergeCell ref="B130:E130"/>
    <mergeCell ref="B131:E131"/>
    <mergeCell ref="I130:I134"/>
    <mergeCell ref="P19:Q19"/>
    <mergeCell ref="P21:Q21"/>
    <mergeCell ref="P26:Q26"/>
    <mergeCell ref="P27:Q27"/>
    <mergeCell ref="E9:F9"/>
    <mergeCell ref="F11:H11"/>
    <mergeCell ref="F12:H12"/>
    <mergeCell ref="F15:H15"/>
    <mergeCell ref="F16:H16"/>
    <mergeCell ref="J9:J27"/>
    <mergeCell ref="N15:N16"/>
    <mergeCell ref="P11:Q11"/>
    <mergeCell ref="P12:Q12"/>
    <mergeCell ref="P15:Q15"/>
    <mergeCell ref="P16:Q16"/>
    <mergeCell ref="P28:Q28"/>
    <mergeCell ref="A9:C9"/>
    <mergeCell ref="L9:N9"/>
    <mergeCell ref="L50:N50"/>
    <mergeCell ref="Q50:R50"/>
    <mergeCell ref="A30:C30"/>
    <mergeCell ref="I30:J30"/>
    <mergeCell ref="L30:N30"/>
    <mergeCell ref="Q30:R30"/>
    <mergeCell ref="A31:C31"/>
    <mergeCell ref="I31:J31"/>
    <mergeCell ref="L31:N31"/>
    <mergeCell ref="Q31:R31"/>
    <mergeCell ref="A50:C50"/>
    <mergeCell ref="I50:J50"/>
    <mergeCell ref="M15:M16"/>
    <mergeCell ref="A15:A16"/>
    <mergeCell ref="B15:B16"/>
    <mergeCell ref="C15:C16"/>
    <mergeCell ref="L15:L16"/>
    <mergeCell ref="B113:E113"/>
    <mergeCell ref="F30:F31"/>
    <mergeCell ref="F21:H21"/>
    <mergeCell ref="F19:H19"/>
    <mergeCell ref="F26:H26"/>
    <mergeCell ref="F27:H27"/>
    <mergeCell ref="F28:H28"/>
    <mergeCell ref="B123:E123"/>
    <mergeCell ref="B119:E119"/>
    <mergeCell ref="B115:E115"/>
    <mergeCell ref="B116:E116"/>
    <mergeCell ref="B117:E117"/>
    <mergeCell ref="B118:E118"/>
    <mergeCell ref="B122:E122"/>
    <mergeCell ref="B114:E114"/>
    <mergeCell ref="U118:W120"/>
    <mergeCell ref="B120:E120"/>
    <mergeCell ref="B121:E121"/>
    <mergeCell ref="M114:N115"/>
    <mergeCell ref="L114:L115"/>
    <mergeCell ref="J114:J116"/>
    <mergeCell ref="I114:I116"/>
    <mergeCell ref="T118:T120"/>
    <mergeCell ref="U114:W116"/>
    <mergeCell ref="T121:T122"/>
    <mergeCell ref="U121:W122"/>
    <mergeCell ref="T114:T116"/>
    <mergeCell ref="U117:W117"/>
  </mergeCells>
  <pageMargins left="0.23622047244094491" right="0.23622047244094491" top="0.19685039370078741" bottom="0.15748031496062992" header="0.11811023622047245" footer="0.11811023622047245"/>
  <pageSetup paperSize="8" scale="3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69B94"/>
    <pageSetUpPr fitToPage="1"/>
  </sheetPr>
  <dimension ref="A1:AW213"/>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6" bestFit="1" customWidth="1"/>
    <col min="4" max="4" width="3.140625" style="294" bestFit="1" customWidth="1"/>
    <col min="5" max="5" width="15.42578125" style="7" customWidth="1"/>
    <col min="6" max="6" width="31.7109375" style="7" customWidth="1"/>
    <col min="7" max="7" width="10.85546875" style="7" customWidth="1"/>
    <col min="8" max="8" width="8.28515625" style="7" customWidth="1"/>
    <col min="9" max="9" width="86.57031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7.28515625" style="7" customWidth="1"/>
    <col min="16" max="16" width="7.7109375" style="7" customWidth="1"/>
    <col min="17" max="17" width="76" bestFit="1" customWidth="1"/>
    <col min="18" max="19" width="9.140625" style="7"/>
    <col min="20" max="20" width="40.7109375" customWidth="1"/>
    <col min="21" max="21" width="3.140625" style="7" customWidth="1"/>
    <col min="22" max="22" width="40.7109375" customWidth="1"/>
    <col min="23" max="23" width="8.85546875" style="7" bestFit="1" customWidth="1"/>
    <col min="24" max="48" width="9.140625" style="7"/>
  </cols>
  <sheetData>
    <row r="1" spans="1:17" s="7" customFormat="1" x14ac:dyDescent="0.25">
      <c r="D1" s="294"/>
    </row>
    <row r="2" spans="1:17" s="7" customFormat="1" x14ac:dyDescent="0.25">
      <c r="D2" s="294"/>
    </row>
    <row r="3" spans="1:17" s="7" customFormat="1" x14ac:dyDescent="0.25">
      <c r="D3" s="294"/>
    </row>
    <row r="4" spans="1:17" s="7" customFormat="1" ht="18" x14ac:dyDescent="0.25">
      <c r="B4" s="1220" t="s">
        <v>900</v>
      </c>
    </row>
    <row r="5" spans="1:17" s="7" customFormat="1" x14ac:dyDescent="0.25">
      <c r="D5" s="294"/>
    </row>
    <row r="6" spans="1:17" s="7" customFormat="1" x14ac:dyDescent="0.25">
      <c r="D6" s="294"/>
    </row>
    <row r="7" spans="1:17" s="7" customFormat="1" ht="11.25" customHeight="1" x14ac:dyDescent="0.25">
      <c r="D7" s="294"/>
    </row>
    <row r="8" spans="1:17" s="7" customFormat="1" x14ac:dyDescent="0.25">
      <c r="D8" s="294"/>
    </row>
    <row r="9" spans="1:17" s="175" customFormat="1" ht="15.75" customHeight="1" x14ac:dyDescent="0.25">
      <c r="A9" s="1748" t="s">
        <v>131</v>
      </c>
      <c r="B9" s="1748"/>
      <c r="C9" s="1748"/>
      <c r="D9" s="56"/>
      <c r="E9" s="1221"/>
      <c r="I9" s="1823" t="s">
        <v>1030</v>
      </c>
      <c r="K9" s="1748" t="s">
        <v>337</v>
      </c>
      <c r="L9" s="1748"/>
      <c r="M9" s="1748"/>
      <c r="O9" s="1221" t="s">
        <v>338</v>
      </c>
    </row>
    <row r="10" spans="1:17" s="175" customFormat="1" ht="15.75" customHeight="1" x14ac:dyDescent="0.25">
      <c r="A10" s="1115">
        <v>1</v>
      </c>
      <c r="B10" s="873" t="s">
        <v>127</v>
      </c>
      <c r="C10" s="411" t="s">
        <v>371</v>
      </c>
      <c r="D10" s="56"/>
      <c r="E10" s="1221"/>
      <c r="I10" s="1824"/>
      <c r="K10" s="1115">
        <v>1</v>
      </c>
      <c r="L10" s="873" t="s">
        <v>127</v>
      </c>
      <c r="M10" s="93" t="s">
        <v>371</v>
      </c>
      <c r="O10" s="1221"/>
    </row>
    <row r="11" spans="1:17" s="7" customFormat="1" ht="15.75" customHeight="1" x14ac:dyDescent="0.25">
      <c r="A11" s="1115">
        <v>2</v>
      </c>
      <c r="B11" s="873" t="s">
        <v>90</v>
      </c>
      <c r="C11" s="1181" t="s">
        <v>94</v>
      </c>
      <c r="D11" s="294"/>
      <c r="E11" s="1200" t="s">
        <v>95</v>
      </c>
      <c r="F11" s="1181" t="s">
        <v>93</v>
      </c>
      <c r="G11" s="1195"/>
      <c r="H11" s="1195"/>
      <c r="I11" s="1824"/>
      <c r="K11" s="1115">
        <v>2</v>
      </c>
      <c r="L11" s="873" t="s">
        <v>90</v>
      </c>
      <c r="M11" s="109" t="s">
        <v>279</v>
      </c>
      <c r="O11" s="1642" t="s">
        <v>95</v>
      </c>
      <c r="P11" s="1642"/>
      <c r="Q11" s="1181" t="s">
        <v>276</v>
      </c>
    </row>
    <row r="12" spans="1:17" s="7" customFormat="1" ht="15.75" customHeight="1" x14ac:dyDescent="0.25">
      <c r="A12" s="1115">
        <v>3</v>
      </c>
      <c r="B12" s="873" t="s">
        <v>91</v>
      </c>
      <c r="C12" s="109" t="s">
        <v>279</v>
      </c>
      <c r="D12" s="294"/>
      <c r="E12" s="1200" t="s">
        <v>95</v>
      </c>
      <c r="F12" s="1181" t="s">
        <v>276</v>
      </c>
      <c r="G12" s="353"/>
      <c r="H12" s="353"/>
      <c r="I12" s="1824"/>
      <c r="K12" s="1115">
        <v>3</v>
      </c>
      <c r="L12" s="873" t="s">
        <v>91</v>
      </c>
      <c r="M12" s="1181" t="s">
        <v>94</v>
      </c>
      <c r="O12" s="1642" t="s">
        <v>95</v>
      </c>
      <c r="P12" s="1642"/>
      <c r="Q12" s="1181" t="s">
        <v>93</v>
      </c>
    </row>
    <row r="13" spans="1:17" s="7" customFormat="1" ht="15.75" customHeight="1" x14ac:dyDescent="0.25">
      <c r="A13" s="1115">
        <v>4</v>
      </c>
      <c r="B13" s="873" t="s">
        <v>101</v>
      </c>
      <c r="C13" s="1187">
        <v>43941</v>
      </c>
      <c r="D13" s="294"/>
      <c r="E13" s="820"/>
      <c r="F13" s="175"/>
      <c r="G13" s="175"/>
      <c r="H13" s="175"/>
      <c r="I13" s="1824"/>
      <c r="K13" s="1115">
        <v>4</v>
      </c>
      <c r="L13" s="873" t="s">
        <v>101</v>
      </c>
      <c r="M13" s="1187">
        <v>43941</v>
      </c>
      <c r="O13" s="820"/>
      <c r="P13" s="1236"/>
      <c r="Q13" s="175"/>
    </row>
    <row r="14" spans="1:17" s="7" customFormat="1" ht="15.75" customHeight="1" x14ac:dyDescent="0.25">
      <c r="A14" s="1115">
        <v>5</v>
      </c>
      <c r="B14" s="873" t="s">
        <v>123</v>
      </c>
      <c r="C14" s="821">
        <v>0.45520833333333338</v>
      </c>
      <c r="D14" s="294"/>
      <c r="E14" s="820"/>
      <c r="F14" s="175"/>
      <c r="G14" s="175"/>
      <c r="H14" s="175"/>
      <c r="I14" s="1824"/>
      <c r="K14" s="1115">
        <v>5</v>
      </c>
      <c r="L14" s="873" t="s">
        <v>123</v>
      </c>
      <c r="M14" s="821">
        <v>0.47587962962962965</v>
      </c>
      <c r="O14" s="820"/>
      <c r="P14" s="1236"/>
      <c r="Q14" s="175"/>
    </row>
    <row r="15" spans="1:17" s="7" customFormat="1" ht="15.75" customHeight="1" x14ac:dyDescent="0.25">
      <c r="A15" s="1115">
        <v>6</v>
      </c>
      <c r="B15" s="873" t="s">
        <v>124</v>
      </c>
      <c r="C15" s="877" t="s">
        <v>275</v>
      </c>
      <c r="D15" s="294"/>
      <c r="E15" s="1200" t="s">
        <v>222</v>
      </c>
      <c r="F15" s="244" t="s">
        <v>277</v>
      </c>
      <c r="G15" s="353"/>
      <c r="H15" s="353"/>
      <c r="I15" s="1824"/>
      <c r="K15" s="1115">
        <v>6</v>
      </c>
      <c r="L15" s="873" t="s">
        <v>124</v>
      </c>
      <c r="M15" s="1187" t="s">
        <v>275</v>
      </c>
      <c r="O15" s="1642" t="s">
        <v>222</v>
      </c>
      <c r="P15" s="1642"/>
      <c r="Q15" s="244" t="s">
        <v>277</v>
      </c>
    </row>
    <row r="16" spans="1:17" s="7" customFormat="1" ht="15.75" customHeight="1" x14ac:dyDescent="0.25">
      <c r="A16" s="1115">
        <v>7</v>
      </c>
      <c r="B16" s="873" t="s">
        <v>102</v>
      </c>
      <c r="C16" s="1187">
        <v>43942</v>
      </c>
      <c r="D16" s="294"/>
      <c r="E16" s="820"/>
      <c r="F16" s="175"/>
      <c r="G16" s="175"/>
      <c r="H16" s="175"/>
      <c r="I16" s="1824"/>
      <c r="K16" s="1115">
        <v>7</v>
      </c>
      <c r="L16" s="873" t="s">
        <v>102</v>
      </c>
      <c r="M16" s="1187">
        <v>43942</v>
      </c>
      <c r="O16" s="820"/>
      <c r="P16" s="1236"/>
      <c r="Q16" s="175"/>
    </row>
    <row r="17" spans="1:49" s="7" customFormat="1" ht="15.75" customHeight="1" x14ac:dyDescent="0.25">
      <c r="A17" s="1115">
        <v>8</v>
      </c>
      <c r="B17" s="873" t="s">
        <v>103</v>
      </c>
      <c r="C17" s="1187">
        <v>43945</v>
      </c>
      <c r="D17" s="294"/>
      <c r="E17" s="820"/>
      <c r="F17" s="175"/>
      <c r="G17" s="175"/>
      <c r="H17" s="175"/>
      <c r="I17" s="1824"/>
      <c r="K17" s="1115">
        <v>8</v>
      </c>
      <c r="L17" s="873" t="s">
        <v>103</v>
      </c>
      <c r="M17" s="1187">
        <v>43949</v>
      </c>
      <c r="O17" s="820"/>
      <c r="P17" s="1236"/>
      <c r="Q17" s="175"/>
    </row>
    <row r="18" spans="1:49" s="7" customFormat="1" ht="15.75" customHeight="1" x14ac:dyDescent="0.25">
      <c r="A18" s="1161">
        <v>9</v>
      </c>
      <c r="B18" s="873" t="s">
        <v>85</v>
      </c>
      <c r="C18" s="894" t="s">
        <v>281</v>
      </c>
      <c r="D18" s="294"/>
      <c r="E18" s="1200" t="s">
        <v>181</v>
      </c>
      <c r="F18" s="665" t="s">
        <v>280</v>
      </c>
      <c r="G18" s="259"/>
      <c r="H18" s="259"/>
      <c r="I18" s="1824"/>
      <c r="K18" s="1161">
        <v>9</v>
      </c>
      <c r="L18" s="1162" t="s">
        <v>85</v>
      </c>
      <c r="M18" s="665" t="s">
        <v>281</v>
      </c>
      <c r="O18" s="1642" t="s">
        <v>181</v>
      </c>
      <c r="P18" s="1642"/>
      <c r="Q18" s="665" t="s">
        <v>280</v>
      </c>
    </row>
    <row r="19" spans="1:49" s="7" customFormat="1" ht="15.75" customHeight="1" x14ac:dyDescent="0.25">
      <c r="A19" s="1115">
        <v>10</v>
      </c>
      <c r="B19" s="873" t="s">
        <v>86</v>
      </c>
      <c r="C19" s="665" t="s">
        <v>399</v>
      </c>
      <c r="D19" s="294"/>
      <c r="E19" s="823"/>
      <c r="F19" s="175"/>
      <c r="G19" s="175"/>
      <c r="H19" s="175"/>
      <c r="I19" s="1824"/>
      <c r="K19" s="1115">
        <v>10</v>
      </c>
      <c r="L19" s="873" t="s">
        <v>86</v>
      </c>
      <c r="M19" s="109" t="s">
        <v>225</v>
      </c>
      <c r="O19" s="823"/>
      <c r="P19" s="1236"/>
      <c r="Q19" s="175"/>
    </row>
    <row r="20" spans="1:49" s="7" customFormat="1" ht="15.75" customHeight="1" x14ac:dyDescent="0.25">
      <c r="A20" s="1115">
        <v>11</v>
      </c>
      <c r="B20" s="873" t="s">
        <v>87</v>
      </c>
      <c r="C20" s="109" t="s">
        <v>561</v>
      </c>
      <c r="D20" s="294"/>
      <c r="E20" s="1203" t="s">
        <v>100</v>
      </c>
      <c r="F20" s="1817" t="s">
        <v>399</v>
      </c>
      <c r="G20" s="1819"/>
      <c r="H20" s="218"/>
      <c r="I20" s="1824"/>
      <c r="K20" s="1115">
        <v>11</v>
      </c>
      <c r="L20" s="873" t="s">
        <v>87</v>
      </c>
      <c r="M20" s="109" t="s">
        <v>225</v>
      </c>
      <c r="O20" s="1714" t="s">
        <v>100</v>
      </c>
      <c r="P20" s="1714"/>
      <c r="Q20" s="109" t="s">
        <v>225</v>
      </c>
    </row>
    <row r="21" spans="1:49" s="7" customFormat="1" ht="15.75" customHeight="1" x14ac:dyDescent="0.25">
      <c r="A21" s="1115">
        <v>12</v>
      </c>
      <c r="B21" s="873" t="s">
        <v>83</v>
      </c>
      <c r="C21" s="109">
        <v>10000000</v>
      </c>
      <c r="D21" s="294"/>
      <c r="E21" s="1294" t="s">
        <v>89</v>
      </c>
      <c r="F21" s="1817" t="s">
        <v>399</v>
      </c>
      <c r="G21" s="1819"/>
      <c r="H21" s="260"/>
      <c r="I21" s="1824"/>
      <c r="K21" s="1115">
        <v>12</v>
      </c>
      <c r="L21" s="873" t="s">
        <v>83</v>
      </c>
      <c r="M21" s="109">
        <v>15000000</v>
      </c>
      <c r="O21" s="1714" t="s">
        <v>147</v>
      </c>
      <c r="P21" s="1714"/>
      <c r="Q21" s="109" t="s">
        <v>225</v>
      </c>
    </row>
    <row r="22" spans="1:49" s="7" customFormat="1" ht="15.75" customHeight="1" x14ac:dyDescent="0.25">
      <c r="A22" s="1115">
        <v>13</v>
      </c>
      <c r="B22" s="873" t="s">
        <v>88</v>
      </c>
      <c r="C22" s="1181" t="s">
        <v>99</v>
      </c>
      <c r="D22" s="294"/>
      <c r="E22" s="300"/>
      <c r="F22" s="175"/>
      <c r="G22" s="175"/>
      <c r="H22" s="175"/>
      <c r="I22" s="1824"/>
      <c r="K22" s="1115">
        <v>13</v>
      </c>
      <c r="L22" s="873" t="s">
        <v>88</v>
      </c>
      <c r="M22" s="1181" t="s">
        <v>99</v>
      </c>
      <c r="O22" s="300"/>
      <c r="P22" s="1236"/>
      <c r="Q22" s="175"/>
    </row>
    <row r="23" spans="1:49" s="7" customFormat="1" ht="15.75" customHeight="1" x14ac:dyDescent="0.25">
      <c r="A23" s="1115">
        <v>14</v>
      </c>
      <c r="B23" s="873" t="s">
        <v>82</v>
      </c>
      <c r="C23" s="666">
        <v>-6.1000000000000004E-3</v>
      </c>
      <c r="D23" s="294"/>
      <c r="E23" s="824"/>
      <c r="F23" s="1195"/>
      <c r="G23" s="1195"/>
      <c r="H23" s="1195"/>
      <c r="I23" s="1824"/>
      <c r="K23" s="1115">
        <v>14</v>
      </c>
      <c r="L23" s="873" t="s">
        <v>82</v>
      </c>
      <c r="M23" s="666">
        <v>-5.7000000000000002E-3</v>
      </c>
      <c r="O23" s="824"/>
      <c r="P23" s="1236"/>
      <c r="Q23" s="1195"/>
    </row>
    <row r="24" spans="1:49" s="7" customFormat="1" ht="15.75" customHeight="1" x14ac:dyDescent="0.25">
      <c r="A24" s="1115">
        <v>15</v>
      </c>
      <c r="B24" s="873" t="s">
        <v>84</v>
      </c>
      <c r="C24" s="109">
        <f>C21*(1+((C23*(C17-C16))/(360)))</f>
        <v>9999491.666666666</v>
      </c>
      <c r="D24" s="294"/>
      <c r="E24" s="825"/>
      <c r="F24" s="175"/>
      <c r="G24" s="175"/>
      <c r="H24" s="175"/>
      <c r="I24" s="1824"/>
      <c r="K24" s="1115">
        <v>15</v>
      </c>
      <c r="L24" s="873" t="s">
        <v>84</v>
      </c>
      <c r="M24" s="109">
        <f>M21*(1+((M23*(M17-M16))/(360)))</f>
        <v>14998337.5</v>
      </c>
      <c r="O24" s="825"/>
      <c r="P24" s="1236"/>
      <c r="Q24" s="175"/>
    </row>
    <row r="25" spans="1:49" s="7" customFormat="1" ht="15.75" customHeight="1" x14ac:dyDescent="0.25">
      <c r="A25" s="1115">
        <v>16</v>
      </c>
      <c r="B25" s="873" t="s">
        <v>316</v>
      </c>
      <c r="C25" s="109" t="s">
        <v>278</v>
      </c>
      <c r="D25" s="294"/>
      <c r="E25" s="1200" t="s">
        <v>95</v>
      </c>
      <c r="F25" s="93" t="s">
        <v>267</v>
      </c>
      <c r="G25" s="1195"/>
      <c r="H25" s="1195"/>
      <c r="I25" s="1824"/>
      <c r="K25" s="1115">
        <v>16</v>
      </c>
      <c r="L25" s="873" t="s">
        <v>316</v>
      </c>
      <c r="M25" s="109" t="s">
        <v>278</v>
      </c>
      <c r="O25" s="1642" t="s">
        <v>95</v>
      </c>
      <c r="P25" s="1642"/>
      <c r="Q25" s="93" t="s">
        <v>267</v>
      </c>
    </row>
    <row r="26" spans="1:49" s="7" customFormat="1" ht="15.75" customHeight="1" x14ac:dyDescent="0.25">
      <c r="A26" s="1115">
        <v>17</v>
      </c>
      <c r="B26" s="873" t="s">
        <v>13</v>
      </c>
      <c r="C26" s="109" t="s">
        <v>279</v>
      </c>
      <c r="D26" s="205"/>
      <c r="E26" s="1200" t="s">
        <v>95</v>
      </c>
      <c r="F26" s="1181" t="s">
        <v>276</v>
      </c>
      <c r="G26" s="353"/>
      <c r="H26" s="353"/>
      <c r="I26" s="1824"/>
      <c r="K26" s="1115">
        <v>17</v>
      </c>
      <c r="L26" s="873" t="s">
        <v>13</v>
      </c>
      <c r="M26" s="109" t="s">
        <v>279</v>
      </c>
      <c r="O26" s="1642" t="s">
        <v>95</v>
      </c>
      <c r="P26" s="1642"/>
      <c r="Q26" s="1181" t="s">
        <v>276</v>
      </c>
    </row>
    <row r="27" spans="1:49" s="7" customFormat="1" ht="18" customHeight="1" x14ac:dyDescent="0.25">
      <c r="A27" s="1115">
        <v>18</v>
      </c>
      <c r="B27" s="873" t="s">
        <v>211</v>
      </c>
      <c r="C27" s="109" t="s">
        <v>278</v>
      </c>
      <c r="D27" s="294"/>
      <c r="E27" s="822" t="s">
        <v>95</v>
      </c>
      <c r="F27" s="93" t="s">
        <v>267</v>
      </c>
      <c r="G27" s="353"/>
      <c r="H27" s="353"/>
      <c r="I27" s="1825"/>
      <c r="K27" s="1115">
        <v>18</v>
      </c>
      <c r="L27" s="873" t="s">
        <v>211</v>
      </c>
      <c r="M27" s="109" t="s">
        <v>278</v>
      </c>
      <c r="N27" s="294"/>
      <c r="O27" s="1642" t="s">
        <v>95</v>
      </c>
      <c r="P27" s="1642"/>
      <c r="Q27" s="93" t="s">
        <v>267</v>
      </c>
    </row>
    <row r="28" spans="1:49" s="7" customFormat="1" ht="15.75" x14ac:dyDescent="0.25">
      <c r="A28" s="198"/>
      <c r="B28" s="910"/>
      <c r="C28" s="911"/>
      <c r="D28" s="205"/>
      <c r="E28" s="1205"/>
      <c r="F28" s="1195"/>
      <c r="G28" s="1195"/>
      <c r="J28" s="581"/>
      <c r="K28" s="175"/>
      <c r="M28" s="897"/>
      <c r="S28" s="1619" t="s">
        <v>425</v>
      </c>
      <c r="T28" s="1619"/>
      <c r="U28" s="1619"/>
    </row>
    <row r="29" spans="1:49" s="7" customFormat="1" ht="18" customHeight="1" x14ac:dyDescent="0.25">
      <c r="A29" s="1620" t="s">
        <v>372</v>
      </c>
      <c r="B29" s="1620"/>
      <c r="C29" s="1620"/>
      <c r="E29" s="1205"/>
      <c r="F29" s="1195"/>
      <c r="G29" s="1195"/>
      <c r="H29" s="1620" t="s">
        <v>352</v>
      </c>
      <c r="I29" s="1620"/>
      <c r="J29" s="205"/>
      <c r="K29" s="1745" t="s">
        <v>373</v>
      </c>
      <c r="L29" s="1745"/>
      <c r="M29" s="1745"/>
      <c r="P29" s="1755" t="s">
        <v>353</v>
      </c>
      <c r="Q29" s="1755"/>
      <c r="S29" s="1619"/>
      <c r="T29" s="1619"/>
      <c r="U29" s="1619"/>
    </row>
    <row r="30" spans="1:49" s="7" customFormat="1" ht="15.75" customHeight="1" x14ac:dyDescent="0.25">
      <c r="A30" s="1747" t="s">
        <v>349</v>
      </c>
      <c r="B30" s="1747"/>
      <c r="C30" s="1747"/>
      <c r="H30" s="1747" t="s">
        <v>348</v>
      </c>
      <c r="I30" s="1747"/>
      <c r="K30" s="1747" t="s">
        <v>350</v>
      </c>
      <c r="L30" s="1747"/>
      <c r="M30" s="1747"/>
      <c r="N30" s="212"/>
      <c r="O30" s="212"/>
      <c r="P30" s="1747" t="s">
        <v>349</v>
      </c>
      <c r="Q30" s="1747"/>
      <c r="S30" s="1756" t="s">
        <v>133</v>
      </c>
      <c r="T30" s="1756"/>
      <c r="U30" s="1756"/>
    </row>
    <row r="31" spans="1:49" ht="15.75" x14ac:dyDescent="0.25">
      <c r="A31" s="537">
        <v>1</v>
      </c>
      <c r="B31" s="647" t="s">
        <v>0</v>
      </c>
      <c r="C31" s="874" t="s">
        <v>671</v>
      </c>
      <c r="D31" s="269" t="s">
        <v>130</v>
      </c>
      <c r="E31" s="881" t="s">
        <v>283</v>
      </c>
      <c r="F31" s="191"/>
      <c r="G31" s="191"/>
      <c r="H31" s="537">
        <v>1</v>
      </c>
      <c r="I31" s="787" t="s">
        <v>721</v>
      </c>
      <c r="K31" s="537">
        <v>1</v>
      </c>
      <c r="L31" s="647" t="s">
        <v>0</v>
      </c>
      <c r="M31" s="787" t="s">
        <v>691</v>
      </c>
      <c r="N31" s="648"/>
      <c r="O31" s="648"/>
      <c r="P31" s="537">
        <v>1</v>
      </c>
      <c r="Q31" s="787" t="s">
        <v>728</v>
      </c>
      <c r="S31" s="537">
        <v>1</v>
      </c>
      <c r="T31" s="787" t="s">
        <v>845</v>
      </c>
      <c r="U31" s="269" t="s">
        <v>130</v>
      </c>
      <c r="V31" s="657" t="s">
        <v>283</v>
      </c>
      <c r="AW31" s="7"/>
    </row>
    <row r="32" spans="1:49" s="7" customFormat="1" ht="15.75" x14ac:dyDescent="0.25">
      <c r="A32" s="537">
        <v>2</v>
      </c>
      <c r="B32" s="647" t="s">
        <v>1</v>
      </c>
      <c r="C32" s="1526" t="s">
        <v>93</v>
      </c>
      <c r="D32" s="269" t="s">
        <v>130</v>
      </c>
      <c r="E32" s="882" t="s">
        <v>283</v>
      </c>
      <c r="F32" s="1195"/>
      <c r="G32" s="1195"/>
      <c r="H32" s="537">
        <v>2</v>
      </c>
      <c r="I32" s="1181" t="s">
        <v>276</v>
      </c>
      <c r="K32" s="537">
        <v>2</v>
      </c>
      <c r="L32" s="647" t="s">
        <v>1</v>
      </c>
      <c r="M32" s="1181" t="s">
        <v>93</v>
      </c>
      <c r="N32" s="648"/>
      <c r="O32" s="648"/>
      <c r="P32" s="537">
        <v>2</v>
      </c>
      <c r="Q32" s="1181" t="s">
        <v>276</v>
      </c>
      <c r="S32" s="537">
        <v>2</v>
      </c>
      <c r="T32" s="1181" t="s">
        <v>93</v>
      </c>
      <c r="U32" s="269" t="s">
        <v>130</v>
      </c>
    </row>
    <row r="33" spans="1:49" s="7" customFormat="1" ht="15.75" x14ac:dyDescent="0.25">
      <c r="A33" s="537">
        <v>3</v>
      </c>
      <c r="B33" s="647" t="s">
        <v>40</v>
      </c>
      <c r="C33" s="1526" t="s">
        <v>93</v>
      </c>
      <c r="D33" s="269" t="s">
        <v>130</v>
      </c>
      <c r="E33" s="882"/>
      <c r="F33" s="1195"/>
      <c r="G33" s="1195"/>
      <c r="H33" s="537">
        <v>3</v>
      </c>
      <c r="I33" s="1181" t="s">
        <v>276</v>
      </c>
      <c r="K33" s="537">
        <v>3</v>
      </c>
      <c r="L33" s="647" t="s">
        <v>40</v>
      </c>
      <c r="M33" s="1181" t="s">
        <v>93</v>
      </c>
      <c r="N33" s="648"/>
      <c r="O33" s="648"/>
      <c r="P33" s="537">
        <v>3</v>
      </c>
      <c r="Q33" s="1181" t="s">
        <v>276</v>
      </c>
      <c r="S33" s="537">
        <v>3</v>
      </c>
      <c r="T33" s="1181" t="s">
        <v>93</v>
      </c>
      <c r="U33" s="269" t="s">
        <v>130</v>
      </c>
    </row>
    <row r="34" spans="1:49" s="7" customFormat="1" ht="15.75" x14ac:dyDescent="0.25">
      <c r="A34" s="537">
        <v>4</v>
      </c>
      <c r="B34" s="647" t="s">
        <v>12</v>
      </c>
      <c r="C34" s="1209" t="s">
        <v>106</v>
      </c>
      <c r="D34" s="269" t="s">
        <v>130</v>
      </c>
      <c r="E34" s="882"/>
      <c r="F34" s="1195"/>
      <c r="G34" s="1195"/>
      <c r="H34" s="537">
        <v>4</v>
      </c>
      <c r="I34" s="1188" t="s">
        <v>106</v>
      </c>
      <c r="K34" s="537">
        <v>4</v>
      </c>
      <c r="L34" s="647" t="s">
        <v>12</v>
      </c>
      <c r="M34" s="1188" t="s">
        <v>106</v>
      </c>
      <c r="N34" s="648"/>
      <c r="O34" s="648"/>
      <c r="P34" s="537">
        <v>4</v>
      </c>
      <c r="Q34" s="1181" t="s">
        <v>106</v>
      </c>
      <c r="S34" s="537">
        <v>4</v>
      </c>
      <c r="T34" s="1436" t="s">
        <v>623</v>
      </c>
      <c r="U34" s="1536" t="s">
        <v>769</v>
      </c>
    </row>
    <row r="35" spans="1:49" s="7" customFormat="1" ht="15.75" x14ac:dyDescent="0.25">
      <c r="A35" s="537">
        <v>5</v>
      </c>
      <c r="B35" s="647" t="s">
        <v>2</v>
      </c>
      <c r="C35" s="1209" t="s">
        <v>107</v>
      </c>
      <c r="D35" s="269" t="s">
        <v>130</v>
      </c>
      <c r="E35" s="882"/>
      <c r="F35" s="1195"/>
      <c r="G35" s="1195"/>
      <c r="H35" s="537">
        <v>5</v>
      </c>
      <c r="I35" s="1181" t="s">
        <v>341</v>
      </c>
      <c r="K35" s="537">
        <v>5</v>
      </c>
      <c r="L35" s="647" t="s">
        <v>2</v>
      </c>
      <c r="M35" s="1188" t="s">
        <v>107</v>
      </c>
      <c r="N35" s="648"/>
      <c r="O35" s="648"/>
      <c r="P35" s="537">
        <v>5</v>
      </c>
      <c r="Q35" s="1188" t="s">
        <v>341</v>
      </c>
      <c r="S35" s="537">
        <v>5</v>
      </c>
      <c r="T35" s="1436" t="s">
        <v>623</v>
      </c>
      <c r="U35" s="1536" t="s">
        <v>769</v>
      </c>
    </row>
    <row r="36" spans="1:49" ht="15.75" x14ac:dyDescent="0.25">
      <c r="A36" s="537">
        <v>6</v>
      </c>
      <c r="B36" s="647" t="s">
        <v>445</v>
      </c>
      <c r="C36" s="42"/>
      <c r="D36" s="269" t="s">
        <v>44</v>
      </c>
      <c r="E36" s="427"/>
      <c r="F36" s="186"/>
      <c r="G36" s="186"/>
      <c r="H36" s="537">
        <v>6</v>
      </c>
      <c r="I36" s="71"/>
      <c r="K36" s="537">
        <v>6</v>
      </c>
      <c r="L36" s="647" t="s">
        <v>445</v>
      </c>
      <c r="M36" s="71"/>
      <c r="N36" s="648"/>
      <c r="O36" s="648"/>
      <c r="P36" s="537">
        <v>6</v>
      </c>
      <c r="Q36" s="71"/>
      <c r="S36" s="537">
        <v>6</v>
      </c>
      <c r="T36" s="1436" t="s">
        <v>623</v>
      </c>
      <c r="U36" s="1536" t="s">
        <v>769</v>
      </c>
      <c r="V36" s="7"/>
      <c r="AW36" s="7"/>
    </row>
    <row r="37" spans="1:49" ht="15.75" x14ac:dyDescent="0.25">
      <c r="A37" s="537">
        <v>7</v>
      </c>
      <c r="B37" s="647" t="s">
        <v>446</v>
      </c>
      <c r="C37" s="42"/>
      <c r="D37" s="269" t="s">
        <v>43</v>
      </c>
      <c r="E37" s="427" t="s">
        <v>283</v>
      </c>
      <c r="F37" s="186"/>
      <c r="G37" s="186"/>
      <c r="H37" s="537">
        <v>7</v>
      </c>
      <c r="I37" s="71"/>
      <c r="K37" s="537">
        <v>7</v>
      </c>
      <c r="L37" s="647" t="s">
        <v>446</v>
      </c>
      <c r="M37" s="71"/>
      <c r="N37" s="648"/>
      <c r="O37" s="648"/>
      <c r="P37" s="537">
        <v>7</v>
      </c>
      <c r="Q37" s="71"/>
      <c r="S37" s="537">
        <v>7</v>
      </c>
      <c r="T37" s="1521"/>
      <c r="U37" s="269" t="s">
        <v>43</v>
      </c>
      <c r="V37" s="7"/>
      <c r="AW37" s="7"/>
    </row>
    <row r="38" spans="1:49" ht="15.75" x14ac:dyDescent="0.25">
      <c r="A38" s="537">
        <v>8</v>
      </c>
      <c r="B38" s="647" t="s">
        <v>447</v>
      </c>
      <c r="C38" s="42"/>
      <c r="D38" s="269" t="s">
        <v>43</v>
      </c>
      <c r="E38" s="427" t="s">
        <v>283</v>
      </c>
      <c r="F38" s="186"/>
      <c r="G38" s="186"/>
      <c r="H38" s="537">
        <v>8</v>
      </c>
      <c r="I38" s="71"/>
      <c r="K38" s="537">
        <v>8</v>
      </c>
      <c r="L38" s="647" t="s">
        <v>447</v>
      </c>
      <c r="M38" s="71"/>
      <c r="N38" s="648"/>
      <c r="O38" s="648"/>
      <c r="P38" s="537">
        <v>8</v>
      </c>
      <c r="Q38" s="71"/>
      <c r="S38" s="537">
        <v>8</v>
      </c>
      <c r="T38" s="1521"/>
      <c r="U38" s="269" t="s">
        <v>43</v>
      </c>
      <c r="V38" s="7"/>
      <c r="AW38" s="7"/>
    </row>
    <row r="39" spans="1:49" ht="15.75" x14ac:dyDescent="0.25">
      <c r="A39" s="537">
        <v>9</v>
      </c>
      <c r="B39" s="647" t="s">
        <v>5</v>
      </c>
      <c r="C39" s="389" t="s">
        <v>109</v>
      </c>
      <c r="D39" s="269" t="s">
        <v>130</v>
      </c>
      <c r="E39" s="427"/>
      <c r="F39" s="186"/>
      <c r="G39" s="186"/>
      <c r="H39" s="537">
        <v>9</v>
      </c>
      <c r="I39" s="386" t="s">
        <v>208</v>
      </c>
      <c r="K39" s="537">
        <v>9</v>
      </c>
      <c r="L39" s="647" t="s">
        <v>5</v>
      </c>
      <c r="M39" s="386" t="s">
        <v>208</v>
      </c>
      <c r="N39" s="648"/>
      <c r="O39" s="648"/>
      <c r="P39" s="537">
        <v>9</v>
      </c>
      <c r="Q39" s="386" t="s">
        <v>109</v>
      </c>
      <c r="S39" s="537">
        <v>9</v>
      </c>
      <c r="T39" s="1436" t="s">
        <v>623</v>
      </c>
      <c r="U39" s="1536" t="s">
        <v>769</v>
      </c>
      <c r="V39" s="427"/>
      <c r="AW39" s="7"/>
    </row>
    <row r="40" spans="1:49" ht="15.75" x14ac:dyDescent="0.25">
      <c r="A40" s="537">
        <v>10</v>
      </c>
      <c r="B40" s="647" t="s">
        <v>6</v>
      </c>
      <c r="C40" s="1525" t="s">
        <v>93</v>
      </c>
      <c r="D40" s="269" t="s">
        <v>130</v>
      </c>
      <c r="E40" s="427" t="s">
        <v>283</v>
      </c>
      <c r="F40" s="186"/>
      <c r="G40" s="186"/>
      <c r="H40" s="537">
        <v>10</v>
      </c>
      <c r="I40" s="387" t="s">
        <v>276</v>
      </c>
      <c r="K40" s="537">
        <v>10</v>
      </c>
      <c r="L40" s="647" t="s">
        <v>6</v>
      </c>
      <c r="M40" s="387" t="s">
        <v>93</v>
      </c>
      <c r="N40" s="648"/>
      <c r="O40" s="648"/>
      <c r="P40" s="537">
        <v>10</v>
      </c>
      <c r="Q40" s="387" t="s">
        <v>276</v>
      </c>
      <c r="S40" s="537">
        <v>10</v>
      </c>
      <c r="T40" s="1436" t="s">
        <v>623</v>
      </c>
      <c r="U40" s="1536" t="s">
        <v>769</v>
      </c>
      <c r="V40" s="7"/>
      <c r="AW40" s="7"/>
    </row>
    <row r="41" spans="1:49" ht="15.75" x14ac:dyDescent="0.25">
      <c r="A41" s="537">
        <v>11</v>
      </c>
      <c r="B41" s="647" t="s">
        <v>7</v>
      </c>
      <c r="C41" s="1525" t="s">
        <v>276</v>
      </c>
      <c r="D41" s="269" t="s">
        <v>130</v>
      </c>
      <c r="E41" s="427"/>
      <c r="F41" s="925"/>
      <c r="G41" s="925"/>
      <c r="H41" s="537">
        <v>11</v>
      </c>
      <c r="I41" s="386" t="s">
        <v>93</v>
      </c>
      <c r="K41" s="537">
        <v>11</v>
      </c>
      <c r="L41" s="647" t="s">
        <v>7</v>
      </c>
      <c r="M41" s="387" t="s">
        <v>276</v>
      </c>
      <c r="N41" s="648"/>
      <c r="O41" s="648"/>
      <c r="P41" s="537">
        <v>11</v>
      </c>
      <c r="Q41" s="390" t="s">
        <v>93</v>
      </c>
      <c r="S41" s="537">
        <v>11</v>
      </c>
      <c r="T41" s="644" t="s">
        <v>276</v>
      </c>
      <c r="U41" s="269" t="s">
        <v>130</v>
      </c>
      <c r="V41" s="7"/>
      <c r="AW41" s="7"/>
    </row>
    <row r="42" spans="1:49" ht="15.75" x14ac:dyDescent="0.25">
      <c r="A42" s="537">
        <v>12</v>
      </c>
      <c r="B42" s="647" t="s">
        <v>46</v>
      </c>
      <c r="C42" s="43" t="s">
        <v>268</v>
      </c>
      <c r="D42" s="269" t="s">
        <v>130</v>
      </c>
      <c r="E42" s="427"/>
      <c r="F42" s="212"/>
      <c r="G42" s="212"/>
      <c r="H42" s="537">
        <v>12</v>
      </c>
      <c r="I42" s="386" t="s">
        <v>108</v>
      </c>
      <c r="K42" s="537">
        <v>12</v>
      </c>
      <c r="L42" s="647" t="s">
        <v>46</v>
      </c>
      <c r="M42" s="386" t="s">
        <v>115</v>
      </c>
      <c r="N42" s="648"/>
      <c r="O42" s="648"/>
      <c r="P42" s="537">
        <v>12</v>
      </c>
      <c r="Q42" s="390" t="s">
        <v>108</v>
      </c>
      <c r="S42" s="537">
        <v>12</v>
      </c>
      <c r="T42" s="1436" t="s">
        <v>623</v>
      </c>
      <c r="U42" s="1536" t="s">
        <v>769</v>
      </c>
      <c r="V42" s="7"/>
      <c r="AW42" s="7"/>
    </row>
    <row r="43" spans="1:49" ht="15.75" x14ac:dyDescent="0.25">
      <c r="A43" s="537">
        <v>13</v>
      </c>
      <c r="B43" s="647" t="s">
        <v>8</v>
      </c>
      <c r="C43" s="42"/>
      <c r="D43" s="269" t="s">
        <v>43</v>
      </c>
      <c r="E43" s="427" t="s">
        <v>283</v>
      </c>
      <c r="F43" s="212"/>
      <c r="G43" s="212"/>
      <c r="H43" s="537">
        <v>13</v>
      </c>
      <c r="I43" s="987"/>
      <c r="K43" s="537">
        <v>13</v>
      </c>
      <c r="L43" s="647" t="s">
        <v>8</v>
      </c>
      <c r="M43" s="987"/>
      <c r="N43" s="648"/>
      <c r="O43" s="648"/>
      <c r="P43" s="537">
        <v>13</v>
      </c>
      <c r="Q43" s="987"/>
      <c r="S43" s="537">
        <v>13</v>
      </c>
      <c r="T43" s="1436" t="s">
        <v>623</v>
      </c>
      <c r="U43" s="269" t="s">
        <v>769</v>
      </c>
      <c r="V43" s="7"/>
      <c r="AW43" s="7"/>
    </row>
    <row r="44" spans="1:49" ht="15.75" x14ac:dyDescent="0.25">
      <c r="A44" s="537">
        <v>14</v>
      </c>
      <c r="B44" s="647" t="s">
        <v>9</v>
      </c>
      <c r="C44" s="48" t="s">
        <v>267</v>
      </c>
      <c r="D44" s="269" t="s">
        <v>43</v>
      </c>
      <c r="E44" s="182"/>
      <c r="F44" s="212"/>
      <c r="G44" s="212"/>
      <c r="H44" s="537">
        <v>14</v>
      </c>
      <c r="I44" s="25" t="s">
        <v>267</v>
      </c>
      <c r="K44" s="537">
        <v>14</v>
      </c>
      <c r="L44" s="647" t="s">
        <v>9</v>
      </c>
      <c r="M44" s="25" t="s">
        <v>267</v>
      </c>
      <c r="N44" s="648"/>
      <c r="O44" s="648"/>
      <c r="P44" s="537">
        <v>14</v>
      </c>
      <c r="Q44" s="25" t="s">
        <v>267</v>
      </c>
      <c r="S44" s="537">
        <v>14</v>
      </c>
      <c r="T44" s="25" t="s">
        <v>267</v>
      </c>
      <c r="U44" s="269" t="s">
        <v>43</v>
      </c>
      <c r="V44" s="7"/>
      <c r="AW44" s="7"/>
    </row>
    <row r="45" spans="1:49" ht="15.75" x14ac:dyDescent="0.25">
      <c r="A45" s="537">
        <v>15</v>
      </c>
      <c r="B45" s="647" t="s">
        <v>10</v>
      </c>
      <c r="C45" s="42"/>
      <c r="D45" s="269" t="s">
        <v>43</v>
      </c>
      <c r="E45" s="182"/>
      <c r="F45" s="212"/>
      <c r="G45" s="212"/>
      <c r="H45" s="537">
        <v>15</v>
      </c>
      <c r="I45" s="341"/>
      <c r="K45" s="537">
        <v>15</v>
      </c>
      <c r="L45" s="647" t="s">
        <v>10</v>
      </c>
      <c r="M45" s="341"/>
      <c r="N45" s="648"/>
      <c r="O45" s="648"/>
      <c r="P45" s="537">
        <v>15</v>
      </c>
      <c r="Q45" s="341"/>
      <c r="S45" s="537">
        <v>15</v>
      </c>
      <c r="T45" s="1436" t="s">
        <v>623</v>
      </c>
      <c r="U45" s="269" t="s">
        <v>769</v>
      </c>
      <c r="V45" s="7"/>
      <c r="AW45" s="7"/>
    </row>
    <row r="46" spans="1:49" ht="15.75" x14ac:dyDescent="0.25">
      <c r="A46" s="537">
        <v>16</v>
      </c>
      <c r="B46" s="647" t="s">
        <v>41</v>
      </c>
      <c r="C46" s="1525" t="s">
        <v>93</v>
      </c>
      <c r="D46" s="269" t="s">
        <v>44</v>
      </c>
      <c r="E46" s="427" t="s">
        <v>283</v>
      </c>
      <c r="F46" s="925"/>
      <c r="G46" s="925"/>
      <c r="H46" s="537">
        <v>16</v>
      </c>
      <c r="I46" s="1014" t="s">
        <v>93</v>
      </c>
      <c r="K46" s="537">
        <v>16</v>
      </c>
      <c r="L46" s="647" t="s">
        <v>41</v>
      </c>
      <c r="M46" s="387" t="s">
        <v>93</v>
      </c>
      <c r="N46" s="212"/>
      <c r="O46" s="212"/>
      <c r="P46" s="537">
        <v>16</v>
      </c>
      <c r="Q46" s="1014" t="s">
        <v>93</v>
      </c>
      <c r="S46" s="537">
        <v>16</v>
      </c>
      <c r="T46" s="1436" t="s">
        <v>623</v>
      </c>
      <c r="U46" s="269" t="s">
        <v>769</v>
      </c>
      <c r="V46" s="7"/>
      <c r="AW46" s="7"/>
    </row>
    <row r="47" spans="1:49" ht="15.75" x14ac:dyDescent="0.25">
      <c r="A47" s="537">
        <v>17</v>
      </c>
      <c r="B47" s="647" t="s">
        <v>11</v>
      </c>
      <c r="C47" s="1525" t="s">
        <v>93</v>
      </c>
      <c r="D47" s="269" t="s">
        <v>43</v>
      </c>
      <c r="E47" s="427" t="s">
        <v>283</v>
      </c>
      <c r="F47" s="791"/>
      <c r="G47" s="791"/>
      <c r="H47" s="537">
        <v>17</v>
      </c>
      <c r="I47" s="387" t="s">
        <v>276</v>
      </c>
      <c r="K47" s="537">
        <v>17</v>
      </c>
      <c r="L47" s="647" t="s">
        <v>11</v>
      </c>
      <c r="M47" s="387" t="s">
        <v>93</v>
      </c>
      <c r="N47" s="648"/>
      <c r="O47" s="648"/>
      <c r="P47" s="537">
        <v>17</v>
      </c>
      <c r="Q47" s="387" t="s">
        <v>276</v>
      </c>
      <c r="S47" s="537">
        <v>17</v>
      </c>
      <c r="T47" s="1436" t="s">
        <v>623</v>
      </c>
      <c r="U47" s="269" t="s">
        <v>769</v>
      </c>
      <c r="V47" s="7"/>
      <c r="AW47" s="7"/>
    </row>
    <row r="48" spans="1:49" ht="15.75" x14ac:dyDescent="0.25">
      <c r="A48" s="537">
        <v>18</v>
      </c>
      <c r="B48" s="647" t="s">
        <v>154</v>
      </c>
      <c r="C48" s="69"/>
      <c r="D48" s="269" t="s">
        <v>43</v>
      </c>
      <c r="E48" s="1166"/>
      <c r="F48" s="1178"/>
      <c r="G48" s="1178"/>
      <c r="H48" s="537">
        <v>18</v>
      </c>
      <c r="I48" s="72"/>
      <c r="K48" s="537">
        <v>18</v>
      </c>
      <c r="L48" s="647" t="s">
        <v>154</v>
      </c>
      <c r="M48" s="72"/>
      <c r="N48" s="648"/>
      <c r="O48" s="648"/>
      <c r="P48" s="537">
        <v>18</v>
      </c>
      <c r="Q48" s="72"/>
      <c r="S48" s="537">
        <v>18</v>
      </c>
      <c r="T48" s="1137"/>
      <c r="U48" s="269" t="s">
        <v>43</v>
      </c>
      <c r="V48" s="7"/>
      <c r="AW48" s="7"/>
    </row>
    <row r="49" spans="1:49" ht="15.75" x14ac:dyDescent="0.25">
      <c r="A49" s="1746" t="s">
        <v>340</v>
      </c>
      <c r="B49" s="1746"/>
      <c r="C49" s="1746"/>
      <c r="D49" s="1519"/>
      <c r="E49" s="178"/>
      <c r="F49" s="220"/>
      <c r="G49" s="220"/>
      <c r="H49" s="1746"/>
      <c r="I49" s="1746"/>
      <c r="K49" s="1746"/>
      <c r="L49" s="1746"/>
      <c r="M49" s="1746"/>
      <c r="N49" s="648"/>
      <c r="O49" s="648"/>
      <c r="P49" s="1746"/>
      <c r="Q49" s="1746"/>
      <c r="S49" s="1746"/>
      <c r="T49" s="1746"/>
      <c r="U49" s="1834"/>
      <c r="V49" s="7"/>
      <c r="AW49" s="7"/>
    </row>
    <row r="50" spans="1:49" ht="15.75" x14ac:dyDescent="0.25">
      <c r="A50" s="537">
        <v>1</v>
      </c>
      <c r="B50" s="647" t="s">
        <v>49</v>
      </c>
      <c r="C50" s="389" t="s">
        <v>120</v>
      </c>
      <c r="D50" s="269" t="s">
        <v>130</v>
      </c>
      <c r="E50" s="427" t="s">
        <v>283</v>
      </c>
      <c r="F50" s="925"/>
      <c r="G50" s="925"/>
      <c r="H50" s="537">
        <v>1</v>
      </c>
      <c r="I50" s="387" t="s">
        <v>120</v>
      </c>
      <c r="K50" s="537">
        <v>1</v>
      </c>
      <c r="L50" s="647" t="s">
        <v>49</v>
      </c>
      <c r="M50" s="337" t="s">
        <v>346</v>
      </c>
      <c r="N50" s="660" t="s">
        <v>283</v>
      </c>
      <c r="O50" s="212"/>
      <c r="P50" s="537">
        <v>1</v>
      </c>
      <c r="Q50" s="390" t="s">
        <v>346</v>
      </c>
      <c r="S50" s="537">
        <v>1</v>
      </c>
      <c r="T50" s="120"/>
      <c r="U50" s="269" t="s">
        <v>43</v>
      </c>
      <c r="V50" s="7"/>
      <c r="AW50" s="7"/>
    </row>
    <row r="51" spans="1:49" ht="15.75" x14ac:dyDescent="0.25">
      <c r="A51" s="537">
        <v>2</v>
      </c>
      <c r="B51" s="647" t="s">
        <v>15</v>
      </c>
      <c r="C51" s="1525" t="s">
        <v>1033</v>
      </c>
      <c r="D51" s="269" t="s">
        <v>44</v>
      </c>
      <c r="E51" s="267" t="s">
        <v>283</v>
      </c>
      <c r="F51" s="925"/>
      <c r="G51" s="925"/>
      <c r="H51" s="537">
        <v>2</v>
      </c>
      <c r="I51" s="71"/>
      <c r="J51" s="1223" t="s">
        <v>283</v>
      </c>
      <c r="K51" s="537">
        <v>2</v>
      </c>
      <c r="L51" s="647" t="s">
        <v>15</v>
      </c>
      <c r="M51" s="1520" t="s">
        <v>1033</v>
      </c>
      <c r="N51" s="660"/>
      <c r="O51" s="648"/>
      <c r="P51" s="537">
        <v>2</v>
      </c>
      <c r="Q51" s="80"/>
      <c r="S51" s="537">
        <v>2</v>
      </c>
      <c r="T51" s="1436" t="s">
        <v>623</v>
      </c>
      <c r="U51" s="269" t="s">
        <v>769</v>
      </c>
      <c r="V51" s="7"/>
      <c r="AW51" s="7"/>
    </row>
    <row r="52" spans="1:49" ht="15.75" x14ac:dyDescent="0.25">
      <c r="A52" s="537">
        <v>3</v>
      </c>
      <c r="B52" s="647" t="s">
        <v>79</v>
      </c>
      <c r="C52" s="884" t="s">
        <v>645</v>
      </c>
      <c r="D52" s="269" t="s">
        <v>130</v>
      </c>
      <c r="E52" s="178"/>
      <c r="F52" s="791"/>
      <c r="G52" s="791"/>
      <c r="H52" s="537">
        <v>3</v>
      </c>
      <c r="I52" s="88" t="s">
        <v>645</v>
      </c>
      <c r="K52" s="537">
        <v>3</v>
      </c>
      <c r="L52" s="647" t="s">
        <v>79</v>
      </c>
      <c r="M52" s="88" t="s">
        <v>645</v>
      </c>
      <c r="N52" s="648"/>
      <c r="O52" s="648"/>
      <c r="P52" s="537">
        <v>3</v>
      </c>
      <c r="Q52" s="88" t="s">
        <v>645</v>
      </c>
      <c r="S52" s="537">
        <v>3</v>
      </c>
      <c r="T52" s="1515" t="s">
        <v>645</v>
      </c>
      <c r="U52" s="269" t="s">
        <v>130</v>
      </c>
      <c r="V52" s="657" t="s">
        <v>283</v>
      </c>
      <c r="AW52" s="7"/>
    </row>
    <row r="53" spans="1:49" ht="15.75" x14ac:dyDescent="0.25">
      <c r="A53" s="537">
        <v>4</v>
      </c>
      <c r="B53" s="647" t="s">
        <v>34</v>
      </c>
      <c r="C53" s="389" t="s">
        <v>110</v>
      </c>
      <c r="D53" s="269" t="s">
        <v>130</v>
      </c>
      <c r="E53" s="178"/>
      <c r="F53" s="220"/>
      <c r="G53" s="220"/>
      <c r="H53" s="537">
        <v>4</v>
      </c>
      <c r="I53" s="858" t="s">
        <v>110</v>
      </c>
      <c r="K53" s="537">
        <v>4</v>
      </c>
      <c r="L53" s="647" t="s">
        <v>34</v>
      </c>
      <c r="M53" s="858" t="s">
        <v>110</v>
      </c>
      <c r="N53" s="648"/>
      <c r="O53" s="648"/>
      <c r="P53" s="537">
        <v>4</v>
      </c>
      <c r="Q53" s="860" t="s">
        <v>110</v>
      </c>
      <c r="S53" s="537">
        <v>4</v>
      </c>
      <c r="T53" s="1506" t="s">
        <v>110</v>
      </c>
      <c r="U53" s="269" t="s">
        <v>130</v>
      </c>
      <c r="V53" s="7"/>
      <c r="AW53" s="7"/>
    </row>
    <row r="54" spans="1:49" ht="15.75" x14ac:dyDescent="0.25">
      <c r="A54" s="537">
        <v>5</v>
      </c>
      <c r="B54" s="647" t="s">
        <v>16</v>
      </c>
      <c r="C54" s="389" t="b">
        <v>1</v>
      </c>
      <c r="D54" s="269" t="s">
        <v>130</v>
      </c>
      <c r="E54" s="178"/>
      <c r="F54" s="220"/>
      <c r="G54" s="220"/>
      <c r="H54" s="537">
        <v>5</v>
      </c>
      <c r="I54" s="858" t="b">
        <v>1</v>
      </c>
      <c r="K54" s="537">
        <v>5</v>
      </c>
      <c r="L54" s="647" t="s">
        <v>16</v>
      </c>
      <c r="M54" s="858" t="b">
        <v>1</v>
      </c>
      <c r="N54" s="648"/>
      <c r="O54" s="648"/>
      <c r="P54" s="537">
        <v>5</v>
      </c>
      <c r="Q54" s="860" t="b">
        <v>1</v>
      </c>
      <c r="S54" s="537">
        <v>5</v>
      </c>
      <c r="T54" s="1436" t="s">
        <v>623</v>
      </c>
      <c r="U54" s="269" t="s">
        <v>769</v>
      </c>
      <c r="V54" s="7"/>
      <c r="AW54" s="7"/>
    </row>
    <row r="55" spans="1:49" ht="15.75" x14ac:dyDescent="0.25">
      <c r="A55" s="537">
        <v>6</v>
      </c>
      <c r="B55" s="647" t="s">
        <v>50</v>
      </c>
      <c r="C55" s="874" t="s">
        <v>644</v>
      </c>
      <c r="D55" s="269" t="s">
        <v>44</v>
      </c>
      <c r="E55" s="178"/>
      <c r="F55" s="220"/>
      <c r="G55" s="220"/>
      <c r="H55" s="537">
        <v>6</v>
      </c>
      <c r="I55" s="860" t="s">
        <v>644</v>
      </c>
      <c r="K55" s="537">
        <v>6</v>
      </c>
      <c r="L55" s="647" t="s">
        <v>50</v>
      </c>
      <c r="M55" s="860" t="s">
        <v>727</v>
      </c>
      <c r="N55" s="648"/>
      <c r="O55" s="648"/>
      <c r="P55" s="537">
        <v>6</v>
      </c>
      <c r="Q55" s="860" t="s">
        <v>727</v>
      </c>
      <c r="S55" s="537">
        <v>6</v>
      </c>
      <c r="T55" s="1436" t="s">
        <v>623</v>
      </c>
      <c r="U55" s="269" t="s">
        <v>769</v>
      </c>
      <c r="V55" s="7"/>
      <c r="AW55" s="7"/>
    </row>
    <row r="56" spans="1:49" ht="15.75" x14ac:dyDescent="0.25">
      <c r="A56" s="537">
        <v>7</v>
      </c>
      <c r="B56" s="647" t="s">
        <v>13</v>
      </c>
      <c r="C56" s="1526" t="s">
        <v>276</v>
      </c>
      <c r="D56" s="269" t="s">
        <v>44</v>
      </c>
      <c r="E56" s="427"/>
      <c r="F56" s="220"/>
      <c r="G56" s="220"/>
      <c r="H56" s="537">
        <v>7</v>
      </c>
      <c r="I56" s="858" t="s">
        <v>276</v>
      </c>
      <c r="K56" s="537">
        <v>7</v>
      </c>
      <c r="L56" s="647" t="s">
        <v>13</v>
      </c>
      <c r="M56" s="244" t="s">
        <v>342</v>
      </c>
      <c r="N56" s="648"/>
      <c r="O56" s="648"/>
      <c r="P56" s="537">
        <v>7</v>
      </c>
      <c r="Q56" s="244" t="s">
        <v>342</v>
      </c>
      <c r="S56" s="537">
        <v>7</v>
      </c>
      <c r="T56" s="1436" t="s">
        <v>623</v>
      </c>
      <c r="U56" s="269" t="s">
        <v>769</v>
      </c>
      <c r="V56" s="7"/>
      <c r="AW56" s="7"/>
    </row>
    <row r="57" spans="1:49" ht="15.75" x14ac:dyDescent="0.25">
      <c r="A57" s="537">
        <v>8</v>
      </c>
      <c r="B57" s="647" t="s">
        <v>14</v>
      </c>
      <c r="C57" s="1526" t="s">
        <v>277</v>
      </c>
      <c r="D57" s="269" t="s">
        <v>130</v>
      </c>
      <c r="E57" s="427" t="s">
        <v>283</v>
      </c>
      <c r="F57" s="925"/>
      <c r="G57" s="925"/>
      <c r="H57" s="537">
        <v>8</v>
      </c>
      <c r="I57" s="858" t="s">
        <v>277</v>
      </c>
      <c r="J57" s="267"/>
      <c r="K57" s="537">
        <v>8</v>
      </c>
      <c r="L57" s="647" t="s">
        <v>14</v>
      </c>
      <c r="M57" s="858" t="s">
        <v>277</v>
      </c>
      <c r="N57" s="212"/>
      <c r="O57" s="648"/>
      <c r="P57" s="537">
        <v>8</v>
      </c>
      <c r="Q57" s="858" t="s">
        <v>277</v>
      </c>
      <c r="S57" s="537">
        <v>8</v>
      </c>
      <c r="T57" s="1436" t="s">
        <v>623</v>
      </c>
      <c r="U57" s="1538" t="s">
        <v>769</v>
      </c>
      <c r="V57" s="7"/>
      <c r="AW57" s="7"/>
    </row>
    <row r="58" spans="1:49" ht="15.75" x14ac:dyDescent="0.25">
      <c r="A58" s="537">
        <v>9</v>
      </c>
      <c r="B58" s="647" t="s">
        <v>51</v>
      </c>
      <c r="C58" s="43" t="s">
        <v>149</v>
      </c>
      <c r="D58" s="269" t="s">
        <v>130</v>
      </c>
      <c r="E58" s="427"/>
      <c r="F58" s="925"/>
      <c r="G58" s="925"/>
      <c r="H58" s="537">
        <v>9</v>
      </c>
      <c r="I58" s="858" t="s">
        <v>149</v>
      </c>
      <c r="K58" s="537">
        <v>9</v>
      </c>
      <c r="L58" s="647" t="s">
        <v>51</v>
      </c>
      <c r="M58" s="858" t="s">
        <v>149</v>
      </c>
      <c r="N58" s="212"/>
      <c r="O58" s="212"/>
      <c r="P58" s="537">
        <v>9</v>
      </c>
      <c r="Q58" s="858" t="s">
        <v>149</v>
      </c>
      <c r="S58" s="537">
        <v>9</v>
      </c>
      <c r="T58" s="644" t="s">
        <v>149</v>
      </c>
      <c r="U58" s="269" t="s">
        <v>130</v>
      </c>
      <c r="V58" s="7"/>
      <c r="AW58" s="7"/>
    </row>
    <row r="59" spans="1:49" ht="15.75" x14ac:dyDescent="0.25">
      <c r="A59" s="537">
        <v>10</v>
      </c>
      <c r="B59" s="647" t="s">
        <v>35</v>
      </c>
      <c r="C59" s="245" t="s">
        <v>626</v>
      </c>
      <c r="D59" s="269" t="s">
        <v>44</v>
      </c>
      <c r="E59" s="182"/>
      <c r="F59" s="924"/>
      <c r="G59" s="924"/>
      <c r="H59" s="679">
        <v>10</v>
      </c>
      <c r="I59" s="1483" t="s">
        <v>626</v>
      </c>
      <c r="J59" s="178"/>
      <c r="K59" s="679">
        <v>10</v>
      </c>
      <c r="L59" s="1541" t="s">
        <v>35</v>
      </c>
      <c r="M59" s="1483" t="s">
        <v>626</v>
      </c>
      <c r="N59" s="924"/>
      <c r="O59" s="791"/>
      <c r="P59" s="679">
        <v>10</v>
      </c>
      <c r="Q59" s="1483" t="s">
        <v>626</v>
      </c>
      <c r="R59" s="182"/>
      <c r="S59" s="679">
        <v>10</v>
      </c>
      <c r="T59" s="1483" t="s">
        <v>626</v>
      </c>
      <c r="U59" s="269" t="s">
        <v>44</v>
      </c>
      <c r="V59" s="7"/>
      <c r="AW59" s="7"/>
    </row>
    <row r="60" spans="1:49" ht="15.75" x14ac:dyDescent="0.25">
      <c r="A60" s="537">
        <v>11</v>
      </c>
      <c r="B60" s="647" t="s">
        <v>52</v>
      </c>
      <c r="C60" s="42"/>
      <c r="D60" s="269" t="s">
        <v>44</v>
      </c>
      <c r="E60" s="182"/>
      <c r="F60" s="212"/>
      <c r="G60" s="212"/>
      <c r="H60" s="537">
        <v>11</v>
      </c>
      <c r="I60" s="71"/>
      <c r="J60" s="132"/>
      <c r="K60" s="537">
        <v>11</v>
      </c>
      <c r="L60" s="647" t="s">
        <v>52</v>
      </c>
      <c r="M60" s="72"/>
      <c r="N60" s="212"/>
      <c r="O60" s="648"/>
      <c r="P60" s="537">
        <v>11</v>
      </c>
      <c r="Q60" s="80"/>
      <c r="S60" s="537">
        <v>11</v>
      </c>
      <c r="T60" s="1521"/>
      <c r="U60" s="269" t="s">
        <v>44</v>
      </c>
      <c r="V60" s="7"/>
      <c r="AW60" s="7"/>
    </row>
    <row r="61" spans="1:49" ht="15.75" x14ac:dyDescent="0.25">
      <c r="A61" s="537">
        <v>12</v>
      </c>
      <c r="B61" s="647" t="s">
        <v>53</v>
      </c>
      <c r="C61" s="874" t="s">
        <v>644</v>
      </c>
      <c r="D61" s="269" t="s">
        <v>130</v>
      </c>
      <c r="E61" s="182"/>
      <c r="F61" s="212"/>
      <c r="G61" s="212"/>
      <c r="H61" s="537">
        <v>12</v>
      </c>
      <c r="I61" s="860" t="s">
        <v>644</v>
      </c>
      <c r="J61" s="660" t="s">
        <v>283</v>
      </c>
      <c r="K61" s="537">
        <v>12</v>
      </c>
      <c r="L61" s="647" t="s">
        <v>53</v>
      </c>
      <c r="M61" s="860" t="s">
        <v>727</v>
      </c>
      <c r="N61" s="660" t="s">
        <v>283</v>
      </c>
      <c r="O61" s="648"/>
      <c r="P61" s="537">
        <v>12</v>
      </c>
      <c r="Q61" s="860" t="s">
        <v>727</v>
      </c>
      <c r="S61" s="537">
        <v>12</v>
      </c>
      <c r="T61" s="1436" t="s">
        <v>623</v>
      </c>
      <c r="U61" s="269" t="s">
        <v>769</v>
      </c>
      <c r="V61" s="7"/>
      <c r="AW61" s="7"/>
    </row>
    <row r="62" spans="1:49" ht="15.75" x14ac:dyDescent="0.25">
      <c r="A62" s="537">
        <v>13</v>
      </c>
      <c r="B62" s="647" t="s">
        <v>54</v>
      </c>
      <c r="C62" s="884" t="s">
        <v>646</v>
      </c>
      <c r="D62" s="269" t="s">
        <v>130</v>
      </c>
      <c r="E62" s="182"/>
      <c r="F62" s="212"/>
      <c r="G62" s="212"/>
      <c r="H62" s="537">
        <v>13</v>
      </c>
      <c r="I62" s="88" t="s">
        <v>646</v>
      </c>
      <c r="K62" s="537">
        <v>13</v>
      </c>
      <c r="L62" s="647" t="s">
        <v>54</v>
      </c>
      <c r="M62" s="902" t="s">
        <v>646</v>
      </c>
      <c r="N62" s="648"/>
      <c r="O62" s="648"/>
      <c r="P62" s="537">
        <v>13</v>
      </c>
      <c r="Q62" s="902" t="s">
        <v>646</v>
      </c>
      <c r="S62" s="537">
        <v>13</v>
      </c>
      <c r="T62" s="1436" t="s">
        <v>623</v>
      </c>
      <c r="U62" s="269" t="s">
        <v>769</v>
      </c>
      <c r="V62" s="7"/>
      <c r="AW62" s="7"/>
    </row>
    <row r="63" spans="1:49" ht="15.75" x14ac:dyDescent="0.25">
      <c r="A63" s="537">
        <v>14</v>
      </c>
      <c r="B63" s="647" t="s">
        <v>37</v>
      </c>
      <c r="C63" s="884" t="s">
        <v>726</v>
      </c>
      <c r="D63" s="269" t="s">
        <v>44</v>
      </c>
      <c r="E63" s="182"/>
      <c r="F63" s="212"/>
      <c r="G63" s="212"/>
      <c r="H63" s="537">
        <v>14</v>
      </c>
      <c r="I63" s="88" t="s">
        <v>726</v>
      </c>
      <c r="K63" s="537">
        <v>14</v>
      </c>
      <c r="L63" s="647" t="s">
        <v>37</v>
      </c>
      <c r="M63" s="902" t="s">
        <v>647</v>
      </c>
      <c r="N63" s="648"/>
      <c r="O63" s="648"/>
      <c r="P63" s="537">
        <v>14</v>
      </c>
      <c r="Q63" s="902" t="s">
        <v>647</v>
      </c>
      <c r="S63" s="537">
        <v>14</v>
      </c>
      <c r="T63" s="1436" t="s">
        <v>623</v>
      </c>
      <c r="U63" s="269" t="s">
        <v>769</v>
      </c>
      <c r="V63" s="7"/>
      <c r="AW63" s="7"/>
    </row>
    <row r="64" spans="1:49" ht="15.75" x14ac:dyDescent="0.25">
      <c r="A64" s="537">
        <v>15</v>
      </c>
      <c r="B64" s="647" t="s">
        <v>55</v>
      </c>
      <c r="C64" s="1435" t="s">
        <v>1018</v>
      </c>
      <c r="D64" s="269" t="s">
        <v>769</v>
      </c>
      <c r="E64" s="182"/>
      <c r="F64" s="212"/>
      <c r="G64" s="212"/>
      <c r="H64" s="537">
        <v>15</v>
      </c>
      <c r="I64" s="1436" t="s">
        <v>1018</v>
      </c>
      <c r="K64" s="537">
        <v>15</v>
      </c>
      <c r="L64" s="647" t="s">
        <v>55</v>
      </c>
      <c r="M64" s="1436" t="s">
        <v>1018</v>
      </c>
      <c r="N64" s="648"/>
      <c r="O64" s="648"/>
      <c r="P64" s="537">
        <v>15</v>
      </c>
      <c r="Q64" s="1436" t="s">
        <v>1018</v>
      </c>
      <c r="S64" s="537">
        <v>15</v>
      </c>
      <c r="T64" s="1436" t="s">
        <v>623</v>
      </c>
      <c r="U64" s="269" t="s">
        <v>769</v>
      </c>
      <c r="V64" s="7"/>
      <c r="AW64" s="7"/>
    </row>
    <row r="65" spans="1:49" ht="15.75" x14ac:dyDescent="0.25">
      <c r="A65" s="537">
        <v>16</v>
      </c>
      <c r="B65" s="647" t="s">
        <v>56</v>
      </c>
      <c r="C65" s="793"/>
      <c r="D65" s="269" t="s">
        <v>44</v>
      </c>
      <c r="E65" s="427" t="s">
        <v>283</v>
      </c>
      <c r="F65" s="212"/>
      <c r="G65" s="212"/>
      <c r="H65" s="537">
        <v>16</v>
      </c>
      <c r="I65" s="804"/>
      <c r="K65" s="537">
        <v>16</v>
      </c>
      <c r="L65" s="647" t="s">
        <v>56</v>
      </c>
      <c r="M65" s="804"/>
      <c r="N65" s="648"/>
      <c r="O65" s="648"/>
      <c r="P65" s="537">
        <v>16</v>
      </c>
      <c r="Q65" s="804"/>
      <c r="S65" s="537">
        <v>16</v>
      </c>
      <c r="T65" s="1436" t="s">
        <v>623</v>
      </c>
      <c r="U65" s="269" t="s">
        <v>769</v>
      </c>
      <c r="V65" s="7"/>
      <c r="AW65" s="7"/>
    </row>
    <row r="66" spans="1:49" ht="15.75" x14ac:dyDescent="0.25">
      <c r="A66" s="537">
        <v>17</v>
      </c>
      <c r="B66" s="647" t="s">
        <v>57</v>
      </c>
      <c r="C66" s="150"/>
      <c r="D66" s="269" t="s">
        <v>43</v>
      </c>
      <c r="E66" s="427" t="s">
        <v>283</v>
      </c>
      <c r="F66" s="212"/>
      <c r="G66" s="212"/>
      <c r="H66" s="537">
        <v>17</v>
      </c>
      <c r="I66" s="81"/>
      <c r="K66" s="537">
        <v>17</v>
      </c>
      <c r="L66" s="647" t="s">
        <v>57</v>
      </c>
      <c r="M66" s="812"/>
      <c r="N66" s="648"/>
      <c r="O66" s="648"/>
      <c r="P66" s="537">
        <v>17</v>
      </c>
      <c r="Q66" s="812"/>
      <c r="S66" s="537">
        <v>17</v>
      </c>
      <c r="T66" s="1436" t="s">
        <v>623</v>
      </c>
      <c r="U66" s="269" t="s">
        <v>769</v>
      </c>
      <c r="V66" s="7"/>
      <c r="AW66" s="7"/>
    </row>
    <row r="67" spans="1:49" ht="15.75" x14ac:dyDescent="0.25">
      <c r="A67" s="537">
        <v>18</v>
      </c>
      <c r="B67" s="647" t="s">
        <v>129</v>
      </c>
      <c r="C67" s="389" t="s">
        <v>137</v>
      </c>
      <c r="D67" s="269" t="s">
        <v>130</v>
      </c>
      <c r="E67" s="427" t="s">
        <v>283</v>
      </c>
      <c r="F67" s="212"/>
      <c r="G67" s="212"/>
      <c r="H67" s="537">
        <v>18</v>
      </c>
      <c r="I67" s="387" t="s">
        <v>137</v>
      </c>
      <c r="K67" s="537">
        <v>18</v>
      </c>
      <c r="L67" s="647" t="s">
        <v>129</v>
      </c>
      <c r="M67" s="387" t="s">
        <v>137</v>
      </c>
      <c r="N67" s="648"/>
      <c r="O67" s="648"/>
      <c r="P67" s="537">
        <v>18</v>
      </c>
      <c r="Q67" s="390" t="s">
        <v>137</v>
      </c>
      <c r="S67" s="537">
        <v>18</v>
      </c>
      <c r="T67" s="1436" t="s">
        <v>623</v>
      </c>
      <c r="U67" s="269" t="s">
        <v>769</v>
      </c>
      <c r="V67" s="7"/>
      <c r="AW67" s="7"/>
    </row>
    <row r="68" spans="1:49" ht="15.75" x14ac:dyDescent="0.25">
      <c r="A68" s="537">
        <v>19</v>
      </c>
      <c r="B68" s="647" t="s">
        <v>17</v>
      </c>
      <c r="C68" s="389" t="b">
        <v>0</v>
      </c>
      <c r="D68" s="269" t="s">
        <v>130</v>
      </c>
      <c r="E68" s="182"/>
      <c r="F68" s="212"/>
      <c r="G68" s="212"/>
      <c r="H68" s="537">
        <v>19</v>
      </c>
      <c r="I68" s="387" t="b">
        <v>0</v>
      </c>
      <c r="K68" s="537">
        <v>19</v>
      </c>
      <c r="L68" s="647" t="s">
        <v>17</v>
      </c>
      <c r="M68" s="387" t="b">
        <v>0</v>
      </c>
      <c r="N68" s="648"/>
      <c r="O68" s="648"/>
      <c r="P68" s="537">
        <v>19</v>
      </c>
      <c r="Q68" s="390" t="b">
        <v>0</v>
      </c>
      <c r="S68" s="537">
        <v>19</v>
      </c>
      <c r="T68" s="1436" t="s">
        <v>623</v>
      </c>
      <c r="U68" s="269" t="s">
        <v>769</v>
      </c>
      <c r="V68" s="7"/>
      <c r="AW68" s="7"/>
    </row>
    <row r="69" spans="1:49" ht="15.75" x14ac:dyDescent="0.25">
      <c r="A69" s="537">
        <v>20</v>
      </c>
      <c r="B69" s="647" t="s">
        <v>18</v>
      </c>
      <c r="C69" s="389" t="s">
        <v>111</v>
      </c>
      <c r="D69" s="1491" t="s">
        <v>130</v>
      </c>
      <c r="E69" s="427"/>
      <c r="F69" s="212"/>
      <c r="G69" s="212"/>
      <c r="H69" s="537">
        <v>20</v>
      </c>
      <c r="I69" s="387" t="s">
        <v>111</v>
      </c>
      <c r="K69" s="537">
        <v>20</v>
      </c>
      <c r="L69" s="647" t="s">
        <v>18</v>
      </c>
      <c r="M69" s="387" t="s">
        <v>111</v>
      </c>
      <c r="N69" s="648"/>
      <c r="O69" s="648"/>
      <c r="P69" s="537">
        <v>20</v>
      </c>
      <c r="Q69" s="390" t="s">
        <v>111</v>
      </c>
      <c r="S69" s="537">
        <v>20</v>
      </c>
      <c r="T69" s="1436" t="s">
        <v>623</v>
      </c>
      <c r="U69" s="269" t="s">
        <v>769</v>
      </c>
      <c r="V69" s="7"/>
      <c r="AW69" s="7"/>
    </row>
    <row r="70" spans="1:49" ht="15.75" x14ac:dyDescent="0.25">
      <c r="A70" s="537">
        <v>21</v>
      </c>
      <c r="B70" s="647" t="s">
        <v>58</v>
      </c>
      <c r="C70" s="389" t="b">
        <v>0</v>
      </c>
      <c r="D70" s="269" t="s">
        <v>130</v>
      </c>
      <c r="E70" s="182"/>
      <c r="F70" s="212"/>
      <c r="G70" s="212"/>
      <c r="H70" s="537">
        <v>21</v>
      </c>
      <c r="I70" s="387" t="b">
        <v>0</v>
      </c>
      <c r="K70" s="537">
        <v>21</v>
      </c>
      <c r="L70" s="647" t="s">
        <v>58</v>
      </c>
      <c r="M70" s="387" t="b">
        <v>0</v>
      </c>
      <c r="N70" s="648"/>
      <c r="O70" s="648"/>
      <c r="P70" s="537">
        <v>21</v>
      </c>
      <c r="Q70" s="390" t="b">
        <v>0</v>
      </c>
      <c r="S70" s="537">
        <v>21</v>
      </c>
      <c r="T70" s="1436" t="s">
        <v>623</v>
      </c>
      <c r="U70" s="269" t="s">
        <v>769</v>
      </c>
      <c r="V70" s="7"/>
      <c r="AW70" s="7"/>
    </row>
    <row r="71" spans="1:49" ht="15.75" x14ac:dyDescent="0.25">
      <c r="A71" s="537">
        <v>22</v>
      </c>
      <c r="B71" s="647" t="s">
        <v>80</v>
      </c>
      <c r="C71" s="43" t="s">
        <v>197</v>
      </c>
      <c r="D71" s="269" t="s">
        <v>130</v>
      </c>
      <c r="E71" s="427" t="s">
        <v>283</v>
      </c>
      <c r="F71" s="212"/>
      <c r="G71" s="212"/>
      <c r="H71" s="537">
        <v>22</v>
      </c>
      <c r="I71" s="74" t="s">
        <v>197</v>
      </c>
      <c r="K71" s="537">
        <v>22</v>
      </c>
      <c r="L71" s="647" t="s">
        <v>651</v>
      </c>
      <c r="M71" s="74" t="s">
        <v>197</v>
      </c>
      <c r="N71" s="648"/>
      <c r="O71" s="648"/>
      <c r="P71" s="537">
        <v>22</v>
      </c>
      <c r="Q71" s="390" t="s">
        <v>197</v>
      </c>
      <c r="S71" s="537">
        <v>22</v>
      </c>
      <c r="T71" s="1436" t="s">
        <v>623</v>
      </c>
      <c r="U71" s="269" t="s">
        <v>769</v>
      </c>
      <c r="V71" s="7"/>
      <c r="AW71" s="7"/>
    </row>
    <row r="72" spans="1:49" ht="15.75" x14ac:dyDescent="0.25">
      <c r="A72" s="537">
        <v>23</v>
      </c>
      <c r="B72" s="647" t="s">
        <v>59</v>
      </c>
      <c r="C72" s="44">
        <v>-6.1000000000000004E-3</v>
      </c>
      <c r="D72" s="269" t="s">
        <v>44</v>
      </c>
      <c r="E72" s="182"/>
      <c r="F72" s="212"/>
      <c r="G72" s="212"/>
      <c r="H72" s="537">
        <v>23</v>
      </c>
      <c r="I72" s="75">
        <v>-6.1000000000000004E-3</v>
      </c>
      <c r="K72" s="537">
        <v>23</v>
      </c>
      <c r="L72" s="647" t="s">
        <v>59</v>
      </c>
      <c r="M72" s="75">
        <v>-5.7000000000000002E-3</v>
      </c>
      <c r="N72" s="648"/>
      <c r="O72" s="648"/>
      <c r="P72" s="537">
        <v>23</v>
      </c>
      <c r="Q72" s="75">
        <v>-5.7000000000000002E-3</v>
      </c>
      <c r="S72" s="537">
        <v>23</v>
      </c>
      <c r="T72" s="1436" t="s">
        <v>623</v>
      </c>
      <c r="U72" s="269" t="s">
        <v>769</v>
      </c>
      <c r="V72" s="7"/>
      <c r="AW72" s="7"/>
    </row>
    <row r="73" spans="1:49" ht="15.75" x14ac:dyDescent="0.25">
      <c r="A73" s="537">
        <v>24</v>
      </c>
      <c r="B73" s="647" t="s">
        <v>60</v>
      </c>
      <c r="C73" s="389" t="s">
        <v>112</v>
      </c>
      <c r="D73" s="269" t="s">
        <v>44</v>
      </c>
      <c r="E73" s="182"/>
      <c r="F73" s="212"/>
      <c r="G73" s="212"/>
      <c r="H73" s="537">
        <v>24</v>
      </c>
      <c r="I73" s="387" t="s">
        <v>112</v>
      </c>
      <c r="K73" s="537">
        <v>24</v>
      </c>
      <c r="L73" s="647" t="s">
        <v>60</v>
      </c>
      <c r="M73" s="387" t="s">
        <v>112</v>
      </c>
      <c r="N73" s="648"/>
      <c r="O73" s="648"/>
      <c r="P73" s="537">
        <v>24</v>
      </c>
      <c r="Q73" s="390" t="s">
        <v>112</v>
      </c>
      <c r="S73" s="537">
        <v>24</v>
      </c>
      <c r="T73" s="1436" t="s">
        <v>623</v>
      </c>
      <c r="U73" s="269" t="s">
        <v>769</v>
      </c>
      <c r="V73" s="7"/>
      <c r="AW73" s="7"/>
    </row>
    <row r="74" spans="1:49" ht="15.75" x14ac:dyDescent="0.25">
      <c r="A74" s="537">
        <v>25</v>
      </c>
      <c r="B74" s="647" t="s">
        <v>61</v>
      </c>
      <c r="C74" s="42"/>
      <c r="D74" s="269" t="s">
        <v>44</v>
      </c>
      <c r="E74" s="182"/>
      <c r="F74" s="212"/>
      <c r="G74" s="212"/>
      <c r="H74" s="537">
        <v>25</v>
      </c>
      <c r="I74" s="71"/>
      <c r="K74" s="537">
        <v>25</v>
      </c>
      <c r="L74" s="647" t="s">
        <v>61</v>
      </c>
      <c r="M74" s="71"/>
      <c r="N74" s="648"/>
      <c r="O74" s="648"/>
      <c r="P74" s="537">
        <v>25</v>
      </c>
      <c r="Q74" s="80"/>
      <c r="S74" s="537">
        <v>25</v>
      </c>
      <c r="T74" s="1436" t="s">
        <v>623</v>
      </c>
      <c r="U74" s="269" t="s">
        <v>769</v>
      </c>
      <c r="V74" s="7"/>
      <c r="AW74" s="7"/>
    </row>
    <row r="75" spans="1:49" ht="15.75" x14ac:dyDescent="0.25">
      <c r="A75" s="537">
        <v>26</v>
      </c>
      <c r="B75" s="647" t="s">
        <v>62</v>
      </c>
      <c r="C75" s="42"/>
      <c r="D75" s="269" t="s">
        <v>44</v>
      </c>
      <c r="E75" s="182"/>
      <c r="F75" s="212"/>
      <c r="G75" s="212"/>
      <c r="H75" s="537">
        <v>26</v>
      </c>
      <c r="I75" s="71"/>
      <c r="K75" s="537">
        <v>26</v>
      </c>
      <c r="L75" s="647" t="s">
        <v>62</v>
      </c>
      <c r="M75" s="71"/>
      <c r="N75" s="648"/>
      <c r="O75" s="648"/>
      <c r="P75" s="537">
        <v>26</v>
      </c>
      <c r="Q75" s="80"/>
      <c r="S75" s="537">
        <v>26</v>
      </c>
      <c r="T75" s="1436" t="s">
        <v>623</v>
      </c>
      <c r="U75" s="269" t="s">
        <v>769</v>
      </c>
      <c r="V75" s="7"/>
      <c r="AW75" s="7"/>
    </row>
    <row r="76" spans="1:49" ht="15.75" x14ac:dyDescent="0.25">
      <c r="A76" s="537">
        <v>27</v>
      </c>
      <c r="B76" s="647" t="s">
        <v>63</v>
      </c>
      <c r="C76" s="42"/>
      <c r="D76" s="269" t="s">
        <v>44</v>
      </c>
      <c r="E76" s="182"/>
      <c r="F76" s="212"/>
      <c r="G76" s="212"/>
      <c r="H76" s="537">
        <v>27</v>
      </c>
      <c r="I76" s="71"/>
      <c r="K76" s="537">
        <v>27</v>
      </c>
      <c r="L76" s="647" t="s">
        <v>63</v>
      </c>
      <c r="M76" s="71"/>
      <c r="N76" s="648"/>
      <c r="O76" s="648"/>
      <c r="P76" s="537">
        <v>27</v>
      </c>
      <c r="Q76" s="80"/>
      <c r="S76" s="537">
        <v>27</v>
      </c>
      <c r="T76" s="1436" t="s">
        <v>623</v>
      </c>
      <c r="U76" s="269" t="s">
        <v>769</v>
      </c>
      <c r="V76" s="7"/>
      <c r="AW76" s="7"/>
    </row>
    <row r="77" spans="1:49" ht="15.75" x14ac:dyDescent="0.25">
      <c r="A77" s="537">
        <v>28</v>
      </c>
      <c r="B77" s="647" t="s">
        <v>64</v>
      </c>
      <c r="C77" s="42"/>
      <c r="D77" s="269" t="s">
        <v>44</v>
      </c>
      <c r="E77" s="182"/>
      <c r="F77" s="212"/>
      <c r="G77" s="212"/>
      <c r="H77" s="537">
        <v>28</v>
      </c>
      <c r="I77" s="71"/>
      <c r="K77" s="537">
        <v>28</v>
      </c>
      <c r="L77" s="647" t="s">
        <v>64</v>
      </c>
      <c r="M77" s="71"/>
      <c r="N77" s="648"/>
      <c r="O77" s="648"/>
      <c r="P77" s="537">
        <v>28</v>
      </c>
      <c r="Q77" s="80"/>
      <c r="S77" s="537">
        <v>28</v>
      </c>
      <c r="T77" s="1436" t="s">
        <v>623</v>
      </c>
      <c r="U77" s="269" t="s">
        <v>769</v>
      </c>
      <c r="V77" s="7"/>
      <c r="AW77" s="7"/>
    </row>
    <row r="78" spans="1:49" ht="15.75" x14ac:dyDescent="0.25">
      <c r="A78" s="537">
        <v>29</v>
      </c>
      <c r="B78" s="647" t="s">
        <v>65</v>
      </c>
      <c r="C78" s="42"/>
      <c r="D78" s="269" t="s">
        <v>44</v>
      </c>
      <c r="E78" s="182"/>
      <c r="F78" s="212"/>
      <c r="G78" s="212"/>
      <c r="H78" s="537">
        <v>29</v>
      </c>
      <c r="I78" s="71"/>
      <c r="K78" s="537">
        <v>29</v>
      </c>
      <c r="L78" s="647" t="s">
        <v>65</v>
      </c>
      <c r="M78" s="71"/>
      <c r="N78" s="648"/>
      <c r="O78" s="648"/>
      <c r="P78" s="537">
        <v>29</v>
      </c>
      <c r="Q78" s="80"/>
      <c r="S78" s="537">
        <v>29</v>
      </c>
      <c r="T78" s="1436" t="s">
        <v>623</v>
      </c>
      <c r="U78" s="269" t="s">
        <v>769</v>
      </c>
      <c r="V78" s="7"/>
      <c r="AW78" s="7"/>
    </row>
    <row r="79" spans="1:49" ht="15.75" x14ac:dyDescent="0.25">
      <c r="A79" s="537">
        <v>30</v>
      </c>
      <c r="B79" s="647" t="s">
        <v>66</v>
      </c>
      <c r="C79" s="42"/>
      <c r="D79" s="269" t="s">
        <v>44</v>
      </c>
      <c r="E79" s="182"/>
      <c r="F79" s="212"/>
      <c r="G79" s="212"/>
      <c r="H79" s="537">
        <v>30</v>
      </c>
      <c r="I79" s="71"/>
      <c r="K79" s="537">
        <v>30</v>
      </c>
      <c r="L79" s="647" t="s">
        <v>66</v>
      </c>
      <c r="M79" s="71"/>
      <c r="N79" s="648"/>
      <c r="O79" s="648"/>
      <c r="P79" s="537">
        <v>30</v>
      </c>
      <c r="Q79" s="80"/>
      <c r="S79" s="537">
        <v>30</v>
      </c>
      <c r="T79" s="1436" t="s">
        <v>623</v>
      </c>
      <c r="U79" s="269" t="s">
        <v>769</v>
      </c>
      <c r="V79" s="7"/>
      <c r="AW79" s="7"/>
    </row>
    <row r="80" spans="1:49" ht="15.75" x14ac:dyDescent="0.25">
      <c r="A80" s="537">
        <v>31</v>
      </c>
      <c r="B80" s="647" t="s">
        <v>67</v>
      </c>
      <c r="C80" s="42"/>
      <c r="D80" s="269" t="s">
        <v>44</v>
      </c>
      <c r="E80" s="182"/>
      <c r="F80" s="212"/>
      <c r="G80" s="212"/>
      <c r="H80" s="537">
        <v>31</v>
      </c>
      <c r="I80" s="71"/>
      <c r="K80" s="537">
        <v>31</v>
      </c>
      <c r="L80" s="647" t="s">
        <v>67</v>
      </c>
      <c r="M80" s="71"/>
      <c r="N80" s="648"/>
      <c r="O80" s="648"/>
      <c r="P80" s="537">
        <v>31</v>
      </c>
      <c r="Q80" s="80"/>
      <c r="S80" s="537">
        <v>31</v>
      </c>
      <c r="T80" s="1436" t="s">
        <v>623</v>
      </c>
      <c r="U80" s="269" t="s">
        <v>769</v>
      </c>
      <c r="V80" s="7"/>
      <c r="AW80" s="7"/>
    </row>
    <row r="81" spans="1:49" ht="15.75" x14ac:dyDescent="0.25">
      <c r="A81" s="537">
        <v>32</v>
      </c>
      <c r="B81" s="647" t="s">
        <v>68</v>
      </c>
      <c r="C81" s="42"/>
      <c r="D81" s="269" t="s">
        <v>44</v>
      </c>
      <c r="E81" s="182"/>
      <c r="F81" s="212"/>
      <c r="G81" s="212"/>
      <c r="H81" s="537">
        <v>32</v>
      </c>
      <c r="I81" s="71"/>
      <c r="K81" s="537">
        <v>32</v>
      </c>
      <c r="L81" s="647" t="s">
        <v>68</v>
      </c>
      <c r="M81" s="71"/>
      <c r="N81" s="648"/>
      <c r="O81" s="648"/>
      <c r="P81" s="537">
        <v>32</v>
      </c>
      <c r="Q81" s="80"/>
      <c r="S81" s="537">
        <v>32</v>
      </c>
      <c r="T81" s="1436" t="s">
        <v>623</v>
      </c>
      <c r="U81" s="269" t="s">
        <v>769</v>
      </c>
      <c r="V81" s="7"/>
      <c r="AW81" s="7"/>
    </row>
    <row r="82" spans="1:49" ht="15.75" x14ac:dyDescent="0.25">
      <c r="A82" s="537">
        <v>35</v>
      </c>
      <c r="B82" s="647" t="s">
        <v>72</v>
      </c>
      <c r="C82" s="42"/>
      <c r="D82" s="269" t="s">
        <v>43</v>
      </c>
      <c r="E82" s="182"/>
      <c r="F82" s="212"/>
      <c r="G82" s="212"/>
      <c r="H82" s="537">
        <v>35</v>
      </c>
      <c r="I82" s="71"/>
      <c r="K82" s="537">
        <v>35</v>
      </c>
      <c r="L82" s="647" t="s">
        <v>72</v>
      </c>
      <c r="M82" s="71"/>
      <c r="N82" s="648"/>
      <c r="O82" s="648"/>
      <c r="P82" s="537">
        <v>35</v>
      </c>
      <c r="Q82" s="80"/>
      <c r="S82" s="537">
        <v>35</v>
      </c>
      <c r="T82" s="1436" t="s">
        <v>623</v>
      </c>
      <c r="U82" s="269" t="s">
        <v>769</v>
      </c>
      <c r="V82" s="7"/>
      <c r="AW82" s="7"/>
    </row>
    <row r="83" spans="1:49" ht="15.75" x14ac:dyDescent="0.25">
      <c r="A83" s="537">
        <v>36</v>
      </c>
      <c r="B83" s="647" t="s">
        <v>73</v>
      </c>
      <c r="C83" s="42"/>
      <c r="D83" s="269" t="s">
        <v>44</v>
      </c>
      <c r="E83" s="182"/>
      <c r="F83" s="212"/>
      <c r="G83" s="212"/>
      <c r="H83" s="537">
        <v>36</v>
      </c>
      <c r="I83" s="71"/>
      <c r="K83" s="537">
        <v>36</v>
      </c>
      <c r="L83" s="647" t="s">
        <v>73</v>
      </c>
      <c r="M83" s="71"/>
      <c r="N83" s="648"/>
      <c r="O83" s="648"/>
      <c r="P83" s="537">
        <v>36</v>
      </c>
      <c r="Q83" s="80"/>
      <c r="S83" s="537">
        <v>36</v>
      </c>
      <c r="T83" s="1436" t="s">
        <v>623</v>
      </c>
      <c r="U83" s="269" t="s">
        <v>769</v>
      </c>
      <c r="V83" s="7"/>
      <c r="AW83" s="7"/>
    </row>
    <row r="84" spans="1:49" ht="15.75" x14ac:dyDescent="0.25">
      <c r="A84" s="537">
        <v>37</v>
      </c>
      <c r="B84" s="647" t="s">
        <v>69</v>
      </c>
      <c r="C84" s="45">
        <v>10000000</v>
      </c>
      <c r="D84" s="269" t="s">
        <v>130</v>
      </c>
      <c r="E84" s="182"/>
      <c r="F84" s="212"/>
      <c r="G84" s="212"/>
      <c r="H84" s="537">
        <v>37</v>
      </c>
      <c r="I84" s="861">
        <v>10000000</v>
      </c>
      <c r="K84" s="537">
        <v>37</v>
      </c>
      <c r="L84" s="647" t="s">
        <v>69</v>
      </c>
      <c r="M84" s="388">
        <v>15000000</v>
      </c>
      <c r="N84" s="648"/>
      <c r="O84" s="648"/>
      <c r="P84" s="537">
        <v>37</v>
      </c>
      <c r="Q84" s="388">
        <v>15000000</v>
      </c>
      <c r="S84" s="537">
        <v>37</v>
      </c>
      <c r="T84" s="1436" t="s">
        <v>623</v>
      </c>
      <c r="U84" s="269" t="s">
        <v>769</v>
      </c>
      <c r="V84" s="7"/>
      <c r="AW84" s="7"/>
    </row>
    <row r="85" spans="1:49" ht="15.75" x14ac:dyDescent="0.25">
      <c r="A85" s="537">
        <v>38</v>
      </c>
      <c r="B85" s="647" t="s">
        <v>70</v>
      </c>
      <c r="C85" s="599">
        <v>9999491.666666666</v>
      </c>
      <c r="D85" s="269" t="s">
        <v>44</v>
      </c>
      <c r="E85" s="182"/>
      <c r="F85" s="212"/>
      <c r="G85" s="212"/>
      <c r="H85" s="537">
        <v>38</v>
      </c>
      <c r="I85" s="109">
        <v>9999491.666666666</v>
      </c>
      <c r="K85" s="537">
        <v>38</v>
      </c>
      <c r="L85" s="647" t="s">
        <v>70</v>
      </c>
      <c r="M85" s="109">
        <v>14998337.5</v>
      </c>
      <c r="N85" s="648"/>
      <c r="O85" s="648"/>
      <c r="P85" s="537">
        <v>38</v>
      </c>
      <c r="Q85" s="409">
        <v>14998337.5</v>
      </c>
      <c r="S85" s="537">
        <v>38</v>
      </c>
      <c r="T85" s="1436" t="s">
        <v>623</v>
      </c>
      <c r="U85" s="269" t="s">
        <v>769</v>
      </c>
      <c r="V85" s="7"/>
      <c r="AW85" s="7"/>
    </row>
    <row r="86" spans="1:49" ht="15.75" x14ac:dyDescent="0.25">
      <c r="A86" s="537">
        <v>39</v>
      </c>
      <c r="B86" s="647" t="s">
        <v>71</v>
      </c>
      <c r="C86" s="599" t="s">
        <v>99</v>
      </c>
      <c r="D86" s="269" t="s">
        <v>130</v>
      </c>
      <c r="E86" s="182"/>
      <c r="F86" s="212"/>
      <c r="G86" s="212"/>
      <c r="H86" s="537">
        <v>39</v>
      </c>
      <c r="I86" s="858" t="s">
        <v>99</v>
      </c>
      <c r="K86" s="537">
        <v>39</v>
      </c>
      <c r="L86" s="647" t="s">
        <v>71</v>
      </c>
      <c r="M86" s="387" t="s">
        <v>99</v>
      </c>
      <c r="N86" s="648"/>
      <c r="O86" s="648"/>
      <c r="P86" s="537">
        <v>39</v>
      </c>
      <c r="Q86" s="387" t="s">
        <v>99</v>
      </c>
      <c r="S86" s="537">
        <v>39</v>
      </c>
      <c r="T86" s="1436" t="s">
        <v>623</v>
      </c>
      <c r="U86" s="1150" t="s">
        <v>769</v>
      </c>
      <c r="V86" s="7"/>
      <c r="AW86" s="7"/>
    </row>
    <row r="87" spans="1:49" ht="15.75" x14ac:dyDescent="0.25">
      <c r="A87" s="537">
        <v>73</v>
      </c>
      <c r="B87" s="647" t="s">
        <v>81</v>
      </c>
      <c r="C87" s="43" t="b">
        <v>1</v>
      </c>
      <c r="D87" s="679" t="s">
        <v>130</v>
      </c>
      <c r="E87" s="182"/>
      <c r="F87" s="212"/>
      <c r="G87" s="212"/>
      <c r="H87" s="537">
        <v>73</v>
      </c>
      <c r="I87" s="858" t="b">
        <v>1</v>
      </c>
      <c r="K87" s="537">
        <v>73</v>
      </c>
      <c r="L87" s="647" t="s">
        <v>81</v>
      </c>
      <c r="M87" s="387" t="b">
        <v>1</v>
      </c>
      <c r="N87" s="648"/>
      <c r="O87" s="648"/>
      <c r="P87" s="537">
        <v>73</v>
      </c>
      <c r="Q87" s="387" t="b">
        <v>1</v>
      </c>
      <c r="S87" s="537">
        <v>73</v>
      </c>
      <c r="T87" s="407" t="b">
        <v>1</v>
      </c>
      <c r="U87" s="1491" t="s">
        <v>130</v>
      </c>
      <c r="V87" s="7"/>
      <c r="AW87" s="7"/>
    </row>
    <row r="88" spans="1:49" ht="15.75" x14ac:dyDescent="0.25">
      <c r="A88" s="537">
        <v>74</v>
      </c>
      <c r="B88" s="647" t="s">
        <v>78</v>
      </c>
      <c r="C88" s="1436" t="s">
        <v>1018</v>
      </c>
      <c r="D88" s="1144" t="s">
        <v>769</v>
      </c>
      <c r="E88" s="427"/>
      <c r="F88" s="212"/>
      <c r="G88" s="212"/>
      <c r="H88" s="1339">
        <v>74</v>
      </c>
      <c r="I88" s="1436" t="s">
        <v>1018</v>
      </c>
      <c r="K88" s="1339">
        <v>74</v>
      </c>
      <c r="L88" s="647" t="s">
        <v>78</v>
      </c>
      <c r="M88" s="1436" t="s">
        <v>1018</v>
      </c>
      <c r="N88" s="648"/>
      <c r="O88" s="648"/>
      <c r="P88" s="1339">
        <v>74</v>
      </c>
      <c r="Q88" s="1436" t="s">
        <v>1018</v>
      </c>
      <c r="S88" s="1339">
        <v>74</v>
      </c>
      <c r="T88" s="301" t="s">
        <v>646</v>
      </c>
      <c r="U88" s="269" t="s">
        <v>44</v>
      </c>
      <c r="V88" s="660" t="s">
        <v>283</v>
      </c>
      <c r="AW88" s="7"/>
    </row>
    <row r="89" spans="1:49" ht="15.75" x14ac:dyDescent="0.25">
      <c r="A89" s="537">
        <v>75</v>
      </c>
      <c r="B89" s="647" t="s">
        <v>19</v>
      </c>
      <c r="C89" s="642"/>
      <c r="D89" s="679" t="s">
        <v>44</v>
      </c>
      <c r="E89" s="427" t="s">
        <v>283</v>
      </c>
      <c r="F89" s="212"/>
      <c r="G89" s="212"/>
      <c r="H89" s="537">
        <v>75</v>
      </c>
      <c r="I89" s="587"/>
      <c r="K89" s="537">
        <v>75</v>
      </c>
      <c r="L89" s="647" t="s">
        <v>19</v>
      </c>
      <c r="M89" s="587"/>
      <c r="N89" s="648"/>
      <c r="O89" s="648"/>
      <c r="P89" s="537">
        <v>75</v>
      </c>
      <c r="Q89" s="587"/>
      <c r="S89" s="537">
        <v>75</v>
      </c>
      <c r="T89" s="74" t="s">
        <v>113</v>
      </c>
      <c r="U89" s="1491" t="s">
        <v>44</v>
      </c>
      <c r="V89" s="93" t="s">
        <v>113</v>
      </c>
      <c r="AW89" s="7"/>
    </row>
    <row r="90" spans="1:49" ht="15.75" x14ac:dyDescent="0.25">
      <c r="A90" s="537">
        <v>76</v>
      </c>
      <c r="B90" s="1226" t="s">
        <v>30</v>
      </c>
      <c r="C90" s="42"/>
      <c r="D90" s="679" t="s">
        <v>44</v>
      </c>
      <c r="E90" s="182"/>
      <c r="F90" s="212"/>
      <c r="G90" s="212"/>
      <c r="H90" s="537">
        <v>76</v>
      </c>
      <c r="I90" s="71"/>
      <c r="K90" s="537">
        <v>76</v>
      </c>
      <c r="L90" s="1226" t="s">
        <v>30</v>
      </c>
      <c r="M90" s="71"/>
      <c r="N90" s="648"/>
      <c r="O90" s="648"/>
      <c r="P90" s="537">
        <v>76</v>
      </c>
      <c r="Q90" s="71"/>
      <c r="S90" s="537">
        <v>76</v>
      </c>
      <c r="T90" s="71"/>
      <c r="U90" s="1491" t="s">
        <v>44</v>
      </c>
      <c r="V90" s="412"/>
    </row>
    <row r="91" spans="1:49" ht="15.75" x14ac:dyDescent="0.25">
      <c r="A91" s="537">
        <v>77</v>
      </c>
      <c r="B91" s="1226" t="s">
        <v>31</v>
      </c>
      <c r="C91" s="42"/>
      <c r="D91" s="679" t="s">
        <v>44</v>
      </c>
      <c r="E91" s="182"/>
      <c r="F91" s="212"/>
      <c r="G91" s="212"/>
      <c r="H91" s="537">
        <v>77</v>
      </c>
      <c r="I91" s="71"/>
      <c r="K91" s="537">
        <v>77</v>
      </c>
      <c r="L91" s="1226" t="s">
        <v>31</v>
      </c>
      <c r="M91" s="71"/>
      <c r="N91" s="648"/>
      <c r="O91" s="648"/>
      <c r="P91" s="537">
        <v>77</v>
      </c>
      <c r="Q91" s="71"/>
      <c r="S91" s="537">
        <v>77</v>
      </c>
      <c r="T91" s="71"/>
      <c r="U91" s="1491" t="s">
        <v>44</v>
      </c>
      <c r="V91" s="412"/>
    </row>
    <row r="92" spans="1:49" ht="15.75" x14ac:dyDescent="0.25">
      <c r="A92" s="537">
        <v>78</v>
      </c>
      <c r="B92" s="1226" t="s">
        <v>77</v>
      </c>
      <c r="C92" s="69"/>
      <c r="D92" s="679" t="s">
        <v>44</v>
      </c>
      <c r="E92" s="182"/>
      <c r="F92" s="212"/>
      <c r="G92" s="212"/>
      <c r="H92" s="537">
        <v>78</v>
      </c>
      <c r="I92" s="71"/>
      <c r="K92" s="537">
        <v>78</v>
      </c>
      <c r="L92" s="1226" t="s">
        <v>77</v>
      </c>
      <c r="M92" s="71"/>
      <c r="N92" s="648"/>
      <c r="O92" s="648"/>
      <c r="P92" s="537">
        <v>78</v>
      </c>
      <c r="Q92" s="71"/>
      <c r="S92" s="537">
        <v>78</v>
      </c>
      <c r="T92" s="413" t="s">
        <v>92</v>
      </c>
      <c r="U92" s="1491" t="s">
        <v>44</v>
      </c>
      <c r="V92" s="413" t="s">
        <v>155</v>
      </c>
    </row>
    <row r="93" spans="1:49" ht="15.75" x14ac:dyDescent="0.25">
      <c r="A93" s="537">
        <v>79</v>
      </c>
      <c r="B93" s="1226" t="s">
        <v>76</v>
      </c>
      <c r="C93" s="69"/>
      <c r="D93" s="679" t="s">
        <v>44</v>
      </c>
      <c r="E93" s="182"/>
      <c r="F93" s="212"/>
      <c r="G93" s="212"/>
      <c r="H93" s="537">
        <v>79</v>
      </c>
      <c r="I93" s="71"/>
      <c r="K93" s="537">
        <v>79</v>
      </c>
      <c r="L93" s="1226" t="s">
        <v>76</v>
      </c>
      <c r="M93" s="71"/>
      <c r="N93" s="648"/>
      <c r="O93" s="648"/>
      <c r="P93" s="537">
        <v>79</v>
      </c>
      <c r="Q93" s="71"/>
      <c r="S93" s="537">
        <v>79</v>
      </c>
      <c r="T93" s="406" t="s">
        <v>118</v>
      </c>
      <c r="U93" s="1491" t="s">
        <v>44</v>
      </c>
      <c r="V93" s="406" t="s">
        <v>118</v>
      </c>
    </row>
    <row r="94" spans="1:49" ht="15.75" x14ac:dyDescent="0.25">
      <c r="A94" s="537">
        <v>83</v>
      </c>
      <c r="B94" s="1226" t="s">
        <v>20</v>
      </c>
      <c r="C94" s="128"/>
      <c r="D94" s="679" t="s">
        <v>44</v>
      </c>
      <c r="E94" s="182"/>
      <c r="F94" s="212"/>
      <c r="G94" s="212"/>
      <c r="H94" s="537">
        <v>83</v>
      </c>
      <c r="I94" s="64"/>
      <c r="K94" s="537">
        <v>83</v>
      </c>
      <c r="L94" s="1226" t="s">
        <v>20</v>
      </c>
      <c r="M94" s="64"/>
      <c r="N94" s="648"/>
      <c r="O94" s="648"/>
      <c r="P94" s="537">
        <v>83</v>
      </c>
      <c r="Q94" s="64"/>
      <c r="S94" s="537">
        <v>83</v>
      </c>
      <c r="T94" s="409">
        <v>-2498000</v>
      </c>
      <c r="U94" s="1491" t="s">
        <v>44</v>
      </c>
      <c r="V94" s="409">
        <v>-1854000</v>
      </c>
      <c r="W94" s="660" t="s">
        <v>283</v>
      </c>
    </row>
    <row r="95" spans="1:49" ht="15.75" x14ac:dyDescent="0.25">
      <c r="A95" s="537">
        <v>85</v>
      </c>
      <c r="B95" s="647" t="s">
        <v>21</v>
      </c>
      <c r="C95" s="69"/>
      <c r="D95" s="679" t="s">
        <v>43</v>
      </c>
      <c r="E95" s="182"/>
      <c r="F95" s="212"/>
      <c r="G95" s="212"/>
      <c r="H95" s="537">
        <v>85</v>
      </c>
      <c r="I95" s="71"/>
      <c r="K95" s="537">
        <v>85</v>
      </c>
      <c r="L95" s="647" t="s">
        <v>21</v>
      </c>
      <c r="M95" s="71"/>
      <c r="N95" s="648"/>
      <c r="O95" s="648"/>
      <c r="P95" s="537">
        <v>85</v>
      </c>
      <c r="Q95" s="71"/>
      <c r="S95" s="537">
        <v>85</v>
      </c>
      <c r="T95" s="413" t="s">
        <v>99</v>
      </c>
      <c r="U95" s="269" t="s">
        <v>43</v>
      </c>
      <c r="V95" s="413" t="s">
        <v>99</v>
      </c>
    </row>
    <row r="96" spans="1:49" ht="15.75" x14ac:dyDescent="0.25">
      <c r="A96" s="537">
        <v>86</v>
      </c>
      <c r="B96" s="647" t="s">
        <v>22</v>
      </c>
      <c r="C96" s="69"/>
      <c r="D96" s="679" t="s">
        <v>43</v>
      </c>
      <c r="E96" s="182"/>
      <c r="F96" s="212"/>
      <c r="G96" s="212"/>
      <c r="H96" s="537">
        <v>86</v>
      </c>
      <c r="I96" s="71"/>
      <c r="K96" s="537">
        <v>86</v>
      </c>
      <c r="L96" s="647" t="s">
        <v>22</v>
      </c>
      <c r="M96" s="71"/>
      <c r="N96" s="648"/>
      <c r="O96" s="648"/>
      <c r="P96" s="537">
        <v>86</v>
      </c>
      <c r="Q96" s="71"/>
      <c r="S96" s="537">
        <v>86</v>
      </c>
      <c r="T96" s="1521"/>
      <c r="U96" s="1143" t="s">
        <v>43</v>
      </c>
      <c r="V96" s="1521"/>
      <c r="W96" s="660" t="s">
        <v>283</v>
      </c>
    </row>
    <row r="97" spans="1:23" ht="15.75" x14ac:dyDescent="0.25">
      <c r="A97" s="537">
        <v>87</v>
      </c>
      <c r="B97" s="647" t="s">
        <v>23</v>
      </c>
      <c r="C97" s="126"/>
      <c r="D97" s="679" t="s">
        <v>44</v>
      </c>
      <c r="E97" s="427" t="s">
        <v>283</v>
      </c>
      <c r="F97" s="212"/>
      <c r="G97" s="212"/>
      <c r="H97" s="537">
        <v>87</v>
      </c>
      <c r="I97" s="328"/>
      <c r="K97" s="537">
        <v>87</v>
      </c>
      <c r="L97" s="647" t="s">
        <v>23</v>
      </c>
      <c r="M97" s="328"/>
      <c r="N97" s="648"/>
      <c r="O97" s="648"/>
      <c r="P97" s="537">
        <v>87</v>
      </c>
      <c r="Q97" s="328"/>
      <c r="S97" s="537">
        <v>87</v>
      </c>
      <c r="T97" s="414">
        <v>107.101</v>
      </c>
      <c r="U97" s="679" t="s">
        <v>44</v>
      </c>
      <c r="V97" s="414">
        <v>125.384</v>
      </c>
    </row>
    <row r="98" spans="1:23" ht="15.75" x14ac:dyDescent="0.25">
      <c r="A98" s="537">
        <v>88</v>
      </c>
      <c r="B98" s="647" t="s">
        <v>24</v>
      </c>
      <c r="C98" s="64"/>
      <c r="D98" s="679" t="s">
        <v>44</v>
      </c>
      <c r="E98" s="427" t="s">
        <v>283</v>
      </c>
      <c r="F98" s="791"/>
      <c r="G98" s="791"/>
      <c r="H98" s="537">
        <v>88</v>
      </c>
      <c r="I98" s="64"/>
      <c r="K98" s="537">
        <v>88</v>
      </c>
      <c r="L98" s="647" t="s">
        <v>24</v>
      </c>
      <c r="M98" s="64"/>
      <c r="N98" s="648"/>
      <c r="O98" s="648"/>
      <c r="P98" s="537">
        <v>88</v>
      </c>
      <c r="Q98" s="64"/>
      <c r="S98" s="537">
        <v>88</v>
      </c>
      <c r="T98" s="415">
        <f>-T94*(T97/100)</f>
        <v>2675382.98</v>
      </c>
      <c r="U98" s="679" t="s">
        <v>44</v>
      </c>
      <c r="V98" s="415">
        <f>-V94*(V97/100)</f>
        <v>2324619.3600000003</v>
      </c>
      <c r="W98" s="655"/>
    </row>
    <row r="99" spans="1:23" ht="15.75" x14ac:dyDescent="0.25">
      <c r="A99" s="537">
        <v>89</v>
      </c>
      <c r="B99" s="647" t="s">
        <v>25</v>
      </c>
      <c r="C99" s="127"/>
      <c r="D99" s="679" t="s">
        <v>44</v>
      </c>
      <c r="E99" s="182"/>
      <c r="F99" s="212"/>
      <c r="G99" s="212"/>
      <c r="H99" s="537">
        <v>89</v>
      </c>
      <c r="I99" s="137"/>
      <c r="K99" s="537">
        <v>89</v>
      </c>
      <c r="L99" s="647" t="s">
        <v>25</v>
      </c>
      <c r="M99" s="137"/>
      <c r="N99" s="648"/>
      <c r="O99" s="648"/>
      <c r="P99" s="537">
        <v>89</v>
      </c>
      <c r="Q99" s="137"/>
      <c r="S99" s="537">
        <v>89</v>
      </c>
      <c r="T99" s="416">
        <v>0</v>
      </c>
      <c r="U99" s="679" t="s">
        <v>44</v>
      </c>
      <c r="V99" s="416">
        <v>0</v>
      </c>
    </row>
    <row r="100" spans="1:23" ht="15.75" x14ac:dyDescent="0.25">
      <c r="A100" s="537">
        <v>90</v>
      </c>
      <c r="B100" s="647" t="s">
        <v>26</v>
      </c>
      <c r="C100" s="69"/>
      <c r="D100" s="679" t="s">
        <v>44</v>
      </c>
      <c r="E100" s="182"/>
      <c r="F100" s="212"/>
      <c r="G100" s="212"/>
      <c r="H100" s="537">
        <v>90</v>
      </c>
      <c r="I100" s="71"/>
      <c r="K100" s="537">
        <v>90</v>
      </c>
      <c r="L100" s="647" t="s">
        <v>26</v>
      </c>
      <c r="M100" s="71"/>
      <c r="N100" s="648"/>
      <c r="O100" s="648"/>
      <c r="P100" s="537">
        <v>90</v>
      </c>
      <c r="Q100" s="71"/>
      <c r="S100" s="537">
        <v>90</v>
      </c>
      <c r="T100" s="413" t="s">
        <v>114</v>
      </c>
      <c r="U100" s="1143" t="s">
        <v>44</v>
      </c>
      <c r="V100" s="413" t="s">
        <v>114</v>
      </c>
    </row>
    <row r="101" spans="1:23" ht="15.75" x14ac:dyDescent="0.25">
      <c r="A101" s="537">
        <v>91</v>
      </c>
      <c r="B101" s="647" t="s">
        <v>27</v>
      </c>
      <c r="C101" s="90"/>
      <c r="D101" s="679" t="s">
        <v>44</v>
      </c>
      <c r="E101" s="427" t="s">
        <v>283</v>
      </c>
      <c r="F101" s="212"/>
      <c r="G101" s="212"/>
      <c r="H101" s="537">
        <v>91</v>
      </c>
      <c r="I101" s="138"/>
      <c r="K101" s="537">
        <v>91</v>
      </c>
      <c r="L101" s="647" t="s">
        <v>27</v>
      </c>
      <c r="M101" s="138"/>
      <c r="N101" s="648"/>
      <c r="O101" s="648"/>
      <c r="P101" s="537">
        <v>91</v>
      </c>
      <c r="Q101" s="138"/>
      <c r="S101" s="537">
        <v>91</v>
      </c>
      <c r="T101" s="417" t="s">
        <v>121</v>
      </c>
      <c r="U101" s="1143" t="s">
        <v>44</v>
      </c>
      <c r="V101" s="417" t="s">
        <v>156</v>
      </c>
    </row>
    <row r="102" spans="1:23" ht="15.75" x14ac:dyDescent="0.25">
      <c r="A102" s="537">
        <v>92</v>
      </c>
      <c r="B102" s="647" t="s">
        <v>28</v>
      </c>
      <c r="C102" s="69"/>
      <c r="D102" s="679" t="s">
        <v>44</v>
      </c>
      <c r="E102" s="182"/>
      <c r="F102" s="212"/>
      <c r="G102" s="212"/>
      <c r="H102" s="537">
        <v>92</v>
      </c>
      <c r="I102" s="71"/>
      <c r="K102" s="537">
        <v>92</v>
      </c>
      <c r="L102" s="647" t="s">
        <v>28</v>
      </c>
      <c r="M102" s="71"/>
      <c r="N102" s="648"/>
      <c r="O102" s="648"/>
      <c r="P102" s="537">
        <v>92</v>
      </c>
      <c r="Q102" s="71"/>
      <c r="S102" s="537">
        <v>92</v>
      </c>
      <c r="T102" s="413" t="s">
        <v>115</v>
      </c>
      <c r="U102" s="679" t="s">
        <v>44</v>
      </c>
      <c r="V102" s="413" t="s">
        <v>115</v>
      </c>
    </row>
    <row r="103" spans="1:23" ht="15.75" x14ac:dyDescent="0.25">
      <c r="A103" s="537">
        <v>93</v>
      </c>
      <c r="B103" s="647" t="s">
        <v>75</v>
      </c>
      <c r="C103" s="91"/>
      <c r="D103" s="679" t="s">
        <v>44</v>
      </c>
      <c r="E103" s="182"/>
      <c r="F103" s="212"/>
      <c r="G103" s="212"/>
      <c r="H103" s="537">
        <v>93</v>
      </c>
      <c r="I103" s="79"/>
      <c r="K103" s="537">
        <v>93</v>
      </c>
      <c r="L103" s="647" t="s">
        <v>75</v>
      </c>
      <c r="M103" s="79"/>
      <c r="N103" s="648"/>
      <c r="O103" s="648"/>
      <c r="P103" s="537">
        <v>93</v>
      </c>
      <c r="Q103" s="79"/>
      <c r="S103" s="537">
        <v>93</v>
      </c>
      <c r="T103" s="418" t="s">
        <v>119</v>
      </c>
      <c r="U103" s="679" t="s">
        <v>44</v>
      </c>
      <c r="V103" s="418" t="s">
        <v>119</v>
      </c>
    </row>
    <row r="104" spans="1:23" ht="15.75" x14ac:dyDescent="0.25">
      <c r="A104" s="537">
        <v>94</v>
      </c>
      <c r="B104" s="647" t="s">
        <v>74</v>
      </c>
      <c r="C104" s="69"/>
      <c r="D104" s="679" t="s">
        <v>44</v>
      </c>
      <c r="E104" s="182"/>
      <c r="F104" s="212"/>
      <c r="G104" s="212"/>
      <c r="H104" s="537">
        <v>94</v>
      </c>
      <c r="I104" s="71"/>
      <c r="K104" s="537">
        <v>94</v>
      </c>
      <c r="L104" s="647" t="s">
        <v>74</v>
      </c>
      <c r="M104" s="71"/>
      <c r="N104" s="648"/>
      <c r="O104" s="648"/>
      <c r="P104" s="537">
        <v>94</v>
      </c>
      <c r="Q104" s="71"/>
      <c r="S104" s="537">
        <v>94</v>
      </c>
      <c r="T104" s="413" t="s">
        <v>116</v>
      </c>
      <c r="U104" s="679" t="s">
        <v>44</v>
      </c>
      <c r="V104" s="413" t="s">
        <v>116</v>
      </c>
    </row>
    <row r="105" spans="1:23" s="7" customFormat="1" ht="15.75" x14ac:dyDescent="0.25">
      <c r="A105" s="537">
        <v>95</v>
      </c>
      <c r="B105" s="1226" t="s">
        <v>38</v>
      </c>
      <c r="C105" s="1209" t="b">
        <v>1</v>
      </c>
      <c r="D105" s="679" t="s">
        <v>44</v>
      </c>
      <c r="E105" s="427" t="s">
        <v>283</v>
      </c>
      <c r="F105" s="212"/>
      <c r="G105" s="212"/>
      <c r="H105" s="537">
        <v>95</v>
      </c>
      <c r="I105" s="1181" t="b">
        <v>1</v>
      </c>
      <c r="K105" s="537">
        <v>95</v>
      </c>
      <c r="L105" s="1226" t="s">
        <v>38</v>
      </c>
      <c r="M105" s="1181" t="b">
        <v>1</v>
      </c>
      <c r="N105" s="648"/>
      <c r="O105" s="648"/>
      <c r="P105" s="537">
        <v>95</v>
      </c>
      <c r="Q105" s="1181" t="b">
        <v>1</v>
      </c>
      <c r="S105" s="537">
        <v>95</v>
      </c>
      <c r="T105" s="1209" t="b">
        <v>1</v>
      </c>
      <c r="U105" s="679" t="s">
        <v>44</v>
      </c>
      <c r="V105" s="1181" t="b">
        <v>1</v>
      </c>
    </row>
    <row r="106" spans="1:23" s="7" customFormat="1" ht="15.75" x14ac:dyDescent="0.25">
      <c r="A106" s="269">
        <v>96</v>
      </c>
      <c r="B106" s="659" t="s">
        <v>36</v>
      </c>
      <c r="C106" s="1295" t="s">
        <v>280</v>
      </c>
      <c r="D106" s="679" t="s">
        <v>44</v>
      </c>
      <c r="E106" s="267" t="s">
        <v>283</v>
      </c>
      <c r="F106" s="212"/>
      <c r="G106" s="212"/>
      <c r="H106" s="269">
        <v>96</v>
      </c>
      <c r="I106" s="1292" t="s">
        <v>280</v>
      </c>
      <c r="K106" s="269">
        <v>96</v>
      </c>
      <c r="L106" s="659" t="s">
        <v>36</v>
      </c>
      <c r="M106" s="1181" t="s">
        <v>280</v>
      </c>
      <c r="N106" s="648"/>
      <c r="O106" s="648"/>
      <c r="P106" s="269">
        <v>96</v>
      </c>
      <c r="Q106" s="1181" t="s">
        <v>280</v>
      </c>
      <c r="S106" s="269">
        <v>96</v>
      </c>
      <c r="T106" s="1292" t="s">
        <v>280</v>
      </c>
      <c r="U106" s="679" t="s">
        <v>44</v>
      </c>
      <c r="V106" s="1292" t="s">
        <v>280</v>
      </c>
    </row>
    <row r="107" spans="1:23" s="7" customFormat="1" ht="15.75" x14ac:dyDescent="0.25">
      <c r="A107" s="269">
        <v>97</v>
      </c>
      <c r="B107" s="659" t="s">
        <v>32</v>
      </c>
      <c r="C107" s="1209" t="s">
        <v>374</v>
      </c>
      <c r="D107" s="679" t="s">
        <v>44</v>
      </c>
      <c r="E107" s="427" t="s">
        <v>283</v>
      </c>
      <c r="F107" s="212"/>
      <c r="G107" s="212"/>
      <c r="H107" s="269">
        <v>97</v>
      </c>
      <c r="I107" s="1181" t="s">
        <v>374</v>
      </c>
      <c r="K107" s="269">
        <v>97</v>
      </c>
      <c r="L107" s="659" t="s">
        <v>32</v>
      </c>
      <c r="M107" s="1181" t="s">
        <v>374</v>
      </c>
      <c r="N107" s="660" t="s">
        <v>283</v>
      </c>
      <c r="O107" s="648"/>
      <c r="P107" s="269">
        <v>97</v>
      </c>
      <c r="Q107" s="1181" t="s">
        <v>374</v>
      </c>
      <c r="S107" s="269">
        <v>97</v>
      </c>
      <c r="T107" s="1436" t="s">
        <v>623</v>
      </c>
      <c r="U107" s="679" t="s">
        <v>769</v>
      </c>
      <c r="V107" s="212"/>
    </row>
    <row r="108" spans="1:23" s="7" customFormat="1" ht="15.75" x14ac:dyDescent="0.25">
      <c r="A108" s="269">
        <v>98</v>
      </c>
      <c r="B108" s="659" t="s">
        <v>39</v>
      </c>
      <c r="C108" s="1209" t="s">
        <v>47</v>
      </c>
      <c r="D108" s="1143" t="s">
        <v>130</v>
      </c>
      <c r="E108" s="182"/>
      <c r="F108" s="212"/>
      <c r="G108" s="212"/>
      <c r="H108" s="269">
        <v>98</v>
      </c>
      <c r="I108" s="1181" t="s">
        <v>47</v>
      </c>
      <c r="K108" s="269">
        <v>98</v>
      </c>
      <c r="L108" s="659" t="s">
        <v>39</v>
      </c>
      <c r="M108" s="1181" t="s">
        <v>47</v>
      </c>
      <c r="N108" s="648"/>
      <c r="O108" s="648"/>
      <c r="P108" s="269">
        <v>98</v>
      </c>
      <c r="Q108" s="1183" t="s">
        <v>47</v>
      </c>
      <c r="S108" s="269">
        <v>98</v>
      </c>
      <c r="T108" s="1185" t="s">
        <v>45</v>
      </c>
      <c r="U108" s="1143" t="s">
        <v>130</v>
      </c>
      <c r="V108" s="1195"/>
    </row>
    <row r="109" spans="1:23" s="7" customFormat="1" ht="15.75" x14ac:dyDescent="0.25">
      <c r="A109" s="269">
        <v>99</v>
      </c>
      <c r="B109" s="661" t="s">
        <v>29</v>
      </c>
      <c r="C109" s="1209" t="s">
        <v>117</v>
      </c>
      <c r="D109" s="1143" t="s">
        <v>130</v>
      </c>
      <c r="E109" s="178"/>
      <c r="F109" s="648"/>
      <c r="G109" s="648"/>
      <c r="H109" s="269">
        <v>99</v>
      </c>
      <c r="I109" s="1181" t="s">
        <v>117</v>
      </c>
      <c r="K109" s="269">
        <v>99</v>
      </c>
      <c r="L109" s="661" t="s">
        <v>29</v>
      </c>
      <c r="M109" s="1181" t="s">
        <v>117</v>
      </c>
      <c r="N109" s="648"/>
      <c r="O109" s="648"/>
      <c r="P109" s="269">
        <v>99</v>
      </c>
      <c r="Q109" s="1183" t="s">
        <v>117</v>
      </c>
      <c r="S109" s="269">
        <v>99</v>
      </c>
      <c r="T109" s="1436" t="s">
        <v>623</v>
      </c>
      <c r="U109" s="1143" t="s">
        <v>769</v>
      </c>
      <c r="V109" s="212"/>
    </row>
    <row r="110" spans="1:23" s="7" customFormat="1" ht="15.75" x14ac:dyDescent="0.25">
      <c r="A110" s="175" t="s">
        <v>122</v>
      </c>
      <c r="C110" s="66">
        <v>41</v>
      </c>
      <c r="E110" s="212"/>
      <c r="F110" s="212"/>
      <c r="G110" s="212"/>
      <c r="H110" s="175"/>
      <c r="I110" s="66">
        <v>40</v>
      </c>
      <c r="K110" s="175"/>
      <c r="M110" s="66">
        <v>41</v>
      </c>
      <c r="N110" s="212"/>
      <c r="O110" s="212"/>
      <c r="P110" s="175"/>
      <c r="Q110" s="66">
        <v>40</v>
      </c>
      <c r="S110" s="175"/>
      <c r="T110" s="66">
        <v>27</v>
      </c>
      <c r="V110" s="66">
        <v>15</v>
      </c>
    </row>
    <row r="111" spans="1:23" s="7" customFormat="1" ht="15.75" x14ac:dyDescent="0.25">
      <c r="E111" s="212"/>
      <c r="F111" s="212"/>
      <c r="G111" s="212"/>
      <c r="K111" s="212"/>
      <c r="L111" s="212"/>
      <c r="M111" s="662"/>
      <c r="N111" s="212"/>
      <c r="O111" s="212"/>
      <c r="S111" s="1721" t="s">
        <v>856</v>
      </c>
      <c r="T111" s="1721"/>
      <c r="U111" s="1721"/>
      <c r="V111" s="1721"/>
    </row>
    <row r="112" spans="1:23" s="7" customFormat="1" ht="15.75" customHeight="1" x14ac:dyDescent="0.25">
      <c r="A112" s="778">
        <v>1.1000000000000001</v>
      </c>
      <c r="B112" s="1607" t="s">
        <v>159</v>
      </c>
      <c r="C112" s="1607"/>
      <c r="D112" s="1607"/>
      <c r="E112" s="1607"/>
      <c r="F112" s="212"/>
      <c r="G112" s="212"/>
      <c r="H112" s="1259">
        <v>2.2000000000000002</v>
      </c>
      <c r="I112" s="1259" t="s">
        <v>1037</v>
      </c>
      <c r="J112" s="663"/>
      <c r="K112" s="866">
        <v>2.1</v>
      </c>
      <c r="L112" s="1831" t="s">
        <v>355</v>
      </c>
      <c r="M112" s="1831"/>
      <c r="N112" s="212"/>
      <c r="O112" s="212"/>
      <c r="S112" s="866">
        <v>1.1000000000000001</v>
      </c>
      <c r="T112" s="1833" t="s">
        <v>1031</v>
      </c>
      <c r="U112" s="1833"/>
      <c r="V112" s="1833"/>
    </row>
    <row r="113" spans="1:24" s="7" customFormat="1" ht="15.75" customHeight="1" x14ac:dyDescent="0.25">
      <c r="A113" s="778">
        <v>1.2</v>
      </c>
      <c r="B113" s="1589" t="s">
        <v>313</v>
      </c>
      <c r="C113" s="1589"/>
      <c r="D113" s="1589"/>
      <c r="E113" s="1589"/>
      <c r="F113" s="212"/>
      <c r="G113" s="212"/>
      <c r="H113" s="1729">
        <v>2.12</v>
      </c>
      <c r="I113" s="1835" t="s">
        <v>876</v>
      </c>
      <c r="J113" s="421"/>
      <c r="K113" s="1723">
        <v>2.12</v>
      </c>
      <c r="L113" s="1730" t="s">
        <v>876</v>
      </c>
      <c r="M113" s="1730"/>
      <c r="S113" s="1608">
        <v>2.2999999999999998</v>
      </c>
      <c r="T113" s="1793" t="s">
        <v>1038</v>
      </c>
      <c r="U113" s="1794"/>
      <c r="V113" s="1795"/>
    </row>
    <row r="114" spans="1:24" s="7" customFormat="1" ht="15.75" customHeight="1" x14ac:dyDescent="0.25">
      <c r="A114" s="778">
        <v>1.7</v>
      </c>
      <c r="B114" s="1589" t="s">
        <v>400</v>
      </c>
      <c r="C114" s="1589"/>
      <c r="D114" s="1589"/>
      <c r="E114" s="1589"/>
      <c r="F114" s="212"/>
      <c r="G114" s="212"/>
      <c r="H114" s="1838"/>
      <c r="I114" s="1836"/>
      <c r="K114" s="1723"/>
      <c r="L114" s="1730"/>
      <c r="M114" s="1730"/>
      <c r="N114" s="212"/>
      <c r="O114" s="212"/>
      <c r="S114" s="1609"/>
      <c r="T114" s="1796"/>
      <c r="U114" s="1792"/>
      <c r="V114" s="1797"/>
      <c r="W114" s="445"/>
      <c r="X114" s="445"/>
    </row>
    <row r="115" spans="1:24" s="7" customFormat="1" ht="15.75" customHeight="1" x14ac:dyDescent="0.25">
      <c r="A115" s="778">
        <v>1.8</v>
      </c>
      <c r="B115" s="1589" t="s">
        <v>401</v>
      </c>
      <c r="C115" s="1589"/>
      <c r="D115" s="1589"/>
      <c r="E115" s="1589"/>
      <c r="H115" s="1722"/>
      <c r="I115" s="1837"/>
      <c r="J115" s="294"/>
      <c r="K115" s="1723">
        <v>2.97</v>
      </c>
      <c r="L115" s="1584" t="s">
        <v>829</v>
      </c>
      <c r="M115" s="1584"/>
      <c r="N115" s="421"/>
      <c r="O115" s="421"/>
      <c r="S115" s="1610"/>
      <c r="T115" s="1798"/>
      <c r="U115" s="1799"/>
      <c r="V115" s="1800"/>
    </row>
    <row r="116" spans="1:24" s="7" customFormat="1" ht="15.75" customHeight="1" x14ac:dyDescent="0.25">
      <c r="A116" s="783">
        <v>1.1000000000000001</v>
      </c>
      <c r="B116" s="1589" t="s">
        <v>402</v>
      </c>
      <c r="C116" s="1589"/>
      <c r="D116" s="1589"/>
      <c r="E116" s="1589"/>
      <c r="J116" s="294"/>
      <c r="K116" s="1723"/>
      <c r="L116" s="1584"/>
      <c r="M116" s="1584"/>
      <c r="S116" s="1482">
        <v>2.74</v>
      </c>
      <c r="T116" s="1812" t="s">
        <v>1032</v>
      </c>
      <c r="U116" s="1813"/>
      <c r="V116" s="1814"/>
    </row>
    <row r="117" spans="1:24" s="7" customFormat="1" ht="15.75" customHeight="1" x14ac:dyDescent="0.25">
      <c r="A117" s="778">
        <v>1.1299999999999999</v>
      </c>
      <c r="B117" s="1586" t="s">
        <v>786</v>
      </c>
      <c r="C117" s="1587"/>
      <c r="D117" s="1587"/>
      <c r="E117" s="1588"/>
      <c r="J117" s="294"/>
      <c r="K117" s="1723"/>
      <c r="L117" s="1584"/>
      <c r="M117" s="1584"/>
      <c r="S117" s="1723">
        <v>2.83</v>
      </c>
      <c r="T117" s="1584" t="s">
        <v>1057</v>
      </c>
      <c r="U117" s="1584"/>
      <c r="V117" s="1584"/>
    </row>
    <row r="118" spans="1:24" s="7" customFormat="1" ht="15.75" x14ac:dyDescent="0.25">
      <c r="A118" s="778">
        <v>1.1599999999999999</v>
      </c>
      <c r="B118" s="1589" t="s">
        <v>411</v>
      </c>
      <c r="C118" s="1589"/>
      <c r="D118" s="1589"/>
      <c r="E118" s="1589"/>
      <c r="J118" s="294"/>
      <c r="S118" s="1723"/>
      <c r="T118" s="1584"/>
      <c r="U118" s="1584"/>
      <c r="V118" s="1584"/>
    </row>
    <row r="119" spans="1:24" s="7" customFormat="1" ht="15.75" x14ac:dyDescent="0.25">
      <c r="A119" s="778">
        <v>1.17</v>
      </c>
      <c r="B119" s="1589" t="s">
        <v>665</v>
      </c>
      <c r="C119" s="1589"/>
      <c r="D119" s="1589"/>
      <c r="E119" s="1589"/>
      <c r="S119" s="1723"/>
      <c r="T119" s="1702"/>
      <c r="U119" s="1702"/>
      <c r="V119" s="1702"/>
    </row>
    <row r="120" spans="1:24" s="7" customFormat="1" ht="15.75" customHeight="1" x14ac:dyDescent="0.25">
      <c r="A120" s="778">
        <v>2.1</v>
      </c>
      <c r="B120" s="1586" t="s">
        <v>377</v>
      </c>
      <c r="C120" s="1587"/>
      <c r="D120" s="1587"/>
      <c r="E120" s="1588"/>
      <c r="S120" s="1599">
        <v>2.86</v>
      </c>
      <c r="T120" s="1584" t="s">
        <v>951</v>
      </c>
      <c r="U120" s="1584"/>
      <c r="V120" s="1584"/>
      <c r="W120" s="786"/>
    </row>
    <row r="121" spans="1:24" s="7" customFormat="1" ht="15.75" customHeight="1" x14ac:dyDescent="0.25">
      <c r="A121" s="1627">
        <v>2.2000000000000002</v>
      </c>
      <c r="B121" s="1566" t="s">
        <v>1034</v>
      </c>
      <c r="C121" s="1567"/>
      <c r="D121" s="1567"/>
      <c r="E121" s="1568"/>
      <c r="S121" s="1599"/>
      <c r="T121" s="1584"/>
      <c r="U121" s="1584"/>
      <c r="V121" s="1584"/>
    </row>
    <row r="122" spans="1:24" s="7" customFormat="1" ht="15.75" customHeight="1" x14ac:dyDescent="0.25">
      <c r="A122" s="1628"/>
      <c r="B122" s="1624"/>
      <c r="C122" s="1625"/>
      <c r="D122" s="1625"/>
      <c r="E122" s="1626"/>
    </row>
    <row r="123" spans="1:24" ht="15.75" x14ac:dyDescent="0.25">
      <c r="A123" s="778">
        <v>2.8</v>
      </c>
      <c r="B123" s="1589" t="s">
        <v>965</v>
      </c>
      <c r="C123" s="1589"/>
      <c r="D123" s="1589"/>
      <c r="E123" s="1589"/>
      <c r="F123" s="610"/>
      <c r="I123" s="7"/>
      <c r="M123" s="7"/>
      <c r="Q123" s="7"/>
      <c r="T123" s="7"/>
      <c r="V123" s="7"/>
    </row>
    <row r="124" spans="1:24" ht="15.75" x14ac:dyDescent="0.25">
      <c r="A124" s="778">
        <v>2.16</v>
      </c>
      <c r="B124" s="1586" t="s">
        <v>1053</v>
      </c>
      <c r="C124" s="1587"/>
      <c r="D124" s="1587"/>
      <c r="E124" s="1588"/>
      <c r="F124" s="610"/>
      <c r="I124" s="7"/>
      <c r="M124" s="7"/>
      <c r="Q124" s="7"/>
      <c r="T124" s="7"/>
      <c r="V124" s="7"/>
    </row>
    <row r="125" spans="1:24" s="7" customFormat="1" ht="15.75" x14ac:dyDescent="0.25">
      <c r="A125" s="778">
        <v>2.17</v>
      </c>
      <c r="B125" s="1586" t="s">
        <v>1035</v>
      </c>
      <c r="C125" s="1587"/>
      <c r="D125" s="1587"/>
      <c r="E125" s="1588"/>
    </row>
    <row r="126" spans="1:24" s="7" customFormat="1" ht="15.75" x14ac:dyDescent="0.25">
      <c r="A126" s="778">
        <v>2.1800000000000002</v>
      </c>
      <c r="B126" s="1589" t="s">
        <v>324</v>
      </c>
      <c r="C126" s="1589"/>
      <c r="D126" s="1589"/>
      <c r="E126" s="1589"/>
    </row>
    <row r="127" spans="1:24" s="7" customFormat="1" ht="15.75" x14ac:dyDescent="0.25">
      <c r="A127" s="805">
        <v>2.2200000000000002</v>
      </c>
      <c r="B127" s="1584" t="s">
        <v>1054</v>
      </c>
      <c r="C127" s="1584"/>
      <c r="D127" s="1584"/>
      <c r="E127" s="1584"/>
    </row>
    <row r="128" spans="1:24" s="7" customFormat="1" ht="15.75" x14ac:dyDescent="0.25">
      <c r="A128" s="782">
        <v>2.75</v>
      </c>
      <c r="B128" s="1592" t="s">
        <v>616</v>
      </c>
      <c r="C128" s="1592"/>
      <c r="D128" s="1592"/>
      <c r="E128" s="1592"/>
      <c r="F128" s="610"/>
      <c r="G128" s="610"/>
    </row>
    <row r="129" spans="1:12" s="7" customFormat="1" ht="15.75" x14ac:dyDescent="0.25">
      <c r="A129" s="778">
        <v>2.87</v>
      </c>
      <c r="B129" s="1589" t="s">
        <v>955</v>
      </c>
      <c r="C129" s="1589"/>
      <c r="D129" s="1589"/>
      <c r="E129" s="1589"/>
      <c r="F129" s="610"/>
      <c r="G129" s="610"/>
    </row>
    <row r="130" spans="1:12" s="7" customFormat="1" ht="15.75" x14ac:dyDescent="0.25">
      <c r="A130" s="778">
        <v>2.88</v>
      </c>
      <c r="B130" s="1589" t="s">
        <v>958</v>
      </c>
      <c r="C130" s="1589"/>
      <c r="D130" s="1589"/>
      <c r="E130" s="1589"/>
      <c r="F130" s="610"/>
    </row>
    <row r="131" spans="1:12" s="7" customFormat="1" ht="15.75" customHeight="1" x14ac:dyDescent="0.25">
      <c r="A131" s="778">
        <v>2.91</v>
      </c>
      <c r="B131" s="1589" t="s">
        <v>1036</v>
      </c>
      <c r="C131" s="1589"/>
      <c r="D131" s="1589"/>
      <c r="E131" s="1589"/>
      <c r="F131" s="677"/>
      <c r="G131" s="677"/>
    </row>
    <row r="132" spans="1:12" s="7" customFormat="1" ht="15.75" customHeight="1" x14ac:dyDescent="0.25">
      <c r="A132" s="1599">
        <v>2.95</v>
      </c>
      <c r="B132" s="1584" t="s">
        <v>959</v>
      </c>
      <c r="C132" s="1584"/>
      <c r="D132" s="1584"/>
      <c r="E132" s="1584"/>
      <c r="F132" s="677"/>
      <c r="G132" s="677"/>
    </row>
    <row r="133" spans="1:12" s="7" customFormat="1" ht="15.75" customHeight="1" x14ac:dyDescent="0.25">
      <c r="A133" s="1599"/>
      <c r="B133" s="1584"/>
      <c r="C133" s="1584"/>
      <c r="D133" s="1584"/>
      <c r="E133" s="1584"/>
      <c r="F133" s="677"/>
      <c r="G133" s="677"/>
    </row>
    <row r="134" spans="1:12" s="7" customFormat="1" ht="15.75" x14ac:dyDescent="0.25">
      <c r="A134" s="1599"/>
      <c r="B134" s="1584"/>
      <c r="C134" s="1584"/>
      <c r="D134" s="1584"/>
      <c r="E134" s="1584"/>
      <c r="H134" s="791"/>
    </row>
    <row r="135" spans="1:12" s="7" customFormat="1" ht="15.75" x14ac:dyDescent="0.25">
      <c r="A135" s="781">
        <v>2.96</v>
      </c>
      <c r="B135" s="1565" t="s">
        <v>385</v>
      </c>
      <c r="C135" s="1565"/>
      <c r="D135" s="1565"/>
      <c r="E135" s="1565"/>
      <c r="F135" s="610"/>
      <c r="H135" s="791"/>
      <c r="I135" s="1720"/>
      <c r="J135" s="1720"/>
      <c r="K135" s="1720"/>
      <c r="L135" s="1720"/>
    </row>
    <row r="136" spans="1:12" s="7" customFormat="1" ht="15.75" x14ac:dyDescent="0.25">
      <c r="A136" s="1599">
        <v>2.97</v>
      </c>
      <c r="B136" s="1584" t="s">
        <v>829</v>
      </c>
      <c r="C136" s="1584"/>
      <c r="D136" s="1584"/>
      <c r="E136" s="1584"/>
      <c r="H136" s="791"/>
      <c r="I136" s="1717"/>
      <c r="J136" s="1717"/>
      <c r="K136" s="1717"/>
      <c r="L136" s="1717"/>
    </row>
    <row r="137" spans="1:12" s="7" customFormat="1" ht="15.75" x14ac:dyDescent="0.25">
      <c r="A137" s="1599"/>
      <c r="B137" s="1584"/>
      <c r="C137" s="1584"/>
      <c r="D137" s="1584"/>
      <c r="E137" s="1584"/>
      <c r="H137" s="791"/>
      <c r="I137" s="1717"/>
      <c r="J137" s="1717"/>
      <c r="K137" s="1717"/>
      <c r="L137" s="1717"/>
    </row>
    <row r="138" spans="1:12" s="7" customFormat="1" ht="15.75" x14ac:dyDescent="0.25">
      <c r="A138" s="1599"/>
      <c r="B138" s="1584"/>
      <c r="C138" s="1584"/>
      <c r="D138" s="1584"/>
      <c r="E138" s="1584"/>
      <c r="H138" s="792"/>
      <c r="I138" s="1717"/>
      <c r="J138" s="1717"/>
      <c r="K138" s="1717"/>
      <c r="L138" s="1717"/>
    </row>
    <row r="139" spans="1:12" s="7" customFormat="1" ht="15.75" x14ac:dyDescent="0.25">
      <c r="D139" s="294"/>
      <c r="H139" s="791"/>
      <c r="I139" s="1717"/>
      <c r="J139" s="1717"/>
      <c r="K139" s="1717"/>
      <c r="L139" s="1717"/>
    </row>
    <row r="140" spans="1:12" s="7" customFormat="1" ht="15.75" customHeight="1" x14ac:dyDescent="0.25">
      <c r="D140" s="294"/>
      <c r="H140" s="791"/>
      <c r="I140" s="1717"/>
      <c r="J140" s="1717"/>
      <c r="K140" s="1717"/>
      <c r="L140" s="1717"/>
    </row>
    <row r="141" spans="1:12" s="7" customFormat="1" ht="15.75" x14ac:dyDescent="0.25">
      <c r="D141" s="294"/>
      <c r="H141" s="791"/>
      <c r="I141" s="1717"/>
      <c r="J141" s="1717"/>
      <c r="K141" s="1717"/>
      <c r="L141" s="1717"/>
    </row>
    <row r="142" spans="1:12" s="7" customFormat="1" ht="15.75" x14ac:dyDescent="0.25">
      <c r="D142" s="294"/>
      <c r="H142" s="791"/>
      <c r="I142" s="1717"/>
      <c r="J142" s="1717"/>
      <c r="K142" s="1717"/>
      <c r="L142" s="1717"/>
    </row>
    <row r="143" spans="1:12" s="7" customFormat="1" ht="15.75" x14ac:dyDescent="0.25">
      <c r="D143" s="294"/>
      <c r="H143" s="791"/>
      <c r="I143" s="1717"/>
      <c r="J143" s="1717"/>
      <c r="K143" s="1717"/>
      <c r="L143" s="1717"/>
    </row>
    <row r="144" spans="1:12" s="7" customFormat="1" ht="15.75" x14ac:dyDescent="0.25">
      <c r="D144" s="294"/>
      <c r="H144" s="791"/>
      <c r="I144" s="1717"/>
      <c r="J144" s="1717"/>
      <c r="K144" s="1717"/>
      <c r="L144" s="1717"/>
    </row>
    <row r="145" spans="4:12" s="7" customFormat="1" ht="15.75" x14ac:dyDescent="0.25">
      <c r="D145" s="294"/>
      <c r="H145" s="791"/>
      <c r="I145" s="1717"/>
      <c r="J145" s="1717"/>
      <c r="K145" s="1717"/>
      <c r="L145" s="1717"/>
    </row>
    <row r="146" spans="4:12" s="7" customFormat="1" ht="15.75" x14ac:dyDescent="0.25">
      <c r="D146" s="294"/>
      <c r="H146" s="791"/>
      <c r="I146" s="1717"/>
      <c r="J146" s="1717"/>
      <c r="K146" s="1717"/>
      <c r="L146" s="1717"/>
    </row>
    <row r="147" spans="4:12" s="7" customFormat="1" ht="15.75" x14ac:dyDescent="0.25">
      <c r="D147" s="294"/>
      <c r="H147" s="1182"/>
      <c r="I147" s="1717"/>
      <c r="J147" s="1717"/>
      <c r="K147" s="1717"/>
      <c r="L147" s="1717"/>
    </row>
    <row r="148" spans="4:12" s="7" customFormat="1" ht="15.75" x14ac:dyDescent="0.25">
      <c r="D148" s="294"/>
      <c r="H148" s="791"/>
      <c r="I148" s="1719"/>
      <c r="J148" s="1719"/>
      <c r="K148" s="1719"/>
      <c r="L148" s="1719"/>
    </row>
    <row r="149" spans="4:12" s="7" customFormat="1" ht="15.75" x14ac:dyDescent="0.25">
      <c r="D149" s="294"/>
      <c r="H149" s="220"/>
      <c r="I149" s="1717"/>
      <c r="J149" s="1717"/>
      <c r="K149" s="1717"/>
      <c r="L149" s="1717"/>
    </row>
    <row r="150" spans="4:12" s="7" customFormat="1" ht="15.75" x14ac:dyDescent="0.25">
      <c r="D150" s="294"/>
      <c r="H150" s="791"/>
      <c r="I150" s="1715"/>
      <c r="J150" s="1715"/>
      <c r="K150" s="1715"/>
      <c r="L150" s="1715"/>
    </row>
    <row r="151" spans="4:12" s="7" customFormat="1" ht="15.75" x14ac:dyDescent="0.25">
      <c r="D151" s="294"/>
      <c r="H151" s="791"/>
      <c r="I151" s="1717"/>
      <c r="J151" s="1717"/>
      <c r="K151" s="1717"/>
      <c r="L151" s="1717"/>
    </row>
    <row r="152" spans="4:12" s="7" customFormat="1" ht="15.75" x14ac:dyDescent="0.25">
      <c r="D152" s="294"/>
      <c r="H152" s="791"/>
      <c r="I152" s="1717"/>
      <c r="J152" s="1717"/>
      <c r="K152" s="1717"/>
      <c r="L152" s="1717"/>
    </row>
    <row r="153" spans="4:12" s="7" customFormat="1" ht="15.75" x14ac:dyDescent="0.25">
      <c r="D153" s="294"/>
      <c r="H153" s="1182"/>
      <c r="I153" s="1717"/>
      <c r="J153" s="1717"/>
      <c r="K153" s="1717"/>
      <c r="L153" s="1717"/>
    </row>
    <row r="154" spans="4:12" s="7" customFormat="1" ht="15.75" x14ac:dyDescent="0.25">
      <c r="D154" s="294"/>
      <c r="H154" s="648"/>
      <c r="I154" s="1719"/>
      <c r="J154" s="1719"/>
      <c r="K154" s="1719"/>
      <c r="L154" s="1719"/>
    </row>
    <row r="155" spans="4:12" s="7" customFormat="1" ht="15.75" x14ac:dyDescent="0.25">
      <c r="D155" s="294"/>
      <c r="H155" s="791"/>
      <c r="I155" s="1585"/>
      <c r="J155" s="1585"/>
      <c r="K155" s="1585"/>
      <c r="L155" s="1585"/>
    </row>
    <row r="156" spans="4:12" s="7" customFormat="1" ht="15.75" x14ac:dyDescent="0.25">
      <c r="D156" s="294"/>
      <c r="I156" s="1717"/>
      <c r="J156" s="1717"/>
      <c r="K156" s="1717"/>
      <c r="L156" s="1717"/>
    </row>
    <row r="157" spans="4:12" s="7" customFormat="1" x14ac:dyDescent="0.25">
      <c r="D157" s="294"/>
    </row>
    <row r="158" spans="4:12" s="7" customFormat="1" x14ac:dyDescent="0.25">
      <c r="D158" s="294"/>
    </row>
    <row r="159" spans="4:12" s="7" customFormat="1" x14ac:dyDescent="0.25">
      <c r="D159" s="294"/>
    </row>
    <row r="160" spans="4:12"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row r="203" spans="4:4" s="7" customFormat="1" x14ac:dyDescent="0.25">
      <c r="D203" s="294"/>
    </row>
    <row r="204" spans="4:4" s="7" customFormat="1" x14ac:dyDescent="0.25">
      <c r="D204" s="294"/>
    </row>
    <row r="205" spans="4:4" s="7" customFormat="1" x14ac:dyDescent="0.25">
      <c r="D205" s="294"/>
    </row>
    <row r="206" spans="4:4" s="7" customFormat="1" x14ac:dyDescent="0.25">
      <c r="D206" s="294"/>
    </row>
    <row r="207" spans="4:4" s="7" customFormat="1" x14ac:dyDescent="0.25">
      <c r="D207" s="294"/>
    </row>
    <row r="208" spans="4:4" s="7" customFormat="1" x14ac:dyDescent="0.25">
      <c r="D208" s="294"/>
    </row>
    <row r="209" spans="3:22" s="7" customFormat="1" x14ac:dyDescent="0.25">
      <c r="D209" s="294"/>
    </row>
    <row r="210" spans="3:22" s="7" customFormat="1" x14ac:dyDescent="0.25">
      <c r="D210" s="294"/>
    </row>
    <row r="211" spans="3:22" x14ac:dyDescent="0.25">
      <c r="C211" s="7"/>
      <c r="T211" s="7"/>
      <c r="V211" s="7"/>
    </row>
    <row r="212" spans="3:22" x14ac:dyDescent="0.25">
      <c r="T212" s="7"/>
      <c r="V212" s="7"/>
    </row>
    <row r="213" spans="3:22" x14ac:dyDescent="0.25">
      <c r="T213" s="7"/>
      <c r="V213" s="7"/>
    </row>
  </sheetData>
  <mergeCells count="92">
    <mergeCell ref="T120:V121"/>
    <mergeCell ref="S120:S121"/>
    <mergeCell ref="A136:A138"/>
    <mergeCell ref="B136:E138"/>
    <mergeCell ref="S111:V111"/>
    <mergeCell ref="I135:L135"/>
    <mergeCell ref="I136:L136"/>
    <mergeCell ref="I137:L137"/>
    <mergeCell ref="I138:L138"/>
    <mergeCell ref="B113:E113"/>
    <mergeCell ref="L113:M114"/>
    <mergeCell ref="K115:K117"/>
    <mergeCell ref="L115:M117"/>
    <mergeCell ref="I113:I115"/>
    <mergeCell ref="H113:H115"/>
    <mergeCell ref="T112:V112"/>
    <mergeCell ref="I155:L155"/>
    <mergeCell ref="I156:L156"/>
    <mergeCell ref="B124:E124"/>
    <mergeCell ref="B125:E125"/>
    <mergeCell ref="B128:E128"/>
    <mergeCell ref="B129:E129"/>
    <mergeCell ref="B130:E130"/>
    <mergeCell ref="B131:E131"/>
    <mergeCell ref="B135:E135"/>
    <mergeCell ref="I150:L150"/>
    <mergeCell ref="I151:L151"/>
    <mergeCell ref="I152:L152"/>
    <mergeCell ref="I153:L153"/>
    <mergeCell ref="I154:L154"/>
    <mergeCell ref="I145:L145"/>
    <mergeCell ref="I146:L146"/>
    <mergeCell ref="I147:L147"/>
    <mergeCell ref="I148:L148"/>
    <mergeCell ref="I149:L149"/>
    <mergeCell ref="I140:L140"/>
    <mergeCell ref="I141:L141"/>
    <mergeCell ref="I142:L142"/>
    <mergeCell ref="I143:L143"/>
    <mergeCell ref="I144:L144"/>
    <mergeCell ref="I139:L139"/>
    <mergeCell ref="S49:U49"/>
    <mergeCell ref="O11:P11"/>
    <mergeCell ref="O12:P12"/>
    <mergeCell ref="O15:P15"/>
    <mergeCell ref="O18:P18"/>
    <mergeCell ref="O20:P20"/>
    <mergeCell ref="O21:P21"/>
    <mergeCell ref="O25:P25"/>
    <mergeCell ref="O26:P26"/>
    <mergeCell ref="O27:P27"/>
    <mergeCell ref="S28:U29"/>
    <mergeCell ref="S30:U30"/>
    <mergeCell ref="P29:Q29"/>
    <mergeCell ref="P30:Q30"/>
    <mergeCell ref="K113:K114"/>
    <mergeCell ref="A30:C30"/>
    <mergeCell ref="H30:I30"/>
    <mergeCell ref="K30:M30"/>
    <mergeCell ref="A9:C9"/>
    <mergeCell ref="K9:M9"/>
    <mergeCell ref="A29:C29"/>
    <mergeCell ref="H29:I29"/>
    <mergeCell ref="K29:M29"/>
    <mergeCell ref="F20:G20"/>
    <mergeCell ref="F21:G21"/>
    <mergeCell ref="I9:I27"/>
    <mergeCell ref="A49:C49"/>
    <mergeCell ref="H49:I49"/>
    <mergeCell ref="K49:M49"/>
    <mergeCell ref="P49:Q49"/>
    <mergeCell ref="L112:M112"/>
    <mergeCell ref="B112:E112"/>
    <mergeCell ref="T117:V119"/>
    <mergeCell ref="S117:S119"/>
    <mergeCell ref="B118:E118"/>
    <mergeCell ref="B114:E114"/>
    <mergeCell ref="B115:E115"/>
    <mergeCell ref="B116:E116"/>
    <mergeCell ref="B117:E117"/>
    <mergeCell ref="T116:V116"/>
    <mergeCell ref="T113:V115"/>
    <mergeCell ref="S113:S115"/>
    <mergeCell ref="A132:A134"/>
    <mergeCell ref="B132:E134"/>
    <mergeCell ref="B127:E127"/>
    <mergeCell ref="B126:E126"/>
    <mergeCell ref="B119:E119"/>
    <mergeCell ref="B120:E120"/>
    <mergeCell ref="B123:E123"/>
    <mergeCell ref="B121:E122"/>
    <mergeCell ref="A121:A122"/>
  </mergeCells>
  <pageMargins left="0.23622047244094491" right="0.23622047244094491" top="0.19685039370078741" bottom="0.15748031496062992" header="0.11811023622047245" footer="0.11811023622047245"/>
  <pageSetup paperSize="8" scale="3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69B94"/>
    <pageSetUpPr fitToPage="1"/>
  </sheetPr>
  <dimension ref="A1:AF202"/>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6" bestFit="1" customWidth="1"/>
    <col min="4" max="4" width="3.140625" style="294" bestFit="1" customWidth="1"/>
    <col min="5" max="5" width="23.28515625" style="7" customWidth="1"/>
    <col min="6" max="6" width="31.7109375" style="7" customWidth="1"/>
    <col min="7" max="7" width="4" style="7" bestFit="1" customWidth="1"/>
    <col min="8" max="8" width="61.140625" style="7" customWidth="1"/>
    <col min="9" max="9" width="4.140625" style="7" customWidth="1"/>
    <col min="10" max="10" width="13.85546875" style="7" customWidth="1"/>
    <col min="11" max="11" width="1.140625" style="7" customWidth="1"/>
    <col min="12" max="12" width="6.5703125" style="7" bestFit="1" customWidth="1"/>
    <col min="13" max="13" width="75.85546875" style="7" customWidth="1"/>
    <col min="14" max="31" width="9.140625" style="7"/>
  </cols>
  <sheetData>
    <row r="1" spans="1:8" s="7" customFormat="1" x14ac:dyDescent="0.25">
      <c r="D1" s="294"/>
    </row>
    <row r="2" spans="1:8" s="7" customFormat="1" x14ac:dyDescent="0.25">
      <c r="D2" s="294"/>
    </row>
    <row r="3" spans="1:8" s="7" customFormat="1" x14ac:dyDescent="0.25">
      <c r="D3" s="294"/>
    </row>
    <row r="4" spans="1:8" s="7" customFormat="1" ht="18" x14ac:dyDescent="0.25">
      <c r="B4" s="1220" t="s">
        <v>934</v>
      </c>
    </row>
    <row r="5" spans="1:8" s="7" customFormat="1" x14ac:dyDescent="0.25">
      <c r="D5" s="294"/>
    </row>
    <row r="6" spans="1:8" s="7" customFormat="1" x14ac:dyDescent="0.25">
      <c r="D6" s="294"/>
    </row>
    <row r="7" spans="1:8" s="7" customFormat="1" ht="11.25" customHeight="1" x14ac:dyDescent="0.25">
      <c r="D7" s="294"/>
    </row>
    <row r="8" spans="1:8" s="7" customFormat="1" x14ac:dyDescent="0.25">
      <c r="D8" s="294"/>
    </row>
    <row r="9" spans="1:8" s="175" customFormat="1" ht="15.75" customHeight="1" x14ac:dyDescent="0.25">
      <c r="A9" s="1748" t="s">
        <v>131</v>
      </c>
      <c r="B9" s="1748"/>
      <c r="C9" s="1748"/>
      <c r="D9" s="56"/>
      <c r="E9" s="1221"/>
      <c r="H9" s="1823" t="s">
        <v>942</v>
      </c>
    </row>
    <row r="10" spans="1:8" s="175" customFormat="1" ht="15.75" customHeight="1" x14ac:dyDescent="0.25">
      <c r="A10" s="1115">
        <v>1</v>
      </c>
      <c r="B10" s="873" t="s">
        <v>127</v>
      </c>
      <c r="C10" s="93" t="s">
        <v>914</v>
      </c>
      <c r="D10" s="56"/>
      <c r="E10" s="1221"/>
      <c r="H10" s="1824"/>
    </row>
    <row r="11" spans="1:8" s="7" customFormat="1" ht="15.75" customHeight="1" x14ac:dyDescent="0.25">
      <c r="A11" s="1115">
        <v>2</v>
      </c>
      <c r="B11" s="873" t="s">
        <v>91</v>
      </c>
      <c r="C11" s="1366" t="s">
        <v>938</v>
      </c>
      <c r="D11" s="294"/>
      <c r="E11" s="1353" t="s">
        <v>95</v>
      </c>
      <c r="F11" s="25" t="s">
        <v>940</v>
      </c>
      <c r="H11" s="1824"/>
    </row>
    <row r="12" spans="1:8" s="7" customFormat="1" ht="15.75" customHeight="1" x14ac:dyDescent="0.25">
      <c r="A12" s="1115">
        <v>3</v>
      </c>
      <c r="B12" s="873" t="s">
        <v>921</v>
      </c>
      <c r="C12" s="1376" t="s">
        <v>939</v>
      </c>
      <c r="D12" s="294"/>
      <c r="E12" s="1353" t="s">
        <v>95</v>
      </c>
      <c r="F12" s="25" t="s">
        <v>941</v>
      </c>
      <c r="H12" s="1824"/>
    </row>
    <row r="13" spans="1:8" s="7" customFormat="1" ht="15.75" customHeight="1" x14ac:dyDescent="0.25">
      <c r="A13" s="1115">
        <v>4</v>
      </c>
      <c r="B13" s="873" t="s">
        <v>925</v>
      </c>
      <c r="C13" s="1366" t="s">
        <v>932</v>
      </c>
      <c r="D13" s="294"/>
      <c r="E13" s="1353" t="s">
        <v>95</v>
      </c>
      <c r="F13" s="25" t="s">
        <v>933</v>
      </c>
      <c r="H13" s="1824"/>
    </row>
    <row r="14" spans="1:8" s="7" customFormat="1" ht="15.75" customHeight="1" x14ac:dyDescent="0.25">
      <c r="A14" s="1115">
        <v>5</v>
      </c>
      <c r="B14" s="873" t="s">
        <v>101</v>
      </c>
      <c r="C14" s="1364">
        <v>43941</v>
      </c>
      <c r="D14" s="294"/>
      <c r="E14" s="820"/>
      <c r="F14" s="175"/>
      <c r="H14" s="1824"/>
    </row>
    <row r="15" spans="1:8" s="7" customFormat="1" ht="15.75" customHeight="1" x14ac:dyDescent="0.25">
      <c r="A15" s="1115">
        <v>6</v>
      </c>
      <c r="B15" s="873" t="s">
        <v>123</v>
      </c>
      <c r="C15" s="821">
        <v>0.45520833333333338</v>
      </c>
      <c r="D15" s="294"/>
      <c r="E15" s="820"/>
      <c r="F15" s="175"/>
      <c r="H15" s="1824"/>
    </row>
    <row r="16" spans="1:8" s="7" customFormat="1" ht="15.75" customHeight="1" x14ac:dyDescent="0.25">
      <c r="A16" s="1115">
        <v>7</v>
      </c>
      <c r="B16" s="873" t="s">
        <v>124</v>
      </c>
      <c r="C16" s="878" t="s">
        <v>125</v>
      </c>
      <c r="D16" s="294"/>
      <c r="E16" s="1352"/>
      <c r="F16" s="353"/>
      <c r="H16" s="1824"/>
    </row>
    <row r="17" spans="1:32" s="7" customFormat="1" ht="15.75" customHeight="1" x14ac:dyDescent="0.25">
      <c r="A17" s="1115">
        <v>8</v>
      </c>
      <c r="B17" s="873" t="s">
        <v>102</v>
      </c>
      <c r="C17" s="1364">
        <v>43942</v>
      </c>
      <c r="D17" s="294"/>
      <c r="E17" s="820"/>
      <c r="F17" s="175"/>
      <c r="H17" s="1824"/>
      <c r="I17" s="1304"/>
    </row>
    <row r="18" spans="1:32" s="7" customFormat="1" ht="15.75" customHeight="1" x14ac:dyDescent="0.25">
      <c r="A18" s="1115">
        <v>9</v>
      </c>
      <c r="B18" s="873" t="s">
        <v>103</v>
      </c>
      <c r="C18" s="1364">
        <v>43943</v>
      </c>
      <c r="D18" s="294"/>
      <c r="E18" s="820"/>
      <c r="F18" s="175"/>
      <c r="H18" s="1824"/>
      <c r="I18" s="1304"/>
    </row>
    <row r="19" spans="1:32" s="7" customFormat="1" ht="15.75" customHeight="1" x14ac:dyDescent="0.25">
      <c r="A19" s="1578">
        <v>10</v>
      </c>
      <c r="B19" s="1580" t="s">
        <v>85</v>
      </c>
      <c r="C19" s="1840" t="s">
        <v>917</v>
      </c>
      <c r="D19" s="294"/>
      <c r="E19" s="1353" t="s">
        <v>181</v>
      </c>
      <c r="F19" s="665" t="s">
        <v>918</v>
      </c>
      <c r="H19" s="1824"/>
      <c r="I19" s="1304"/>
    </row>
    <row r="20" spans="1:32" s="7" customFormat="1" ht="15.75" customHeight="1" x14ac:dyDescent="0.25">
      <c r="A20" s="1579"/>
      <c r="B20" s="1581"/>
      <c r="C20" s="1841"/>
      <c r="D20" s="294"/>
      <c r="E20" s="1353" t="s">
        <v>95</v>
      </c>
      <c r="F20" s="93" t="s">
        <v>927</v>
      </c>
      <c r="H20" s="1824"/>
      <c r="I20" s="1304"/>
    </row>
    <row r="21" spans="1:32" s="7" customFormat="1" ht="15.75" customHeight="1" x14ac:dyDescent="0.25">
      <c r="A21" s="1115">
        <v>11</v>
      </c>
      <c r="B21" s="873" t="s">
        <v>86</v>
      </c>
      <c r="C21" s="1377">
        <v>5000000</v>
      </c>
      <c r="D21" s="294"/>
      <c r="E21" s="823"/>
      <c r="H21" s="1824"/>
      <c r="I21" s="1304"/>
    </row>
    <row r="22" spans="1:32" s="7" customFormat="1" ht="15.75" customHeight="1" x14ac:dyDescent="0.25">
      <c r="A22" s="1115">
        <v>12</v>
      </c>
      <c r="B22" s="873" t="s">
        <v>87</v>
      </c>
      <c r="C22" s="1366">
        <f>C21*((F22/100)+(((4.5/2)*158)/(100*182)))</f>
        <v>5360164.8351648357</v>
      </c>
      <c r="D22" s="294"/>
      <c r="E22" s="1355" t="s">
        <v>943</v>
      </c>
      <c r="F22" s="1378">
        <v>105.25</v>
      </c>
      <c r="H22" s="1824"/>
    </row>
    <row r="23" spans="1:32" s="7" customFormat="1" ht="15.75" customHeight="1" x14ac:dyDescent="0.25">
      <c r="A23" s="1115">
        <v>13</v>
      </c>
      <c r="B23" s="873" t="s">
        <v>83</v>
      </c>
      <c r="C23" s="1366">
        <f>C22*(1-F23)</f>
        <v>5252961.538461539</v>
      </c>
      <c r="D23" s="294"/>
      <c r="E23" s="1294" t="s">
        <v>89</v>
      </c>
      <c r="F23" s="665">
        <v>0.02</v>
      </c>
      <c r="H23" s="1825"/>
    </row>
    <row r="24" spans="1:32" s="7" customFormat="1" ht="15.75" customHeight="1" x14ac:dyDescent="0.25">
      <c r="A24" s="1115">
        <v>14</v>
      </c>
      <c r="B24" s="873" t="s">
        <v>88</v>
      </c>
      <c r="C24" s="1347" t="s">
        <v>161</v>
      </c>
      <c r="D24" s="294"/>
      <c r="E24" s="1365"/>
      <c r="F24" s="175"/>
      <c r="H24" s="1246"/>
    </row>
    <row r="25" spans="1:32" s="7" customFormat="1" ht="15.75" customHeight="1" x14ac:dyDescent="0.25">
      <c r="A25" s="1115">
        <v>15</v>
      </c>
      <c r="B25" s="873" t="s">
        <v>82</v>
      </c>
      <c r="C25" s="666">
        <v>2.5000000000000001E-3</v>
      </c>
      <c r="D25" s="294"/>
      <c r="E25" s="824"/>
      <c r="F25" s="1354"/>
      <c r="H25" s="1246"/>
    </row>
    <row r="26" spans="1:32" s="7" customFormat="1" ht="15.75" customHeight="1" x14ac:dyDescent="0.25">
      <c r="A26" s="1115">
        <v>16</v>
      </c>
      <c r="B26" s="873" t="s">
        <v>84</v>
      </c>
      <c r="C26" s="1366">
        <f>C23*(1+((C25*(C18-C17))/(360)))</f>
        <v>5252998.017361111</v>
      </c>
      <c r="D26" s="294"/>
      <c r="E26" s="825"/>
      <c r="F26" s="175"/>
      <c r="H26" s="1246"/>
    </row>
    <row r="27" spans="1:32" s="7" customFormat="1" ht="15.75" customHeight="1" x14ac:dyDescent="0.25">
      <c r="A27" s="1115">
        <v>17</v>
      </c>
      <c r="B27" s="873" t="s">
        <v>316</v>
      </c>
      <c r="C27" s="1366" t="s">
        <v>916</v>
      </c>
      <c r="D27" s="294"/>
      <c r="E27" s="1353" t="s">
        <v>95</v>
      </c>
      <c r="F27" s="25" t="s">
        <v>922</v>
      </c>
      <c r="H27" s="1246"/>
    </row>
    <row r="28" spans="1:32" s="7" customFormat="1" ht="15.75" customHeight="1" x14ac:dyDescent="0.25">
      <c r="A28" s="1115">
        <v>18</v>
      </c>
      <c r="B28" s="873" t="s">
        <v>13</v>
      </c>
      <c r="C28" s="1366" t="s">
        <v>915</v>
      </c>
      <c r="D28" s="205"/>
      <c r="E28" s="1353" t="s">
        <v>95</v>
      </c>
      <c r="F28" s="1347" t="s">
        <v>923</v>
      </c>
    </row>
    <row r="29" spans="1:32" s="7" customFormat="1" ht="15.75" customHeight="1" x14ac:dyDescent="0.25">
      <c r="A29" s="1367"/>
      <c r="B29" s="910"/>
      <c r="C29" s="911"/>
      <c r="D29" s="205"/>
      <c r="E29" s="1352"/>
      <c r="F29" s="1354"/>
    </row>
    <row r="30" spans="1:32" s="7" customFormat="1" ht="18" customHeight="1" x14ac:dyDescent="0.25">
      <c r="A30" s="1620" t="s">
        <v>920</v>
      </c>
      <c r="B30" s="1620"/>
      <c r="C30" s="1620"/>
      <c r="E30" s="1352"/>
      <c r="F30" s="1354"/>
      <c r="G30" s="1382" t="s">
        <v>928</v>
      </c>
      <c r="H30" s="1382"/>
      <c r="I30" s="1382"/>
      <c r="J30" s="1382"/>
      <c r="L30" s="1839" t="s">
        <v>929</v>
      </c>
      <c r="M30" s="1839"/>
      <c r="N30" s="1839"/>
      <c r="O30" s="1839"/>
    </row>
    <row r="31" spans="1:32" s="7" customFormat="1" ht="15.75" customHeight="1" x14ac:dyDescent="0.25">
      <c r="A31" s="1747" t="s">
        <v>349</v>
      </c>
      <c r="B31" s="1747"/>
      <c r="C31" s="1747"/>
      <c r="G31" s="1747" t="s">
        <v>349</v>
      </c>
      <c r="H31" s="1747"/>
      <c r="I31" s="1747"/>
      <c r="L31" s="1756" t="s">
        <v>133</v>
      </c>
      <c r="M31" s="1756"/>
      <c r="N31" s="1756"/>
    </row>
    <row r="32" spans="1:32" ht="15.75" x14ac:dyDescent="0.25">
      <c r="A32" s="1351">
        <v>1</v>
      </c>
      <c r="B32" s="647" t="s">
        <v>0</v>
      </c>
      <c r="C32" s="1359" t="s">
        <v>671</v>
      </c>
      <c r="D32" s="269" t="s">
        <v>130</v>
      </c>
      <c r="E32" s="881" t="s">
        <v>283</v>
      </c>
      <c r="F32" s="191"/>
      <c r="G32" s="1351">
        <v>1</v>
      </c>
      <c r="H32" s="1359" t="str">
        <f>C32</f>
        <v>2020-04-21T11:00:00Z</v>
      </c>
      <c r="I32" s="269" t="s">
        <v>130</v>
      </c>
      <c r="L32" s="1351">
        <v>1</v>
      </c>
      <c r="M32" s="1357" t="str">
        <f>H32</f>
        <v>2020-04-21T11:00:00Z</v>
      </c>
      <c r="N32" s="299"/>
      <c r="AF32" s="7"/>
    </row>
    <row r="33" spans="1:32" s="7" customFormat="1" ht="15.75" x14ac:dyDescent="0.25">
      <c r="A33" s="1351">
        <v>2</v>
      </c>
      <c r="B33" s="647" t="s">
        <v>1</v>
      </c>
      <c r="C33" s="1347" t="str">
        <f>F12</f>
        <v>41381141RZZXVWV7NB132</v>
      </c>
      <c r="D33" s="269" t="s">
        <v>130</v>
      </c>
      <c r="E33" s="882" t="s">
        <v>283</v>
      </c>
      <c r="F33" s="1354"/>
      <c r="G33" s="1351">
        <v>2</v>
      </c>
      <c r="H33" s="1347" t="str">
        <f>C33</f>
        <v>41381141RZZXVWV7NB132</v>
      </c>
      <c r="I33" s="269" t="s">
        <v>130</v>
      </c>
      <c r="L33" s="1351">
        <v>2</v>
      </c>
      <c r="M33" s="1347" t="str">
        <f>H33</f>
        <v>41381141RZZXVWV7NB132</v>
      </c>
      <c r="N33" s="299"/>
    </row>
    <row r="34" spans="1:32" s="7" customFormat="1" ht="15.75" x14ac:dyDescent="0.25">
      <c r="A34" s="1351">
        <v>3</v>
      </c>
      <c r="B34" s="647" t="s">
        <v>40</v>
      </c>
      <c r="C34" s="1347" t="str">
        <f>F11</f>
        <v>4138114CCP90NM2127HG2</v>
      </c>
      <c r="D34" s="269" t="s">
        <v>130</v>
      </c>
      <c r="E34" s="882"/>
      <c r="F34" s="1354"/>
      <c r="G34" s="1351">
        <v>3</v>
      </c>
      <c r="H34" s="1347" t="str">
        <f>C34</f>
        <v>4138114CCP90NM2127HG2</v>
      </c>
      <c r="I34" s="269" t="s">
        <v>130</v>
      </c>
      <c r="L34" s="1351">
        <v>3</v>
      </c>
      <c r="M34" s="1347" t="str">
        <f>H34</f>
        <v>4138114CCP90NM2127HG2</v>
      </c>
      <c r="N34" s="299"/>
    </row>
    <row r="35" spans="1:32" s="7" customFormat="1" ht="15.75" x14ac:dyDescent="0.25">
      <c r="A35" s="1351">
        <v>4</v>
      </c>
      <c r="B35" s="647" t="s">
        <v>12</v>
      </c>
      <c r="C35" s="1371" t="s">
        <v>106</v>
      </c>
      <c r="D35" s="269" t="s">
        <v>130</v>
      </c>
      <c r="E35" s="882"/>
      <c r="F35" s="1354"/>
      <c r="G35" s="1351">
        <v>4</v>
      </c>
      <c r="H35" s="1435" t="s">
        <v>624</v>
      </c>
      <c r="I35" s="1149" t="s">
        <v>769</v>
      </c>
      <c r="L35" s="1351">
        <v>4</v>
      </c>
      <c r="M35" s="1347" t="str">
        <f>C35</f>
        <v>F</v>
      </c>
      <c r="N35" s="299"/>
    </row>
    <row r="36" spans="1:32" s="7" customFormat="1" ht="15.75" x14ac:dyDescent="0.25">
      <c r="A36" s="1351">
        <v>5</v>
      </c>
      <c r="B36" s="647" t="s">
        <v>2</v>
      </c>
      <c r="C36" s="1371" t="s">
        <v>815</v>
      </c>
      <c r="D36" s="269" t="s">
        <v>130</v>
      </c>
      <c r="E36" s="882"/>
      <c r="F36" s="1354"/>
      <c r="G36" s="1351">
        <v>5</v>
      </c>
      <c r="H36" s="1435" t="s">
        <v>624</v>
      </c>
      <c r="I36" s="1149" t="s">
        <v>769</v>
      </c>
      <c r="L36" s="1351">
        <v>5</v>
      </c>
      <c r="M36" s="1347" t="str">
        <f>C36</f>
        <v>UCIT</v>
      </c>
      <c r="N36" s="299"/>
    </row>
    <row r="37" spans="1:32" ht="15.75" x14ac:dyDescent="0.25">
      <c r="A37" s="1351">
        <v>6</v>
      </c>
      <c r="B37" s="647" t="s">
        <v>445</v>
      </c>
      <c r="C37" s="1371" t="s">
        <v>240</v>
      </c>
      <c r="D37" s="269" t="s">
        <v>44</v>
      </c>
      <c r="E37" s="427"/>
      <c r="F37" s="186"/>
      <c r="G37" s="1351">
        <v>6</v>
      </c>
      <c r="H37" s="1435" t="s">
        <v>624</v>
      </c>
      <c r="I37" s="1149" t="s">
        <v>769</v>
      </c>
      <c r="L37" s="1351">
        <v>6</v>
      </c>
      <c r="M37" s="1347" t="str">
        <f>C37</f>
        <v>MMFT</v>
      </c>
      <c r="N37" s="299"/>
      <c r="AF37" s="7"/>
    </row>
    <row r="38" spans="1:32" ht="15.75" x14ac:dyDescent="0.25">
      <c r="A38" s="1351">
        <v>7</v>
      </c>
      <c r="B38" s="647" t="s">
        <v>446</v>
      </c>
      <c r="C38" s="42"/>
      <c r="D38" s="269" t="s">
        <v>43</v>
      </c>
      <c r="E38" s="427" t="s">
        <v>283</v>
      </c>
      <c r="F38" s="186"/>
      <c r="G38" s="1351">
        <v>7</v>
      </c>
      <c r="H38" s="1435" t="s">
        <v>624</v>
      </c>
      <c r="I38" s="1149" t="s">
        <v>769</v>
      </c>
      <c r="L38" s="1351">
        <v>7</v>
      </c>
      <c r="M38" s="1369"/>
      <c r="N38" s="299"/>
      <c r="AF38" s="7"/>
    </row>
    <row r="39" spans="1:32" ht="15.75" x14ac:dyDescent="0.25">
      <c r="A39" s="1351">
        <v>8</v>
      </c>
      <c r="B39" s="647" t="s">
        <v>447</v>
      </c>
      <c r="C39" s="42"/>
      <c r="D39" s="269" t="s">
        <v>43</v>
      </c>
      <c r="E39" s="427" t="s">
        <v>283</v>
      </c>
      <c r="F39" s="186"/>
      <c r="G39" s="1351">
        <v>8</v>
      </c>
      <c r="H39" s="1435" t="s">
        <v>624</v>
      </c>
      <c r="I39" s="1149" t="s">
        <v>769</v>
      </c>
      <c r="L39" s="1351">
        <v>8</v>
      </c>
      <c r="M39" s="1369"/>
      <c r="N39" s="299"/>
      <c r="AF39" s="7"/>
    </row>
    <row r="40" spans="1:32" ht="15.75" x14ac:dyDescent="0.25">
      <c r="A40" s="1351">
        <v>9</v>
      </c>
      <c r="B40" s="647" t="s">
        <v>5</v>
      </c>
      <c r="C40" s="1370" t="s">
        <v>208</v>
      </c>
      <c r="D40" s="269" t="s">
        <v>130</v>
      </c>
      <c r="E40" s="427"/>
      <c r="F40" s="186"/>
      <c r="G40" s="1351">
        <v>9</v>
      </c>
      <c r="H40" s="1435" t="s">
        <v>624</v>
      </c>
      <c r="I40" s="1149" t="s">
        <v>769</v>
      </c>
      <c r="L40" s="1351">
        <v>9</v>
      </c>
      <c r="M40" s="1368" t="str">
        <f>C40</f>
        <v>TAKE</v>
      </c>
      <c r="N40" s="299"/>
      <c r="AF40" s="7"/>
    </row>
    <row r="41" spans="1:32" ht="15.75" x14ac:dyDescent="0.25">
      <c r="A41" s="1351">
        <v>10</v>
      </c>
      <c r="B41" s="647" t="s">
        <v>6</v>
      </c>
      <c r="C41" s="1368" t="str">
        <f>F12</f>
        <v>41381141RZZXVWV7NB132</v>
      </c>
      <c r="D41" s="269" t="s">
        <v>130</v>
      </c>
      <c r="E41" s="427" t="s">
        <v>283</v>
      </c>
      <c r="F41" s="186"/>
      <c r="G41" s="1351">
        <v>10</v>
      </c>
      <c r="H41" s="1435" t="s">
        <v>624</v>
      </c>
      <c r="I41" s="1149" t="s">
        <v>769</v>
      </c>
      <c r="L41" s="1351">
        <v>10</v>
      </c>
      <c r="M41" s="1368" t="str">
        <f t="shared" ref="M41:M43" si="0">C41</f>
        <v>41381141RZZXVWV7NB132</v>
      </c>
      <c r="N41" s="299"/>
      <c r="AF41" s="7"/>
    </row>
    <row r="42" spans="1:32" ht="15.75" x14ac:dyDescent="0.25">
      <c r="A42" s="1351">
        <v>11</v>
      </c>
      <c r="B42" s="647" t="s">
        <v>7</v>
      </c>
      <c r="C42" s="1368" t="str">
        <f>F13</f>
        <v>VJW2DOOHGDT6PR0ZRO63</v>
      </c>
      <c r="D42" s="269" t="s">
        <v>130</v>
      </c>
      <c r="E42" s="427"/>
      <c r="F42" s="925"/>
      <c r="G42" s="1351">
        <v>11</v>
      </c>
      <c r="H42" s="1347" t="str">
        <f>C42</f>
        <v>VJW2DOOHGDT6PR0ZRO63</v>
      </c>
      <c r="I42" s="269" t="s">
        <v>130</v>
      </c>
      <c r="L42" s="1351">
        <v>11</v>
      </c>
      <c r="M42" s="1040" t="str">
        <f>F28</f>
        <v>549300KP56LL8NKKFL47</v>
      </c>
      <c r="N42" s="299"/>
      <c r="AF42" s="7"/>
    </row>
    <row r="43" spans="1:32" ht="15.75" x14ac:dyDescent="0.25">
      <c r="A43" s="1351">
        <v>12</v>
      </c>
      <c r="B43" s="647" t="s">
        <v>46</v>
      </c>
      <c r="C43" s="1371" t="s">
        <v>924</v>
      </c>
      <c r="D43" s="269" t="s">
        <v>130</v>
      </c>
      <c r="E43" s="427"/>
      <c r="F43" s="212"/>
      <c r="G43" s="1351">
        <v>12</v>
      </c>
      <c r="H43" s="1435" t="s">
        <v>624</v>
      </c>
      <c r="I43" s="1149" t="s">
        <v>769</v>
      </c>
      <c r="L43" s="1351">
        <v>12</v>
      </c>
      <c r="M43" s="1368" t="str">
        <f t="shared" si="0"/>
        <v xml:space="preserve">US </v>
      </c>
      <c r="N43" s="299"/>
      <c r="AF43" s="7"/>
    </row>
    <row r="44" spans="1:32" ht="15.75" x14ac:dyDescent="0.25">
      <c r="A44" s="1351">
        <v>13</v>
      </c>
      <c r="B44" s="647" t="s">
        <v>8</v>
      </c>
      <c r="C44" s="1369"/>
      <c r="D44" s="269" t="s">
        <v>43</v>
      </c>
      <c r="E44" s="427" t="s">
        <v>283</v>
      </c>
      <c r="F44" s="212"/>
      <c r="G44" s="1351">
        <v>13</v>
      </c>
      <c r="H44" s="1435" t="s">
        <v>624</v>
      </c>
      <c r="I44" s="269" t="s">
        <v>769</v>
      </c>
      <c r="L44" s="1351">
        <v>13</v>
      </c>
      <c r="M44" s="1369"/>
      <c r="N44" s="299"/>
      <c r="AF44" s="7"/>
    </row>
    <row r="45" spans="1:32" ht="15.75" x14ac:dyDescent="0.25">
      <c r="A45" s="1351">
        <v>14</v>
      </c>
      <c r="B45" s="647" t="s">
        <v>9</v>
      </c>
      <c r="C45" s="79"/>
      <c r="D45" s="269" t="s">
        <v>43</v>
      </c>
      <c r="E45" s="182"/>
      <c r="F45" s="212"/>
      <c r="G45" s="1351">
        <v>14</v>
      </c>
      <c r="H45" s="1435" t="s">
        <v>624</v>
      </c>
      <c r="I45" s="269" t="s">
        <v>769</v>
      </c>
      <c r="L45" s="1351">
        <v>14</v>
      </c>
      <c r="M45" s="392"/>
      <c r="N45" s="299"/>
      <c r="AF45" s="7"/>
    </row>
    <row r="46" spans="1:32" ht="15.75" x14ac:dyDescent="0.25">
      <c r="A46" s="1351">
        <v>15</v>
      </c>
      <c r="B46" s="647" t="s">
        <v>10</v>
      </c>
      <c r="C46" s="42"/>
      <c r="D46" s="269" t="s">
        <v>43</v>
      </c>
      <c r="E46" s="182"/>
      <c r="F46" s="212"/>
      <c r="G46" s="1351">
        <v>15</v>
      </c>
      <c r="H46" s="1435" t="s">
        <v>624</v>
      </c>
      <c r="I46" s="269" t="s">
        <v>769</v>
      </c>
      <c r="L46" s="1351">
        <v>15</v>
      </c>
      <c r="M46" s="339"/>
      <c r="N46" s="299"/>
      <c r="AF46" s="7"/>
    </row>
    <row r="47" spans="1:32" ht="15.75" x14ac:dyDescent="0.25">
      <c r="A47" s="1351">
        <v>16</v>
      </c>
      <c r="B47" s="647" t="s">
        <v>41</v>
      </c>
      <c r="C47" s="1369"/>
      <c r="D47" s="269" t="s">
        <v>44</v>
      </c>
      <c r="E47" s="427"/>
      <c r="F47" s="925"/>
      <c r="G47" s="1351">
        <v>16</v>
      </c>
      <c r="H47" s="1435" t="s">
        <v>624</v>
      </c>
      <c r="I47" s="1149" t="s">
        <v>769</v>
      </c>
      <c r="L47" s="1351">
        <v>16</v>
      </c>
      <c r="M47" s="1368" t="str">
        <f>F11</f>
        <v>4138114CCP90NM2127HG2</v>
      </c>
      <c r="N47" s="299"/>
      <c r="AF47" s="7"/>
    </row>
    <row r="48" spans="1:32" ht="15.75" x14ac:dyDescent="0.25">
      <c r="A48" s="1351">
        <v>17</v>
      </c>
      <c r="B48" s="647" t="s">
        <v>11</v>
      </c>
      <c r="C48" s="1368" t="str">
        <f>F13</f>
        <v>VJW2DOOHGDT6PR0ZRO63</v>
      </c>
      <c r="D48" s="269" t="s">
        <v>43</v>
      </c>
      <c r="E48" s="427" t="s">
        <v>283</v>
      </c>
      <c r="F48" s="791"/>
      <c r="G48" s="1351">
        <v>17</v>
      </c>
      <c r="H48" s="1435" t="s">
        <v>624</v>
      </c>
      <c r="I48" s="269" t="s">
        <v>769</v>
      </c>
      <c r="L48" s="1351">
        <v>17</v>
      </c>
      <c r="M48" s="1368" t="str">
        <f>C48</f>
        <v>VJW2DOOHGDT6PR0ZRO63</v>
      </c>
      <c r="N48" s="299"/>
      <c r="AF48" s="7"/>
    </row>
    <row r="49" spans="1:32" ht="15.75" x14ac:dyDescent="0.25">
      <c r="A49" s="1351">
        <v>18</v>
      </c>
      <c r="B49" s="647" t="s">
        <v>154</v>
      </c>
      <c r="C49" s="72"/>
      <c r="D49" s="269" t="s">
        <v>43</v>
      </c>
      <c r="E49" s="1350"/>
      <c r="F49" s="1356"/>
      <c r="G49" s="1351">
        <v>18</v>
      </c>
      <c r="H49" s="1435" t="s">
        <v>624</v>
      </c>
      <c r="I49" s="269" t="s">
        <v>769</v>
      </c>
      <c r="L49" s="1351">
        <v>18</v>
      </c>
      <c r="M49" s="72"/>
      <c r="N49" s="299"/>
      <c r="AF49" s="7"/>
    </row>
    <row r="50" spans="1:32" ht="15.75" x14ac:dyDescent="0.25">
      <c r="A50" s="1746" t="s">
        <v>340</v>
      </c>
      <c r="B50" s="1746"/>
      <c r="C50" s="1746"/>
      <c r="D50" s="1423"/>
      <c r="E50" s="178"/>
      <c r="F50" s="220"/>
      <c r="G50" s="1772"/>
      <c r="H50" s="1772"/>
      <c r="I50" s="1772"/>
      <c r="L50" s="1746"/>
      <c r="M50" s="1746"/>
      <c r="N50" s="299"/>
      <c r="AF50" s="7"/>
    </row>
    <row r="51" spans="1:32" ht="15.75" x14ac:dyDescent="0.25">
      <c r="A51" s="1351">
        <v>1</v>
      </c>
      <c r="B51" s="647" t="s">
        <v>49</v>
      </c>
      <c r="C51" s="1370" t="s">
        <v>120</v>
      </c>
      <c r="D51" s="1143" t="s">
        <v>130</v>
      </c>
      <c r="E51" s="427" t="s">
        <v>283</v>
      </c>
      <c r="F51" s="925"/>
      <c r="G51" s="1351">
        <v>1</v>
      </c>
      <c r="H51" s="1349" t="str">
        <f>C51</f>
        <v>E02MP6I5ZYZBEU3UXPYFY54DM23L45DME01234</v>
      </c>
      <c r="I51" s="269" t="s">
        <v>130</v>
      </c>
      <c r="L51" s="1351">
        <v>1</v>
      </c>
      <c r="M51" s="1349" t="s">
        <v>936</v>
      </c>
      <c r="N51" s="267" t="s">
        <v>283</v>
      </c>
      <c r="AF51" s="7"/>
    </row>
    <row r="52" spans="1:32" ht="15.75" x14ac:dyDescent="0.25">
      <c r="A52" s="1351">
        <v>2</v>
      </c>
      <c r="B52" s="647" t="s">
        <v>15</v>
      </c>
      <c r="C52" s="1369"/>
      <c r="D52" s="1143" t="s">
        <v>44</v>
      </c>
      <c r="E52" s="427"/>
      <c r="F52" s="925"/>
      <c r="G52" s="1351">
        <v>2</v>
      </c>
      <c r="H52" s="1435" t="s">
        <v>624</v>
      </c>
      <c r="I52" s="269" t="s">
        <v>769</v>
      </c>
      <c r="L52" s="1351">
        <v>2</v>
      </c>
      <c r="M52" s="1358" t="str">
        <f>C51</f>
        <v>E02MP6I5ZYZBEU3UXPYFY54DM23L45DME01234</v>
      </c>
      <c r="N52" s="657"/>
      <c r="AF52" s="7"/>
    </row>
    <row r="53" spans="1:32" ht="15.75" x14ac:dyDescent="0.25">
      <c r="A53" s="1351">
        <v>3</v>
      </c>
      <c r="B53" s="647" t="s">
        <v>79</v>
      </c>
      <c r="C53" s="884" t="s">
        <v>645</v>
      </c>
      <c r="D53" s="1143" t="s">
        <v>130</v>
      </c>
      <c r="E53" s="178"/>
      <c r="F53" s="791"/>
      <c r="G53" s="1351">
        <v>3</v>
      </c>
      <c r="H53" s="884" t="str">
        <f>C53</f>
        <v>2020-04-20</v>
      </c>
      <c r="I53" s="269" t="s">
        <v>130</v>
      </c>
      <c r="L53" s="1351">
        <v>3</v>
      </c>
      <c r="M53" s="1363" t="str">
        <f>H53</f>
        <v>2020-04-20</v>
      </c>
      <c r="N53" s="299"/>
      <c r="AF53" s="7"/>
    </row>
    <row r="54" spans="1:32" ht="15.75" x14ac:dyDescent="0.25">
      <c r="A54" s="1351">
        <v>4</v>
      </c>
      <c r="B54" s="647" t="s">
        <v>34</v>
      </c>
      <c r="C54" s="1370" t="s">
        <v>110</v>
      </c>
      <c r="D54" s="1143" t="s">
        <v>130</v>
      </c>
      <c r="E54" s="178"/>
      <c r="F54" s="220"/>
      <c r="G54" s="1351">
        <v>4</v>
      </c>
      <c r="H54" s="1435" t="s">
        <v>624</v>
      </c>
      <c r="I54" s="269" t="s">
        <v>769</v>
      </c>
      <c r="L54" s="1351">
        <v>4</v>
      </c>
      <c r="M54" s="1347" t="s">
        <v>110</v>
      </c>
      <c r="N54" s="299"/>
      <c r="AF54" s="7"/>
    </row>
    <row r="55" spans="1:32" ht="15.75" x14ac:dyDescent="0.25">
      <c r="A55" s="1351">
        <v>5</v>
      </c>
      <c r="B55" s="647" t="s">
        <v>16</v>
      </c>
      <c r="C55" s="1370" t="b">
        <v>0</v>
      </c>
      <c r="D55" s="1143" t="s">
        <v>130</v>
      </c>
      <c r="E55" s="178"/>
      <c r="F55" s="220"/>
      <c r="G55" s="1351">
        <v>5</v>
      </c>
      <c r="H55" s="1435" t="s">
        <v>624</v>
      </c>
      <c r="I55" s="269" t="s">
        <v>769</v>
      </c>
      <c r="L55" s="1351">
        <v>5</v>
      </c>
      <c r="M55" s="1362" t="b">
        <v>1</v>
      </c>
      <c r="N55" s="299"/>
      <c r="AF55" s="7"/>
    </row>
    <row r="56" spans="1:32" ht="15.75" x14ac:dyDescent="0.25">
      <c r="A56" s="1351">
        <v>6</v>
      </c>
      <c r="B56" s="647" t="s">
        <v>50</v>
      </c>
      <c r="C56" s="249"/>
      <c r="D56" s="1143" t="s">
        <v>44</v>
      </c>
      <c r="E56" s="178"/>
      <c r="F56" s="220"/>
      <c r="G56" s="1351">
        <v>6</v>
      </c>
      <c r="H56" s="1435" t="s">
        <v>624</v>
      </c>
      <c r="I56" s="1149" t="s">
        <v>769</v>
      </c>
      <c r="L56" s="1351">
        <v>6</v>
      </c>
      <c r="M56" s="1357" t="s">
        <v>930</v>
      </c>
      <c r="N56" s="299"/>
      <c r="AF56" s="7"/>
    </row>
    <row r="57" spans="1:32" ht="15.75" x14ac:dyDescent="0.25">
      <c r="A57" s="1351">
        <v>7</v>
      </c>
      <c r="B57" s="647" t="s">
        <v>13</v>
      </c>
      <c r="C57" s="1369"/>
      <c r="D57" s="1143" t="s">
        <v>44</v>
      </c>
      <c r="E57" s="427"/>
      <c r="F57" s="220"/>
      <c r="G57" s="1351">
        <v>7</v>
      </c>
      <c r="H57" s="1435" t="s">
        <v>624</v>
      </c>
      <c r="I57" s="1149" t="s">
        <v>769</v>
      </c>
      <c r="L57" s="1351">
        <v>7</v>
      </c>
      <c r="M57" s="244" t="str">
        <f>F28</f>
        <v>549300KP56LL8NKKFL47</v>
      </c>
      <c r="N57" s="299"/>
      <c r="AF57" s="7"/>
    </row>
    <row r="58" spans="1:32" ht="15.75" x14ac:dyDescent="0.25">
      <c r="A58" s="1351">
        <v>8</v>
      </c>
      <c r="B58" s="647" t="s">
        <v>14</v>
      </c>
      <c r="C58" s="1347" t="s">
        <v>170</v>
      </c>
      <c r="D58" s="1143" t="s">
        <v>130</v>
      </c>
      <c r="E58" s="427"/>
      <c r="F58" s="925"/>
      <c r="G58" s="1351">
        <v>8</v>
      </c>
      <c r="H58" s="1435" t="s">
        <v>624</v>
      </c>
      <c r="I58" s="1149" t="s">
        <v>769</v>
      </c>
      <c r="L58" s="1351">
        <v>8</v>
      </c>
      <c r="M58" s="350" t="s">
        <v>170</v>
      </c>
      <c r="N58" s="657"/>
      <c r="AF58" s="7"/>
    </row>
    <row r="59" spans="1:32" ht="15.75" x14ac:dyDescent="0.25">
      <c r="A59" s="1351">
        <v>9</v>
      </c>
      <c r="B59" s="647" t="s">
        <v>51</v>
      </c>
      <c r="C59" s="1371" t="s">
        <v>919</v>
      </c>
      <c r="D59" s="1143" t="s">
        <v>130</v>
      </c>
      <c r="E59" s="427"/>
      <c r="F59" s="925"/>
      <c r="G59" s="1351">
        <v>9</v>
      </c>
      <c r="H59" s="1435" t="s">
        <v>624</v>
      </c>
      <c r="I59" s="269" t="s">
        <v>769</v>
      </c>
      <c r="L59" s="1351">
        <v>9</v>
      </c>
      <c r="M59" s="1362" t="s">
        <v>149</v>
      </c>
      <c r="N59" s="299"/>
      <c r="AF59" s="7"/>
    </row>
    <row r="60" spans="1:32" ht="15.75" x14ac:dyDescent="0.25">
      <c r="A60" s="1351">
        <v>10</v>
      </c>
      <c r="B60" s="647" t="s">
        <v>35</v>
      </c>
      <c r="C60" s="104"/>
      <c r="D60" s="1143" t="s">
        <v>44</v>
      </c>
      <c r="E60" s="182"/>
      <c r="F60" s="212"/>
      <c r="G60" s="1351">
        <v>10</v>
      </c>
      <c r="H60" s="1435" t="s">
        <v>624</v>
      </c>
      <c r="I60" s="269" t="s">
        <v>769</v>
      </c>
      <c r="L60" s="1351">
        <v>10</v>
      </c>
      <c r="M60" s="1362" t="s">
        <v>689</v>
      </c>
      <c r="N60" s="172"/>
      <c r="AF60" s="7"/>
    </row>
    <row r="61" spans="1:32" ht="15.75" x14ac:dyDescent="0.25">
      <c r="A61" s="1351">
        <v>11</v>
      </c>
      <c r="B61" s="647" t="s">
        <v>52</v>
      </c>
      <c r="C61" s="42"/>
      <c r="D61" s="1143" t="s">
        <v>44</v>
      </c>
      <c r="E61" s="182"/>
      <c r="F61" s="212"/>
      <c r="G61" s="1351">
        <v>11</v>
      </c>
      <c r="H61" s="1435" t="s">
        <v>624</v>
      </c>
      <c r="I61" s="269" t="s">
        <v>769</v>
      </c>
      <c r="L61" s="1351">
        <v>11</v>
      </c>
      <c r="M61" s="1369"/>
      <c r="N61" s="172"/>
      <c r="AF61" s="7"/>
    </row>
    <row r="62" spans="1:32" ht="15.75" x14ac:dyDescent="0.25">
      <c r="A62" s="1351">
        <v>12</v>
      </c>
      <c r="B62" s="647" t="s">
        <v>53</v>
      </c>
      <c r="C62" s="1359" t="s">
        <v>644</v>
      </c>
      <c r="D62" s="1143" t="s">
        <v>130</v>
      </c>
      <c r="E62" s="182"/>
      <c r="F62" s="212"/>
      <c r="G62" s="1351">
        <v>12</v>
      </c>
      <c r="H62" s="1435" t="s">
        <v>624</v>
      </c>
      <c r="I62" s="1149" t="s">
        <v>769</v>
      </c>
      <c r="L62" s="1351">
        <v>12</v>
      </c>
      <c r="M62" s="1357" t="s">
        <v>931</v>
      </c>
      <c r="N62" s="657"/>
      <c r="AF62" s="7"/>
    </row>
    <row r="63" spans="1:32" ht="15.75" x14ac:dyDescent="0.25">
      <c r="A63" s="1351">
        <v>13</v>
      </c>
      <c r="B63" s="647" t="s">
        <v>54</v>
      </c>
      <c r="C63" s="884" t="s">
        <v>646</v>
      </c>
      <c r="D63" s="1143" t="s">
        <v>130</v>
      </c>
      <c r="E63" s="182"/>
      <c r="F63" s="212"/>
      <c r="G63" s="1351">
        <v>13</v>
      </c>
      <c r="H63" s="1435" t="s">
        <v>624</v>
      </c>
      <c r="I63" s="1149" t="s">
        <v>769</v>
      </c>
      <c r="L63" s="1351">
        <v>13</v>
      </c>
      <c r="M63" s="1363" t="s">
        <v>646</v>
      </c>
      <c r="N63" s="299"/>
      <c r="AF63" s="7"/>
    </row>
    <row r="64" spans="1:32" ht="15.75" x14ac:dyDescent="0.25">
      <c r="A64" s="1351">
        <v>14</v>
      </c>
      <c r="B64" s="647" t="s">
        <v>37</v>
      </c>
      <c r="C64" s="884" t="s">
        <v>683</v>
      </c>
      <c r="D64" s="1143" t="s">
        <v>44</v>
      </c>
      <c r="E64" s="427" t="s">
        <v>283</v>
      </c>
      <c r="F64" s="212"/>
      <c r="G64" s="1351">
        <v>14</v>
      </c>
      <c r="H64" s="1435" t="s">
        <v>624</v>
      </c>
      <c r="I64" s="269" t="s">
        <v>769</v>
      </c>
      <c r="L64" s="1351">
        <v>14</v>
      </c>
      <c r="M64" s="1397" t="s">
        <v>683</v>
      </c>
      <c r="N64" s="299"/>
      <c r="AF64" s="7"/>
    </row>
    <row r="65" spans="1:32" ht="15.75" x14ac:dyDescent="0.25">
      <c r="A65" s="1351">
        <v>15</v>
      </c>
      <c r="B65" s="647" t="s">
        <v>55</v>
      </c>
      <c r="C65" s="1436" t="s">
        <v>1018</v>
      </c>
      <c r="D65" s="1143" t="s">
        <v>769</v>
      </c>
      <c r="E65" s="182"/>
      <c r="F65" s="212"/>
      <c r="G65" s="1351">
        <v>15</v>
      </c>
      <c r="H65" s="884" t="str">
        <f>H53</f>
        <v>2020-04-20</v>
      </c>
      <c r="I65" s="269" t="s">
        <v>130</v>
      </c>
      <c r="L65" s="1351">
        <v>15</v>
      </c>
      <c r="M65" s="1436" t="s">
        <v>1018</v>
      </c>
      <c r="N65" s="299"/>
      <c r="AF65" s="7"/>
    </row>
    <row r="66" spans="1:32" ht="15.75" x14ac:dyDescent="0.25">
      <c r="A66" s="1351">
        <v>16</v>
      </c>
      <c r="B66" s="647" t="s">
        <v>56</v>
      </c>
      <c r="C66" s="793"/>
      <c r="D66" s="1143" t="s">
        <v>44</v>
      </c>
      <c r="E66" s="427" t="s">
        <v>283</v>
      </c>
      <c r="F66" s="212"/>
      <c r="G66" s="1351">
        <v>16</v>
      </c>
      <c r="H66" s="1435" t="s">
        <v>624</v>
      </c>
      <c r="I66" s="269" t="s">
        <v>769</v>
      </c>
      <c r="L66" s="1351">
        <v>16</v>
      </c>
      <c r="M66" s="907"/>
      <c r="N66" s="299"/>
      <c r="AF66" s="7"/>
    </row>
    <row r="67" spans="1:32" ht="15.75" x14ac:dyDescent="0.25">
      <c r="A67" s="1351">
        <v>17</v>
      </c>
      <c r="B67" s="647" t="s">
        <v>57</v>
      </c>
      <c r="C67" s="81"/>
      <c r="D67" s="1143" t="s">
        <v>43</v>
      </c>
      <c r="E67" s="427" t="s">
        <v>283</v>
      </c>
      <c r="F67" s="212"/>
      <c r="G67" s="1351">
        <v>17</v>
      </c>
      <c r="H67" s="1435" t="s">
        <v>624</v>
      </c>
      <c r="I67" s="269" t="s">
        <v>769</v>
      </c>
      <c r="L67" s="1351">
        <v>17</v>
      </c>
      <c r="M67" s="903"/>
      <c r="N67" s="299"/>
      <c r="AF67" s="7"/>
    </row>
    <row r="68" spans="1:32" ht="15.75" x14ac:dyDescent="0.25">
      <c r="A68" s="1351">
        <v>18</v>
      </c>
      <c r="B68" s="647" t="s">
        <v>129</v>
      </c>
      <c r="C68" s="1370" t="s">
        <v>137</v>
      </c>
      <c r="D68" s="1143" t="s">
        <v>130</v>
      </c>
      <c r="E68" s="427" t="s">
        <v>283</v>
      </c>
      <c r="F68" s="212"/>
      <c r="G68" s="1351">
        <v>18</v>
      </c>
      <c r="H68" s="1435" t="s">
        <v>624</v>
      </c>
      <c r="I68" s="269" t="s">
        <v>769</v>
      </c>
      <c r="L68" s="1351">
        <v>18</v>
      </c>
      <c r="M68" s="1368" t="s">
        <v>137</v>
      </c>
      <c r="N68" s="299"/>
      <c r="AF68" s="7"/>
    </row>
    <row r="69" spans="1:32" ht="15.75" x14ac:dyDescent="0.25">
      <c r="A69" s="1351">
        <v>19</v>
      </c>
      <c r="B69" s="647" t="s">
        <v>17</v>
      </c>
      <c r="C69" s="1370" t="b">
        <v>0</v>
      </c>
      <c r="D69" s="1143" t="s">
        <v>130</v>
      </c>
      <c r="E69" s="182"/>
      <c r="F69" s="212"/>
      <c r="G69" s="1351">
        <v>19</v>
      </c>
      <c r="H69" s="1435" t="s">
        <v>624</v>
      </c>
      <c r="I69" s="269" t="s">
        <v>769</v>
      </c>
      <c r="L69" s="1351">
        <v>19</v>
      </c>
      <c r="M69" s="1358" t="b">
        <v>1</v>
      </c>
      <c r="N69" s="299"/>
      <c r="AF69" s="7"/>
    </row>
    <row r="70" spans="1:32" ht="15.75" x14ac:dyDescent="0.25">
      <c r="A70" s="1351">
        <v>20</v>
      </c>
      <c r="B70" s="647" t="s">
        <v>18</v>
      </c>
      <c r="C70" s="1370" t="s">
        <v>111</v>
      </c>
      <c r="D70" s="679" t="s">
        <v>130</v>
      </c>
      <c r="E70" s="427"/>
      <c r="F70" s="212"/>
      <c r="G70" s="1351">
        <v>20</v>
      </c>
      <c r="H70" s="1435" t="s">
        <v>624</v>
      </c>
      <c r="I70" s="1351" t="s">
        <v>769</v>
      </c>
      <c r="L70" s="1351">
        <v>20</v>
      </c>
      <c r="M70" s="1368" t="s">
        <v>111</v>
      </c>
      <c r="N70" s="299"/>
      <c r="AF70" s="7"/>
    </row>
    <row r="71" spans="1:32" ht="15.75" x14ac:dyDescent="0.25">
      <c r="A71" s="1351">
        <v>21</v>
      </c>
      <c r="B71" s="647" t="s">
        <v>58</v>
      </c>
      <c r="C71" s="1370" t="b">
        <v>0</v>
      </c>
      <c r="D71" s="1143" t="s">
        <v>130</v>
      </c>
      <c r="E71" s="182"/>
      <c r="F71" s="212"/>
      <c r="G71" s="1351">
        <v>21</v>
      </c>
      <c r="H71" s="1435" t="s">
        <v>624</v>
      </c>
      <c r="I71" s="269" t="s">
        <v>769</v>
      </c>
      <c r="L71" s="1351">
        <v>21</v>
      </c>
      <c r="M71" s="1368" t="b">
        <v>0</v>
      </c>
      <c r="N71" s="299"/>
      <c r="AF71" s="7"/>
    </row>
    <row r="72" spans="1:32" ht="15.75" x14ac:dyDescent="0.25">
      <c r="A72" s="1351">
        <v>22</v>
      </c>
      <c r="B72" s="647" t="s">
        <v>80</v>
      </c>
      <c r="C72" s="1371" t="s">
        <v>197</v>
      </c>
      <c r="D72" s="1143" t="s">
        <v>130</v>
      </c>
      <c r="E72" s="427" t="s">
        <v>283</v>
      </c>
      <c r="F72" s="212"/>
      <c r="G72" s="1351">
        <v>22</v>
      </c>
      <c r="H72" s="1435" t="s">
        <v>624</v>
      </c>
      <c r="I72" s="269" t="s">
        <v>769</v>
      </c>
      <c r="L72" s="1351">
        <v>22</v>
      </c>
      <c r="M72" s="1347" t="s">
        <v>197</v>
      </c>
      <c r="N72" s="299"/>
      <c r="AF72" s="7"/>
    </row>
    <row r="73" spans="1:32" ht="15.75" x14ac:dyDescent="0.25">
      <c r="A73" s="1351">
        <v>23</v>
      </c>
      <c r="B73" s="647" t="s">
        <v>59</v>
      </c>
      <c r="C73" s="44">
        <f>C25</f>
        <v>2.5000000000000001E-3</v>
      </c>
      <c r="D73" s="1143" t="s">
        <v>44</v>
      </c>
      <c r="E73" s="182"/>
      <c r="F73" s="212"/>
      <c r="G73" s="1351">
        <v>23</v>
      </c>
      <c r="H73" s="1435" t="s">
        <v>624</v>
      </c>
      <c r="I73" s="269" t="s">
        <v>769</v>
      </c>
      <c r="L73" s="1351">
        <v>23</v>
      </c>
      <c r="M73" s="1361">
        <f>C73</f>
        <v>2.5000000000000001E-3</v>
      </c>
      <c r="N73" s="299"/>
      <c r="AF73" s="7"/>
    </row>
    <row r="74" spans="1:32" ht="15.75" x14ac:dyDescent="0.25">
      <c r="A74" s="1351">
        <v>24</v>
      </c>
      <c r="B74" s="647" t="s">
        <v>60</v>
      </c>
      <c r="C74" s="1370" t="s">
        <v>112</v>
      </c>
      <c r="D74" s="1143" t="s">
        <v>44</v>
      </c>
      <c r="E74" s="182"/>
      <c r="F74" s="212"/>
      <c r="G74" s="1351">
        <v>24</v>
      </c>
      <c r="H74" s="1435" t="s">
        <v>624</v>
      </c>
      <c r="I74" s="269" t="s">
        <v>769</v>
      </c>
      <c r="L74" s="1351">
        <v>24</v>
      </c>
      <c r="M74" s="1368" t="s">
        <v>112</v>
      </c>
      <c r="N74" s="299"/>
      <c r="AF74" s="7"/>
    </row>
    <row r="75" spans="1:32" ht="15.75" x14ac:dyDescent="0.25">
      <c r="A75" s="1351">
        <v>25</v>
      </c>
      <c r="B75" s="647" t="s">
        <v>61</v>
      </c>
      <c r="C75" s="42"/>
      <c r="D75" s="1143" t="s">
        <v>44</v>
      </c>
      <c r="E75" s="182"/>
      <c r="F75" s="212"/>
      <c r="G75" s="1351">
        <v>25</v>
      </c>
      <c r="H75" s="1435" t="s">
        <v>624</v>
      </c>
      <c r="I75" s="269" t="s">
        <v>769</v>
      </c>
      <c r="L75" s="1351">
        <v>25</v>
      </c>
      <c r="M75" s="1369"/>
      <c r="N75" s="299"/>
      <c r="AF75" s="7"/>
    </row>
    <row r="76" spans="1:32" ht="15.75" x14ac:dyDescent="0.25">
      <c r="A76" s="1351">
        <v>26</v>
      </c>
      <c r="B76" s="647" t="s">
        <v>62</v>
      </c>
      <c r="C76" s="42"/>
      <c r="D76" s="1143" t="s">
        <v>44</v>
      </c>
      <c r="E76" s="182"/>
      <c r="F76" s="212"/>
      <c r="G76" s="1351">
        <v>26</v>
      </c>
      <c r="H76" s="1435" t="s">
        <v>624</v>
      </c>
      <c r="I76" s="269" t="s">
        <v>769</v>
      </c>
      <c r="L76" s="1351">
        <v>26</v>
      </c>
      <c r="M76" s="1369"/>
      <c r="N76" s="299"/>
      <c r="AF76" s="7"/>
    </row>
    <row r="77" spans="1:32" ht="15.75" x14ac:dyDescent="0.25">
      <c r="A77" s="1351">
        <v>27</v>
      </c>
      <c r="B77" s="647" t="s">
        <v>63</v>
      </c>
      <c r="C77" s="42"/>
      <c r="D77" s="1143" t="s">
        <v>44</v>
      </c>
      <c r="E77" s="182"/>
      <c r="F77" s="212"/>
      <c r="G77" s="1351">
        <v>27</v>
      </c>
      <c r="H77" s="1435" t="s">
        <v>624</v>
      </c>
      <c r="I77" s="269" t="s">
        <v>769</v>
      </c>
      <c r="L77" s="1351">
        <v>27</v>
      </c>
      <c r="M77" s="1369"/>
      <c r="N77" s="299"/>
      <c r="AF77" s="7"/>
    </row>
    <row r="78" spans="1:32" ht="15.75" x14ac:dyDescent="0.25">
      <c r="A78" s="1351">
        <v>28</v>
      </c>
      <c r="B78" s="647" t="s">
        <v>64</v>
      </c>
      <c r="C78" s="42"/>
      <c r="D78" s="1143" t="s">
        <v>44</v>
      </c>
      <c r="E78" s="182"/>
      <c r="F78" s="212"/>
      <c r="G78" s="1351">
        <v>28</v>
      </c>
      <c r="H78" s="1435" t="s">
        <v>624</v>
      </c>
      <c r="I78" s="269" t="s">
        <v>769</v>
      </c>
      <c r="L78" s="1351">
        <v>28</v>
      </c>
      <c r="M78" s="1369"/>
      <c r="N78" s="299"/>
      <c r="AF78" s="7"/>
    </row>
    <row r="79" spans="1:32" ht="15.75" x14ac:dyDescent="0.25">
      <c r="A79" s="1351">
        <v>29</v>
      </c>
      <c r="B79" s="647" t="s">
        <v>65</v>
      </c>
      <c r="C79" s="42"/>
      <c r="D79" s="1143" t="s">
        <v>44</v>
      </c>
      <c r="E79" s="182"/>
      <c r="F79" s="212"/>
      <c r="G79" s="1351">
        <v>29</v>
      </c>
      <c r="H79" s="1435" t="s">
        <v>624</v>
      </c>
      <c r="I79" s="269" t="s">
        <v>769</v>
      </c>
      <c r="L79" s="1351">
        <v>29</v>
      </c>
      <c r="M79" s="1369"/>
      <c r="N79" s="299"/>
      <c r="AF79" s="7"/>
    </row>
    <row r="80" spans="1:32" ht="15.75" x14ac:dyDescent="0.25">
      <c r="A80" s="1351">
        <v>30</v>
      </c>
      <c r="B80" s="647" t="s">
        <v>66</v>
      </c>
      <c r="C80" s="42"/>
      <c r="D80" s="1143" t="s">
        <v>44</v>
      </c>
      <c r="E80" s="182"/>
      <c r="F80" s="212"/>
      <c r="G80" s="1351">
        <v>30</v>
      </c>
      <c r="H80" s="1435" t="s">
        <v>624</v>
      </c>
      <c r="I80" s="269" t="s">
        <v>769</v>
      </c>
      <c r="L80" s="1351">
        <v>30</v>
      </c>
      <c r="M80" s="1369"/>
      <c r="N80" s="299"/>
      <c r="AF80" s="7"/>
    </row>
    <row r="81" spans="1:32" ht="15.75" x14ac:dyDescent="0.25">
      <c r="A81" s="1351">
        <v>31</v>
      </c>
      <c r="B81" s="647" t="s">
        <v>67</v>
      </c>
      <c r="C81" s="42"/>
      <c r="D81" s="1143" t="s">
        <v>44</v>
      </c>
      <c r="E81" s="182"/>
      <c r="F81" s="212"/>
      <c r="G81" s="1351">
        <v>31</v>
      </c>
      <c r="H81" s="1435" t="s">
        <v>624</v>
      </c>
      <c r="I81" s="269" t="s">
        <v>769</v>
      </c>
      <c r="L81" s="1351">
        <v>31</v>
      </c>
      <c r="M81" s="1369"/>
      <c r="N81" s="299"/>
      <c r="AF81" s="7"/>
    </row>
    <row r="82" spans="1:32" ht="15.75" x14ac:dyDescent="0.25">
      <c r="A82" s="1351">
        <v>32</v>
      </c>
      <c r="B82" s="647" t="s">
        <v>68</v>
      </c>
      <c r="C82" s="42"/>
      <c r="D82" s="1143" t="s">
        <v>44</v>
      </c>
      <c r="E82" s="182"/>
      <c r="F82" s="212"/>
      <c r="G82" s="1351">
        <v>32</v>
      </c>
      <c r="H82" s="1435" t="s">
        <v>624</v>
      </c>
      <c r="I82" s="269" t="s">
        <v>769</v>
      </c>
      <c r="L82" s="1351">
        <v>32</v>
      </c>
      <c r="M82" s="1369"/>
      <c r="N82" s="299"/>
      <c r="AF82" s="7"/>
    </row>
    <row r="83" spans="1:32" ht="15.75" x14ac:dyDescent="0.25">
      <c r="A83" s="1351">
        <v>35</v>
      </c>
      <c r="B83" s="647" t="s">
        <v>72</v>
      </c>
      <c r="C83" s="42"/>
      <c r="D83" s="1143" t="s">
        <v>43</v>
      </c>
      <c r="E83" s="182"/>
      <c r="F83" s="212"/>
      <c r="G83" s="1351">
        <v>35</v>
      </c>
      <c r="H83" s="1435" t="s">
        <v>624</v>
      </c>
      <c r="I83" s="269" t="s">
        <v>769</v>
      </c>
      <c r="L83" s="1351">
        <v>35</v>
      </c>
      <c r="M83" s="1369"/>
      <c r="N83" s="299"/>
      <c r="AF83" s="7"/>
    </row>
    <row r="84" spans="1:32" ht="15.75" x14ac:dyDescent="0.25">
      <c r="A84" s="1351">
        <v>36</v>
      </c>
      <c r="B84" s="647" t="s">
        <v>73</v>
      </c>
      <c r="C84" s="42"/>
      <c r="D84" s="1143" t="s">
        <v>44</v>
      </c>
      <c r="E84" s="182"/>
      <c r="F84" s="212"/>
      <c r="G84" s="1351">
        <v>36</v>
      </c>
      <c r="H84" s="1435" t="s">
        <v>624</v>
      </c>
      <c r="I84" s="269" t="s">
        <v>769</v>
      </c>
      <c r="L84" s="1351">
        <v>36</v>
      </c>
      <c r="M84" s="1369"/>
      <c r="N84" s="299"/>
      <c r="AF84" s="7"/>
    </row>
    <row r="85" spans="1:32" ht="15.75" x14ac:dyDescent="0.25">
      <c r="A85" s="1351">
        <v>37</v>
      </c>
      <c r="B85" s="647" t="s">
        <v>69</v>
      </c>
      <c r="C85" s="45">
        <v>10000000</v>
      </c>
      <c r="D85" s="1143" t="s">
        <v>130</v>
      </c>
      <c r="E85" s="182"/>
      <c r="F85" s="212"/>
      <c r="G85" s="1351">
        <v>37</v>
      </c>
      <c r="H85" s="1435" t="s">
        <v>624</v>
      </c>
      <c r="I85" s="1149" t="s">
        <v>769</v>
      </c>
      <c r="L85" s="1351">
        <v>37</v>
      </c>
      <c r="M85" s="589">
        <v>0</v>
      </c>
      <c r="N85" s="267" t="s">
        <v>283</v>
      </c>
      <c r="AF85" s="7"/>
    </row>
    <row r="86" spans="1:32" ht="15.75" x14ac:dyDescent="0.25">
      <c r="A86" s="1351">
        <v>38</v>
      </c>
      <c r="B86" s="647" t="s">
        <v>70</v>
      </c>
      <c r="C86" s="1372">
        <f>C26</f>
        <v>5252998.017361111</v>
      </c>
      <c r="D86" s="1143" t="s">
        <v>44</v>
      </c>
      <c r="E86" s="182"/>
      <c r="F86" s="212"/>
      <c r="G86" s="1351">
        <v>38</v>
      </c>
      <c r="H86" s="1435" t="s">
        <v>624</v>
      </c>
      <c r="I86" s="269" t="s">
        <v>769</v>
      </c>
      <c r="L86" s="1351">
        <v>38</v>
      </c>
      <c r="M86" s="1360">
        <f>C86</f>
        <v>5252998.017361111</v>
      </c>
      <c r="N86" s="299"/>
      <c r="AF86" s="7"/>
    </row>
    <row r="87" spans="1:32" ht="15.75" x14ac:dyDescent="0.25">
      <c r="A87" s="1351">
        <v>39</v>
      </c>
      <c r="B87" s="647" t="s">
        <v>71</v>
      </c>
      <c r="C87" s="1372" t="s">
        <v>161</v>
      </c>
      <c r="D87" s="1143" t="s">
        <v>130</v>
      </c>
      <c r="E87" s="182"/>
      <c r="F87" s="212"/>
      <c r="G87" s="1351">
        <v>39</v>
      </c>
      <c r="H87" s="1435" t="s">
        <v>624</v>
      </c>
      <c r="I87" s="1149" t="s">
        <v>769</v>
      </c>
      <c r="L87" s="1351">
        <v>39</v>
      </c>
      <c r="M87" s="1360" t="str">
        <f>C87</f>
        <v>USD</v>
      </c>
      <c r="N87" s="299"/>
      <c r="AF87" s="7"/>
    </row>
    <row r="88" spans="1:32" ht="15.75" x14ac:dyDescent="0.25">
      <c r="A88" s="1351">
        <v>73</v>
      </c>
      <c r="B88" s="647" t="s">
        <v>81</v>
      </c>
      <c r="C88" s="1371" t="b">
        <v>1</v>
      </c>
      <c r="D88" s="679" t="s">
        <v>130</v>
      </c>
      <c r="E88" s="182"/>
      <c r="F88" s="212"/>
      <c r="G88" s="1351">
        <v>73</v>
      </c>
      <c r="H88" s="1435" t="s">
        <v>624</v>
      </c>
      <c r="I88" s="1152" t="s">
        <v>769</v>
      </c>
      <c r="L88" s="1351">
        <v>73</v>
      </c>
      <c r="M88" s="1358" t="b">
        <v>1</v>
      </c>
      <c r="N88" s="299"/>
      <c r="AF88" s="7"/>
    </row>
    <row r="89" spans="1:32" ht="15.75" x14ac:dyDescent="0.25">
      <c r="A89" s="1351">
        <v>74</v>
      </c>
      <c r="B89" s="647" t="s">
        <v>78</v>
      </c>
      <c r="C89" s="1436" t="s">
        <v>1018</v>
      </c>
      <c r="D89" s="1144" t="s">
        <v>769</v>
      </c>
      <c r="E89" s="427"/>
      <c r="F89" s="212"/>
      <c r="G89" s="1351">
        <v>74</v>
      </c>
      <c r="H89" s="1435" t="s">
        <v>624</v>
      </c>
      <c r="I89" s="269" t="s">
        <v>769</v>
      </c>
      <c r="L89" s="1351">
        <v>74</v>
      </c>
      <c r="M89" s="1436" t="s">
        <v>1018</v>
      </c>
      <c r="N89" s="299"/>
      <c r="AF89" s="7"/>
    </row>
    <row r="90" spans="1:32" ht="15.75" x14ac:dyDescent="0.25">
      <c r="A90" s="1351">
        <v>75</v>
      </c>
      <c r="B90" s="647" t="s">
        <v>19</v>
      </c>
      <c r="C90" s="1347" t="s">
        <v>113</v>
      </c>
      <c r="D90" s="679" t="s">
        <v>44</v>
      </c>
      <c r="E90" s="427"/>
      <c r="F90" s="212"/>
      <c r="G90" s="1351">
        <v>75</v>
      </c>
      <c r="H90" s="1435" t="s">
        <v>624</v>
      </c>
      <c r="I90" s="269" t="s">
        <v>769</v>
      </c>
      <c r="L90" s="1351">
        <v>75</v>
      </c>
      <c r="M90" s="1369"/>
      <c r="N90" s="299"/>
      <c r="AF90" s="7"/>
    </row>
    <row r="91" spans="1:32" ht="15.75" x14ac:dyDescent="0.25">
      <c r="A91" s="1351">
        <v>76</v>
      </c>
      <c r="B91" s="1226" t="s">
        <v>30</v>
      </c>
      <c r="C91" s="42"/>
      <c r="D91" s="679" t="s">
        <v>44</v>
      </c>
      <c r="E91" s="182"/>
      <c r="F91" s="212"/>
      <c r="G91" s="1351">
        <v>76</v>
      </c>
      <c r="H91" s="1435" t="s">
        <v>624</v>
      </c>
      <c r="I91" s="269" t="s">
        <v>769</v>
      </c>
      <c r="L91" s="1351">
        <v>76</v>
      </c>
      <c r="M91" s="1369"/>
      <c r="N91" s="299"/>
    </row>
    <row r="92" spans="1:32" ht="15.75" x14ac:dyDescent="0.25">
      <c r="A92" s="1351">
        <v>77</v>
      </c>
      <c r="B92" s="1226" t="s">
        <v>31</v>
      </c>
      <c r="C92" s="42"/>
      <c r="D92" s="679" t="s">
        <v>44</v>
      </c>
      <c r="E92" s="182"/>
      <c r="F92" s="212"/>
      <c r="G92" s="1351">
        <v>77</v>
      </c>
      <c r="H92" s="1435" t="s">
        <v>624</v>
      </c>
      <c r="I92" s="269" t="s">
        <v>769</v>
      </c>
      <c r="L92" s="1351">
        <v>77</v>
      </c>
      <c r="M92" s="1369"/>
      <c r="N92" s="299"/>
    </row>
    <row r="93" spans="1:32" ht="15.75" x14ac:dyDescent="0.25">
      <c r="A93" s="1351">
        <v>78</v>
      </c>
      <c r="B93" s="1226" t="s">
        <v>77</v>
      </c>
      <c r="C93" s="899" t="str">
        <f>F19</f>
        <v>US912810PX00</v>
      </c>
      <c r="D93" s="679" t="s">
        <v>44</v>
      </c>
      <c r="E93" s="182"/>
      <c r="F93" s="212"/>
      <c r="G93" s="1351">
        <v>78</v>
      </c>
      <c r="H93" s="1435" t="s">
        <v>624</v>
      </c>
      <c r="I93" s="1348" t="s">
        <v>769</v>
      </c>
      <c r="L93" s="1351">
        <v>78</v>
      </c>
      <c r="M93" s="900" t="str">
        <f>C93</f>
        <v>US912810PX00</v>
      </c>
      <c r="N93" s="299"/>
    </row>
    <row r="94" spans="1:32" ht="15.75" x14ac:dyDescent="0.25">
      <c r="A94" s="1351">
        <v>79</v>
      </c>
      <c r="B94" s="1226" t="s">
        <v>76</v>
      </c>
      <c r="C94" s="1371" t="s">
        <v>392</v>
      </c>
      <c r="D94" s="679" t="s">
        <v>44</v>
      </c>
      <c r="E94" s="182"/>
      <c r="F94" s="212"/>
      <c r="G94" s="1351">
        <v>79</v>
      </c>
      <c r="H94" s="1435" t="s">
        <v>624</v>
      </c>
      <c r="I94" s="1348" t="s">
        <v>769</v>
      </c>
      <c r="L94" s="1351">
        <v>79</v>
      </c>
      <c r="M94" s="1347" t="s">
        <v>392</v>
      </c>
      <c r="N94" s="299"/>
    </row>
    <row r="95" spans="1:32" ht="15.75" x14ac:dyDescent="0.25">
      <c r="A95" s="1351">
        <v>83</v>
      </c>
      <c r="B95" s="1226" t="s">
        <v>20</v>
      </c>
      <c r="C95" s="1372">
        <f>C21</f>
        <v>5000000</v>
      </c>
      <c r="D95" s="679" t="s">
        <v>44</v>
      </c>
      <c r="E95" s="182"/>
      <c r="F95" s="212"/>
      <c r="G95" s="1351">
        <v>83</v>
      </c>
      <c r="H95" s="1435" t="s">
        <v>624</v>
      </c>
      <c r="I95" s="1351" t="s">
        <v>769</v>
      </c>
      <c r="L95" s="1351">
        <v>83</v>
      </c>
      <c r="M95" s="1366">
        <f>M21</f>
        <v>0</v>
      </c>
      <c r="N95" s="299"/>
    </row>
    <row r="96" spans="1:32" ht="15.75" x14ac:dyDescent="0.25">
      <c r="A96" s="1351">
        <v>85</v>
      </c>
      <c r="B96" s="647" t="s">
        <v>21</v>
      </c>
      <c r="C96" s="1371" t="s">
        <v>161</v>
      </c>
      <c r="D96" s="679" t="s">
        <v>43</v>
      </c>
      <c r="E96" s="182"/>
      <c r="F96" s="212"/>
      <c r="G96" s="1351">
        <v>85</v>
      </c>
      <c r="H96" s="1435" t="s">
        <v>624</v>
      </c>
      <c r="I96" s="1351" t="s">
        <v>769</v>
      </c>
      <c r="L96" s="1351">
        <v>85</v>
      </c>
      <c r="M96" s="1347" t="s">
        <v>161</v>
      </c>
      <c r="N96" s="299"/>
    </row>
    <row r="97" spans="1:32" ht="15.75" x14ac:dyDescent="0.25">
      <c r="A97" s="1351">
        <v>86</v>
      </c>
      <c r="B97" s="647" t="s">
        <v>22</v>
      </c>
      <c r="C97" s="42"/>
      <c r="D97" s="679" t="s">
        <v>43</v>
      </c>
      <c r="E97" s="427" t="s">
        <v>283</v>
      </c>
      <c r="F97" s="212"/>
      <c r="G97" s="1351">
        <v>86</v>
      </c>
      <c r="H97" s="1435" t="s">
        <v>624</v>
      </c>
      <c r="I97" s="1351" t="s">
        <v>769</v>
      </c>
      <c r="L97" s="1351">
        <v>86</v>
      </c>
      <c r="M97" s="1521"/>
      <c r="N97" s="299"/>
    </row>
    <row r="98" spans="1:32" s="7" customFormat="1" ht="15.75" x14ac:dyDescent="0.25">
      <c r="A98" s="1351">
        <v>87</v>
      </c>
      <c r="B98" s="647" t="s">
        <v>23</v>
      </c>
      <c r="C98" s="1380">
        <f>(C22/C21)*100</f>
        <v>107.20329670329672</v>
      </c>
      <c r="D98" s="679" t="s">
        <v>44</v>
      </c>
      <c r="E98" s="427" t="s">
        <v>283</v>
      </c>
      <c r="F98" s="212"/>
      <c r="G98" s="1351">
        <v>87</v>
      </c>
      <c r="H98" s="1435" t="s">
        <v>624</v>
      </c>
      <c r="I98" s="1351" t="s">
        <v>769</v>
      </c>
      <c r="L98" s="1351">
        <v>87</v>
      </c>
      <c r="M98" s="654">
        <f>C98</f>
        <v>107.20329670329672</v>
      </c>
      <c r="N98" s="299"/>
      <c r="AF98"/>
    </row>
    <row r="99" spans="1:32" s="7" customFormat="1" ht="15.75" x14ac:dyDescent="0.25">
      <c r="A99" s="1351">
        <v>88</v>
      </c>
      <c r="B99" s="647" t="s">
        <v>24</v>
      </c>
      <c r="C99" s="1366">
        <f>C22</f>
        <v>5360164.8351648357</v>
      </c>
      <c r="D99" s="679" t="s">
        <v>44</v>
      </c>
      <c r="E99" s="427" t="s">
        <v>283</v>
      </c>
      <c r="F99" s="791"/>
      <c r="G99" s="1351">
        <v>88</v>
      </c>
      <c r="H99" s="1435" t="s">
        <v>624</v>
      </c>
      <c r="I99" s="1351" t="s">
        <v>769</v>
      </c>
      <c r="L99" s="1351">
        <v>88</v>
      </c>
      <c r="M99" s="1366">
        <f t="shared" ref="M99:M100" si="1">C99</f>
        <v>5360164.8351648357</v>
      </c>
      <c r="N99" s="299"/>
      <c r="AF99"/>
    </row>
    <row r="100" spans="1:32" s="7" customFormat="1" ht="15.75" x14ac:dyDescent="0.25">
      <c r="A100" s="1351">
        <v>89</v>
      </c>
      <c r="B100" s="647" t="s">
        <v>25</v>
      </c>
      <c r="C100" s="1381">
        <f>F23</f>
        <v>0.02</v>
      </c>
      <c r="D100" s="679" t="s">
        <v>44</v>
      </c>
      <c r="E100" s="182"/>
      <c r="F100" s="212"/>
      <c r="G100" s="1351">
        <v>89</v>
      </c>
      <c r="H100" s="1435" t="s">
        <v>624</v>
      </c>
      <c r="I100" s="1351" t="s">
        <v>769</v>
      </c>
      <c r="L100" s="1351">
        <v>89</v>
      </c>
      <c r="M100" s="1384">
        <f t="shared" si="1"/>
        <v>0.02</v>
      </c>
      <c r="N100" s="299"/>
      <c r="AF100"/>
    </row>
    <row r="101" spans="1:32" s="7" customFormat="1" ht="15.75" x14ac:dyDescent="0.25">
      <c r="A101" s="1351">
        <v>90</v>
      </c>
      <c r="B101" s="647" t="s">
        <v>26</v>
      </c>
      <c r="C101" s="1371" t="s">
        <v>114</v>
      </c>
      <c r="D101" s="679" t="s">
        <v>44</v>
      </c>
      <c r="E101" s="182"/>
      <c r="F101" s="212"/>
      <c r="G101" s="1351">
        <v>90</v>
      </c>
      <c r="H101" s="1435" t="s">
        <v>624</v>
      </c>
      <c r="I101" s="1351" t="s">
        <v>769</v>
      </c>
      <c r="L101" s="1351">
        <v>90</v>
      </c>
      <c r="M101" s="1347" t="s">
        <v>114</v>
      </c>
      <c r="N101" s="299"/>
      <c r="AF101"/>
    </row>
    <row r="102" spans="1:32" s="7" customFormat="1" ht="15.75" x14ac:dyDescent="0.25">
      <c r="A102" s="1351">
        <v>91</v>
      </c>
      <c r="B102" s="647" t="s">
        <v>27</v>
      </c>
      <c r="C102" s="1230" t="s">
        <v>926</v>
      </c>
      <c r="D102" s="679" t="s">
        <v>44</v>
      </c>
      <c r="E102" s="427" t="s">
        <v>283</v>
      </c>
      <c r="F102" s="212"/>
      <c r="G102" s="1351">
        <v>91</v>
      </c>
      <c r="H102" s="1435" t="s">
        <v>624</v>
      </c>
      <c r="I102" s="1351" t="s">
        <v>769</v>
      </c>
      <c r="L102" s="1351">
        <v>91</v>
      </c>
      <c r="M102" s="650" t="s">
        <v>926</v>
      </c>
      <c r="N102" s="299"/>
      <c r="AF102"/>
    </row>
    <row r="103" spans="1:32" s="7" customFormat="1" ht="15.75" x14ac:dyDescent="0.25">
      <c r="A103" s="1351">
        <v>92</v>
      </c>
      <c r="B103" s="647" t="s">
        <v>28</v>
      </c>
      <c r="C103" s="1371" t="s">
        <v>163</v>
      </c>
      <c r="D103" s="679" t="s">
        <v>44</v>
      </c>
      <c r="E103" s="182"/>
      <c r="F103" s="212"/>
      <c r="G103" s="1351">
        <v>92</v>
      </c>
      <c r="H103" s="1435" t="s">
        <v>624</v>
      </c>
      <c r="I103" s="1351" t="s">
        <v>769</v>
      </c>
      <c r="L103" s="1351">
        <v>92</v>
      </c>
      <c r="M103" s="1347" t="s">
        <v>163</v>
      </c>
      <c r="N103" s="299"/>
      <c r="AF103"/>
    </row>
    <row r="104" spans="1:32" s="7" customFormat="1" ht="15.75" x14ac:dyDescent="0.25">
      <c r="A104" s="1351">
        <v>93</v>
      </c>
      <c r="B104" s="647" t="s">
        <v>75</v>
      </c>
      <c r="C104" s="1231" t="str">
        <f>F20</f>
        <v>254900HROIFWPRGM1V77</v>
      </c>
      <c r="D104" s="679" t="s">
        <v>44</v>
      </c>
      <c r="E104" s="182"/>
      <c r="F104" s="212"/>
      <c r="G104" s="1351">
        <v>93</v>
      </c>
      <c r="H104" s="1435" t="s">
        <v>624</v>
      </c>
      <c r="I104" s="1351" t="s">
        <v>769</v>
      </c>
      <c r="L104" s="1351">
        <v>93</v>
      </c>
      <c r="M104" s="93" t="str">
        <f>C104</f>
        <v>254900HROIFWPRGM1V77</v>
      </c>
      <c r="N104" s="299"/>
      <c r="AF104"/>
    </row>
    <row r="105" spans="1:32" s="7" customFormat="1" ht="15.75" x14ac:dyDescent="0.25">
      <c r="A105" s="1351">
        <v>94</v>
      </c>
      <c r="B105" s="647" t="s">
        <v>74</v>
      </c>
      <c r="C105" s="1371" t="s">
        <v>116</v>
      </c>
      <c r="D105" s="679" t="s">
        <v>44</v>
      </c>
      <c r="E105" s="182"/>
      <c r="F105" s="212"/>
      <c r="G105" s="1351">
        <v>94</v>
      </c>
      <c r="H105" s="1435" t="s">
        <v>624</v>
      </c>
      <c r="I105" s="1351" t="s">
        <v>769</v>
      </c>
      <c r="L105" s="1351">
        <v>94</v>
      </c>
      <c r="M105" s="1347" t="s">
        <v>116</v>
      </c>
      <c r="N105" s="299"/>
      <c r="AF105"/>
    </row>
    <row r="106" spans="1:32" s="7" customFormat="1" ht="15.75" x14ac:dyDescent="0.25">
      <c r="A106" s="1351">
        <v>95</v>
      </c>
      <c r="B106" s="1226" t="s">
        <v>38</v>
      </c>
      <c r="C106" s="245" t="b">
        <v>1</v>
      </c>
      <c r="D106" s="679" t="s">
        <v>44</v>
      </c>
      <c r="E106" s="427"/>
      <c r="F106" s="212"/>
      <c r="G106" s="1351">
        <v>95</v>
      </c>
      <c r="H106" s="1435" t="s">
        <v>624</v>
      </c>
      <c r="I106" s="1351" t="s">
        <v>769</v>
      </c>
      <c r="L106" s="1351">
        <v>95</v>
      </c>
      <c r="M106" s="1349" t="b">
        <v>1</v>
      </c>
      <c r="N106" s="299"/>
    </row>
    <row r="107" spans="1:32" s="7" customFormat="1" ht="15.75" x14ac:dyDescent="0.25">
      <c r="A107" s="269">
        <v>96</v>
      </c>
      <c r="B107" s="659" t="s">
        <v>36</v>
      </c>
      <c r="C107" s="1379"/>
      <c r="D107" s="679" t="s">
        <v>44</v>
      </c>
      <c r="E107" s="267"/>
      <c r="F107" s="212"/>
      <c r="G107" s="269">
        <v>96</v>
      </c>
      <c r="H107" s="1435" t="s">
        <v>624</v>
      </c>
      <c r="I107" s="1351" t="s">
        <v>769</v>
      </c>
      <c r="L107" s="269">
        <v>96</v>
      </c>
      <c r="M107" s="1383"/>
      <c r="N107" s="299"/>
    </row>
    <row r="108" spans="1:32" s="7" customFormat="1" ht="15.75" x14ac:dyDescent="0.25">
      <c r="A108" s="269">
        <v>97</v>
      </c>
      <c r="B108" s="659" t="s">
        <v>32</v>
      </c>
      <c r="C108" s="42"/>
      <c r="D108" s="679" t="s">
        <v>44</v>
      </c>
      <c r="E108" s="427"/>
      <c r="F108" s="212"/>
      <c r="G108" s="269">
        <v>97</v>
      </c>
      <c r="H108" s="1435" t="s">
        <v>624</v>
      </c>
      <c r="I108" s="1351" t="s">
        <v>769</v>
      </c>
      <c r="L108" s="269">
        <v>97</v>
      </c>
      <c r="M108" s="93" t="s">
        <v>948</v>
      </c>
      <c r="N108" s="657" t="s">
        <v>283</v>
      </c>
    </row>
    <row r="109" spans="1:32" s="7" customFormat="1" ht="15.75" x14ac:dyDescent="0.25">
      <c r="A109" s="269">
        <v>98</v>
      </c>
      <c r="B109" s="659" t="s">
        <v>39</v>
      </c>
      <c r="C109" s="1371" t="s">
        <v>47</v>
      </c>
      <c r="D109" s="1143" t="s">
        <v>130</v>
      </c>
      <c r="E109" s="182"/>
      <c r="F109" s="212"/>
      <c r="G109" s="269">
        <v>98</v>
      </c>
      <c r="H109" s="1371" t="s">
        <v>48</v>
      </c>
      <c r="I109" s="269" t="s">
        <v>130</v>
      </c>
      <c r="L109" s="269">
        <v>98</v>
      </c>
      <c r="M109" s="1368" t="s">
        <v>47</v>
      </c>
      <c r="N109" s="299"/>
    </row>
    <row r="110" spans="1:32" s="7" customFormat="1" ht="15.75" x14ac:dyDescent="0.25">
      <c r="A110" s="269">
        <v>99</v>
      </c>
      <c r="B110" s="661" t="s">
        <v>29</v>
      </c>
      <c r="C110" s="1371" t="s">
        <v>117</v>
      </c>
      <c r="D110" s="1143" t="s">
        <v>130</v>
      </c>
      <c r="E110" s="178"/>
      <c r="F110" s="648"/>
      <c r="G110" s="269">
        <v>99</v>
      </c>
      <c r="H110" s="1435" t="s">
        <v>624</v>
      </c>
      <c r="I110" s="269" t="s">
        <v>769</v>
      </c>
      <c r="L110" s="269">
        <v>99</v>
      </c>
      <c r="M110" s="1368" t="s">
        <v>117</v>
      </c>
      <c r="N110" s="299"/>
    </row>
    <row r="111" spans="1:32" s="7" customFormat="1" ht="15.75" x14ac:dyDescent="0.25">
      <c r="A111" s="175" t="s">
        <v>122</v>
      </c>
      <c r="C111" s="66">
        <v>47</v>
      </c>
      <c r="E111" s="212"/>
      <c r="F111" s="212"/>
      <c r="G111" s="175"/>
      <c r="H111" s="66">
        <v>8</v>
      </c>
      <c r="I111" s="56"/>
      <c r="L111" s="175"/>
      <c r="M111" s="16">
        <v>52</v>
      </c>
    </row>
    <row r="112" spans="1:32" s="7" customFormat="1" x14ac:dyDescent="0.25">
      <c r="E112" s="212"/>
      <c r="F112" s="212"/>
    </row>
    <row r="113" spans="1:32" s="7" customFormat="1" ht="15.75" customHeight="1" x14ac:dyDescent="0.25">
      <c r="A113" s="778">
        <v>1.1000000000000001</v>
      </c>
      <c r="B113" s="1607" t="s">
        <v>159</v>
      </c>
      <c r="C113" s="1607"/>
      <c r="D113" s="1607"/>
      <c r="E113" s="1607"/>
      <c r="F113" s="212"/>
      <c r="L113" s="1599">
        <v>2.1</v>
      </c>
      <c r="M113" s="1569" t="s">
        <v>946</v>
      </c>
      <c r="N113" s="1569"/>
      <c r="O113" s="893"/>
      <c r="P113" s="893"/>
    </row>
    <row r="114" spans="1:32" s="7" customFormat="1" ht="15.75" customHeight="1" x14ac:dyDescent="0.25">
      <c r="A114" s="1608">
        <v>1.2</v>
      </c>
      <c r="B114" s="1566" t="s">
        <v>945</v>
      </c>
      <c r="C114" s="1567"/>
      <c r="D114" s="1567"/>
      <c r="E114" s="1568"/>
      <c r="F114" s="212"/>
      <c r="L114" s="1599"/>
      <c r="M114" s="1569"/>
      <c r="N114" s="1569"/>
    </row>
    <row r="115" spans="1:32" s="7" customFormat="1" ht="15.75" customHeight="1" x14ac:dyDescent="0.25">
      <c r="A115" s="1610"/>
      <c r="B115" s="1624"/>
      <c r="C115" s="1625"/>
      <c r="D115" s="1625"/>
      <c r="E115" s="1626"/>
      <c r="F115" s="212"/>
      <c r="L115" s="1723">
        <v>2.37</v>
      </c>
      <c r="M115" s="1569" t="s">
        <v>937</v>
      </c>
      <c r="N115" s="1569"/>
    </row>
    <row r="116" spans="1:32" s="7" customFormat="1" ht="15.75" customHeight="1" x14ac:dyDescent="0.25">
      <c r="A116" s="778">
        <v>1.7</v>
      </c>
      <c r="B116" s="1589" t="s">
        <v>400</v>
      </c>
      <c r="C116" s="1589"/>
      <c r="D116" s="1589"/>
      <c r="E116" s="1589"/>
      <c r="F116" s="212"/>
      <c r="G116" s="445"/>
      <c r="L116" s="1723"/>
      <c r="M116" s="1569"/>
      <c r="N116" s="1569"/>
    </row>
    <row r="117" spans="1:32" s="7" customFormat="1" ht="15.75" customHeight="1" x14ac:dyDescent="0.25">
      <c r="A117" s="778">
        <v>1.8</v>
      </c>
      <c r="B117" s="1589" t="s">
        <v>401</v>
      </c>
      <c r="C117" s="1589"/>
      <c r="D117" s="1589"/>
      <c r="E117" s="1589"/>
      <c r="L117" s="1842">
        <v>2.97</v>
      </c>
      <c r="M117" s="1584" t="s">
        <v>947</v>
      </c>
      <c r="N117" s="1584"/>
      <c r="O117" s="786"/>
      <c r="P117" s="786"/>
    </row>
    <row r="118" spans="1:32" s="7" customFormat="1" ht="15.75" customHeight="1" x14ac:dyDescent="0.25">
      <c r="A118" s="783">
        <v>1.1000000000000001</v>
      </c>
      <c r="B118" s="1565" t="s">
        <v>935</v>
      </c>
      <c r="C118" s="1565"/>
      <c r="D118" s="1565"/>
      <c r="E118" s="1565"/>
      <c r="L118" s="1842"/>
      <c r="M118" s="1584"/>
      <c r="N118" s="1584"/>
      <c r="O118" s="786"/>
      <c r="P118" s="786"/>
    </row>
    <row r="119" spans="1:32" s="7" customFormat="1" ht="15.75" x14ac:dyDescent="0.25">
      <c r="A119" s="778">
        <v>1.1299999999999999</v>
      </c>
      <c r="B119" s="1586" t="s">
        <v>786</v>
      </c>
      <c r="C119" s="1587"/>
      <c r="D119" s="1587"/>
      <c r="E119" s="1588"/>
      <c r="L119" s="1842"/>
      <c r="M119" s="1584"/>
      <c r="N119" s="1584"/>
      <c r="O119" s="786"/>
      <c r="P119" s="786"/>
    </row>
    <row r="120" spans="1:32" s="7" customFormat="1" ht="15.75" x14ac:dyDescent="0.25">
      <c r="A120" s="778">
        <v>2.1</v>
      </c>
      <c r="B120" s="1565" t="s">
        <v>944</v>
      </c>
      <c r="C120" s="1565"/>
      <c r="D120" s="1565"/>
      <c r="E120" s="1565"/>
      <c r="L120" s="1385"/>
      <c r="M120" s="786"/>
      <c r="N120" s="786"/>
      <c r="O120" s="212"/>
      <c r="P120" s="212"/>
    </row>
    <row r="121" spans="1:32" s="7" customFormat="1" ht="15.75" x14ac:dyDescent="0.25">
      <c r="A121" s="778">
        <v>2.14</v>
      </c>
      <c r="B121" s="1396" t="s">
        <v>949</v>
      </c>
      <c r="C121" s="1394"/>
      <c r="D121" s="1394"/>
      <c r="E121" s="1395"/>
      <c r="L121" s="1385"/>
      <c r="M121" s="786"/>
      <c r="N121" s="786"/>
      <c r="O121" s="212"/>
      <c r="P121" s="212"/>
    </row>
    <row r="122" spans="1:32" s="7" customFormat="1" ht="15.75" x14ac:dyDescent="0.25">
      <c r="A122" s="778">
        <v>2.16</v>
      </c>
      <c r="B122" s="1586" t="s">
        <v>1053</v>
      </c>
      <c r="C122" s="1587"/>
      <c r="D122" s="1587"/>
      <c r="E122" s="1588"/>
      <c r="F122" s="610"/>
      <c r="L122" s="1385"/>
      <c r="M122" s="786"/>
      <c r="N122" s="786"/>
      <c r="AF122"/>
    </row>
    <row r="123" spans="1:32" s="7" customFormat="1" ht="15.75" x14ac:dyDescent="0.25">
      <c r="A123" s="778">
        <v>2.17</v>
      </c>
      <c r="B123" s="1586" t="s">
        <v>1035</v>
      </c>
      <c r="C123" s="1587"/>
      <c r="D123" s="1587"/>
      <c r="E123" s="1588"/>
      <c r="F123" s="610"/>
      <c r="L123" s="172"/>
      <c r="M123" s="172"/>
      <c r="N123" s="172"/>
      <c r="AF123"/>
    </row>
    <row r="124" spans="1:32" s="7" customFormat="1" ht="15.75" x14ac:dyDescent="0.25">
      <c r="A124" s="778">
        <v>2.1800000000000002</v>
      </c>
      <c r="B124" s="1589" t="s">
        <v>324</v>
      </c>
      <c r="C124" s="1589"/>
      <c r="D124" s="1589"/>
      <c r="E124" s="1589"/>
      <c r="L124" s="172"/>
      <c r="M124" s="172"/>
      <c r="N124" s="172"/>
    </row>
    <row r="125" spans="1:32" s="7" customFormat="1" ht="15.75" x14ac:dyDescent="0.25">
      <c r="A125" s="805">
        <v>2.2200000000000002</v>
      </c>
      <c r="B125" s="1584" t="s">
        <v>1054</v>
      </c>
      <c r="C125" s="1584"/>
      <c r="D125" s="1584"/>
      <c r="E125" s="1584"/>
      <c r="L125" s="172"/>
      <c r="M125" s="172"/>
      <c r="N125" s="172"/>
    </row>
    <row r="126" spans="1:32" s="7" customFormat="1" ht="15.75" x14ac:dyDescent="0.25">
      <c r="A126" s="805">
        <v>2.86</v>
      </c>
      <c r="B126" s="1731" t="s">
        <v>951</v>
      </c>
      <c r="C126" s="1732"/>
      <c r="D126" s="1732"/>
      <c r="E126" s="1733"/>
      <c r="L126" s="172"/>
      <c r="M126" s="172"/>
      <c r="N126" s="172"/>
    </row>
    <row r="127" spans="1:32" s="7" customFormat="1" ht="15.75" x14ac:dyDescent="0.25">
      <c r="A127" s="778">
        <v>2.87</v>
      </c>
      <c r="B127" s="1586" t="s">
        <v>955</v>
      </c>
      <c r="C127" s="1587"/>
      <c r="D127" s="1587"/>
      <c r="E127" s="1588"/>
      <c r="F127" s="610"/>
      <c r="L127" s="172"/>
      <c r="M127" s="172"/>
      <c r="N127" s="172"/>
    </row>
    <row r="128" spans="1:32" s="7" customFormat="1" ht="15.75" x14ac:dyDescent="0.25">
      <c r="A128" s="778">
        <v>2.88</v>
      </c>
      <c r="B128" s="1589" t="s">
        <v>962</v>
      </c>
      <c r="C128" s="1589"/>
      <c r="D128" s="1589"/>
      <c r="E128" s="1589"/>
      <c r="F128" s="610"/>
      <c r="L128" s="172"/>
      <c r="M128" s="172"/>
      <c r="N128" s="172"/>
    </row>
    <row r="129" spans="1:6" s="7" customFormat="1" ht="15.75" x14ac:dyDescent="0.25">
      <c r="A129" s="778">
        <v>2.91</v>
      </c>
      <c r="B129" s="1589" t="s">
        <v>1036</v>
      </c>
      <c r="C129" s="1589"/>
      <c r="D129" s="1589"/>
      <c r="E129" s="1589"/>
      <c r="F129" s="610"/>
    </row>
    <row r="130" spans="1:6" s="7" customFormat="1" x14ac:dyDescent="0.25">
      <c r="D130" s="294"/>
    </row>
    <row r="131" spans="1:6" s="7" customFormat="1" x14ac:dyDescent="0.25">
      <c r="D131" s="294"/>
    </row>
    <row r="132" spans="1:6" s="7" customFormat="1" x14ac:dyDescent="0.25">
      <c r="D132" s="294"/>
    </row>
    <row r="133" spans="1:6" s="7" customFormat="1" x14ac:dyDescent="0.25">
      <c r="D133" s="294"/>
    </row>
    <row r="134" spans="1:6" s="7" customFormat="1" x14ac:dyDescent="0.25">
      <c r="D134" s="294"/>
    </row>
    <row r="135" spans="1:6" s="7" customFormat="1" x14ac:dyDescent="0.25">
      <c r="D135" s="294"/>
    </row>
    <row r="136" spans="1:6" s="7" customFormat="1" x14ac:dyDescent="0.25">
      <c r="D136" s="294"/>
    </row>
    <row r="137" spans="1:6" s="7" customFormat="1" x14ac:dyDescent="0.25">
      <c r="D137" s="294"/>
    </row>
    <row r="138" spans="1:6" s="7" customFormat="1" x14ac:dyDescent="0.25">
      <c r="D138" s="294"/>
    </row>
    <row r="139" spans="1:6" s="7" customFormat="1" x14ac:dyDescent="0.25">
      <c r="D139" s="294"/>
    </row>
    <row r="140" spans="1:6" s="7" customFormat="1" x14ac:dyDescent="0.25">
      <c r="D140" s="294"/>
    </row>
    <row r="141" spans="1:6" s="7" customFormat="1" x14ac:dyDescent="0.25">
      <c r="D141" s="294"/>
    </row>
    <row r="142" spans="1:6" s="7" customFormat="1" x14ac:dyDescent="0.25">
      <c r="D142" s="294"/>
    </row>
    <row r="143" spans="1:6" s="7" customFormat="1" x14ac:dyDescent="0.25">
      <c r="D143" s="294"/>
    </row>
    <row r="144" spans="1:6"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row r="161" spans="4:4" s="7" customFormat="1" x14ac:dyDescent="0.25">
      <c r="D161" s="294"/>
    </row>
    <row r="162" spans="4:4" s="7" customFormat="1" x14ac:dyDescent="0.25">
      <c r="D162" s="294"/>
    </row>
    <row r="163" spans="4:4" s="7" customFormat="1" x14ac:dyDescent="0.25">
      <c r="D163" s="294"/>
    </row>
    <row r="164" spans="4:4" s="7" customFormat="1" x14ac:dyDescent="0.25">
      <c r="D164" s="294"/>
    </row>
    <row r="165" spans="4:4" s="7" customFormat="1" x14ac:dyDescent="0.25">
      <c r="D165" s="294"/>
    </row>
    <row r="166" spans="4:4" s="7" customFormat="1" x14ac:dyDescent="0.25">
      <c r="D166" s="294"/>
    </row>
    <row r="167" spans="4:4" s="7" customFormat="1" x14ac:dyDescent="0.25">
      <c r="D167" s="294"/>
    </row>
    <row r="168" spans="4:4" s="7" customFormat="1" x14ac:dyDescent="0.25">
      <c r="D168" s="294"/>
    </row>
    <row r="169" spans="4:4" s="7" customFormat="1" x14ac:dyDescent="0.25">
      <c r="D169" s="294"/>
    </row>
    <row r="170" spans="4:4" s="7" customFormat="1" x14ac:dyDescent="0.25">
      <c r="D170" s="294"/>
    </row>
    <row r="171" spans="4:4" s="7" customFormat="1" x14ac:dyDescent="0.25">
      <c r="D171" s="294"/>
    </row>
    <row r="172" spans="4:4" s="7" customFormat="1" x14ac:dyDescent="0.25">
      <c r="D172" s="294"/>
    </row>
    <row r="173" spans="4:4" s="7" customFormat="1" x14ac:dyDescent="0.25">
      <c r="D173" s="294"/>
    </row>
    <row r="174" spans="4:4" s="7" customFormat="1" x14ac:dyDescent="0.25">
      <c r="D174" s="294"/>
    </row>
    <row r="175" spans="4:4" s="7" customFormat="1" x14ac:dyDescent="0.25">
      <c r="D175" s="294"/>
    </row>
    <row r="176" spans="4:4" s="7" customFormat="1" x14ac:dyDescent="0.25">
      <c r="D176" s="294"/>
    </row>
    <row r="177" spans="4:4" s="7" customFormat="1" x14ac:dyDescent="0.25">
      <c r="D177" s="294"/>
    </row>
    <row r="178" spans="4:4" s="7" customFormat="1" x14ac:dyDescent="0.25">
      <c r="D178" s="294"/>
    </row>
    <row r="179" spans="4:4" s="7" customFormat="1" x14ac:dyDescent="0.25">
      <c r="D179" s="294"/>
    </row>
    <row r="180" spans="4:4" s="7" customFormat="1" x14ac:dyDescent="0.25">
      <c r="D180" s="294"/>
    </row>
    <row r="181" spans="4:4" s="7" customFormat="1" x14ac:dyDescent="0.25">
      <c r="D181" s="294"/>
    </row>
    <row r="182" spans="4:4" s="7" customFormat="1" x14ac:dyDescent="0.25">
      <c r="D182" s="294"/>
    </row>
    <row r="183" spans="4:4" s="7" customFormat="1" x14ac:dyDescent="0.25">
      <c r="D183" s="294"/>
    </row>
    <row r="184" spans="4:4" s="7" customFormat="1" x14ac:dyDescent="0.25">
      <c r="D184" s="294"/>
    </row>
    <row r="185" spans="4:4" s="7" customFormat="1" x14ac:dyDescent="0.25">
      <c r="D185" s="294"/>
    </row>
    <row r="186" spans="4:4" s="7" customFormat="1" x14ac:dyDescent="0.25">
      <c r="D186" s="294"/>
    </row>
    <row r="187" spans="4:4" s="7" customFormat="1" x14ac:dyDescent="0.25">
      <c r="D187" s="294"/>
    </row>
    <row r="188" spans="4:4" s="7" customFormat="1" x14ac:dyDescent="0.25">
      <c r="D188" s="294"/>
    </row>
    <row r="189" spans="4:4" s="7" customFormat="1" x14ac:dyDescent="0.25">
      <c r="D189" s="294"/>
    </row>
    <row r="190" spans="4:4" s="7" customFormat="1" x14ac:dyDescent="0.25">
      <c r="D190" s="294"/>
    </row>
    <row r="191" spans="4:4" s="7" customFormat="1" x14ac:dyDescent="0.25">
      <c r="D191" s="294"/>
    </row>
    <row r="192" spans="4:4" s="7" customFormat="1" x14ac:dyDescent="0.25">
      <c r="D192" s="294"/>
    </row>
    <row r="193" spans="4:4" s="7" customFormat="1" x14ac:dyDescent="0.25">
      <c r="D193" s="294"/>
    </row>
    <row r="194" spans="4:4" s="7" customFormat="1" x14ac:dyDescent="0.25">
      <c r="D194" s="294"/>
    </row>
    <row r="195" spans="4:4" s="7" customFormat="1" x14ac:dyDescent="0.25">
      <c r="D195" s="294"/>
    </row>
    <row r="196" spans="4:4" s="7" customFormat="1" x14ac:dyDescent="0.25">
      <c r="D196" s="294"/>
    </row>
    <row r="197" spans="4:4" s="7" customFormat="1" x14ac:dyDescent="0.25">
      <c r="D197" s="294"/>
    </row>
    <row r="198" spans="4:4" s="7" customFormat="1" x14ac:dyDescent="0.25">
      <c r="D198" s="294"/>
    </row>
    <row r="199" spans="4:4" s="7" customFormat="1" x14ac:dyDescent="0.25">
      <c r="D199" s="294"/>
    </row>
    <row r="200" spans="4:4" s="7" customFormat="1" x14ac:dyDescent="0.25">
      <c r="D200" s="294"/>
    </row>
    <row r="201" spans="4:4" s="7" customFormat="1" x14ac:dyDescent="0.25">
      <c r="D201" s="294"/>
    </row>
    <row r="202" spans="4:4" s="7" customFormat="1" x14ac:dyDescent="0.25">
      <c r="D202" s="294"/>
    </row>
  </sheetData>
  <mergeCells count="35">
    <mergeCell ref="M115:N116"/>
    <mergeCell ref="L115:L116"/>
    <mergeCell ref="L31:N31"/>
    <mergeCell ref="L50:M50"/>
    <mergeCell ref="M117:N119"/>
    <mergeCell ref="L117:L119"/>
    <mergeCell ref="M113:N114"/>
    <mergeCell ref="L113:L114"/>
    <mergeCell ref="L30:O30"/>
    <mergeCell ref="A19:A20"/>
    <mergeCell ref="B19:B20"/>
    <mergeCell ref="C19:C20"/>
    <mergeCell ref="G31:I31"/>
    <mergeCell ref="A30:C30"/>
    <mergeCell ref="B124:E124"/>
    <mergeCell ref="B125:E125"/>
    <mergeCell ref="B127:E127"/>
    <mergeCell ref="B128:E128"/>
    <mergeCell ref="B126:E126"/>
    <mergeCell ref="G50:I50"/>
    <mergeCell ref="B129:E129"/>
    <mergeCell ref="A9:C9"/>
    <mergeCell ref="H9:H23"/>
    <mergeCell ref="B120:E120"/>
    <mergeCell ref="B122:E122"/>
    <mergeCell ref="B123:E123"/>
    <mergeCell ref="B116:E116"/>
    <mergeCell ref="B117:E117"/>
    <mergeCell ref="B118:E118"/>
    <mergeCell ref="B119:E119"/>
    <mergeCell ref="B114:E115"/>
    <mergeCell ref="A114:A115"/>
    <mergeCell ref="B113:E113"/>
    <mergeCell ref="A31:C31"/>
    <mergeCell ref="A50:C50"/>
  </mergeCells>
  <pageMargins left="0.23622047244094491" right="0.23622047244094491" top="0.19685039370078741" bottom="0.15748031496062992" header="0.11811023622047245" footer="0.11811023622047245"/>
  <pageSetup paperSize="8" scale="31"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AW377"/>
  <sheetViews>
    <sheetView topLeftCell="A4" zoomScale="75" zoomScaleNormal="75" workbookViewId="0">
      <selection activeCell="A9" sqref="A9"/>
    </sheetView>
  </sheetViews>
  <sheetFormatPr defaultRowHeight="15" x14ac:dyDescent="0.25"/>
  <cols>
    <col min="1" max="1" width="8.28515625" style="7" customWidth="1"/>
    <col min="2" max="2" width="54.5703125" style="7" customWidth="1"/>
    <col min="3" max="3" width="56.140625" bestFit="1" customWidth="1"/>
    <col min="4" max="4" width="3.140625" style="7" bestFit="1" customWidth="1"/>
    <col min="5" max="5" width="8.85546875" style="7" bestFit="1" customWidth="1"/>
    <col min="6" max="6" width="2.5703125" style="212" customWidth="1"/>
    <col min="7" max="7" width="9.140625" style="7"/>
    <col min="8" max="8" width="55.7109375" customWidth="1"/>
    <col min="9" max="9" width="3.140625" style="7" customWidth="1"/>
    <col min="10" max="10" width="8.85546875" style="212" bestFit="1" customWidth="1"/>
    <col min="11" max="11" width="19.42578125" style="7" customWidth="1"/>
    <col min="12" max="49" width="9.140625" style="7"/>
  </cols>
  <sheetData>
    <row r="1" spans="1:10" s="7" customFormat="1" x14ac:dyDescent="0.25">
      <c r="D1" s="294"/>
    </row>
    <row r="2" spans="1:10" s="7" customFormat="1" x14ac:dyDescent="0.25">
      <c r="D2" s="294"/>
    </row>
    <row r="3" spans="1:10" s="7" customFormat="1" x14ac:dyDescent="0.25">
      <c r="D3" s="294"/>
    </row>
    <row r="4" spans="1:10" s="7" customFormat="1" ht="18" x14ac:dyDescent="0.25">
      <c r="B4" s="1220" t="s">
        <v>901</v>
      </c>
    </row>
    <row r="5" spans="1:10" s="7" customFormat="1" x14ac:dyDescent="0.25">
      <c r="D5" s="294"/>
    </row>
    <row r="6" spans="1:10" s="7" customFormat="1" x14ac:dyDescent="0.25">
      <c r="D6" s="294"/>
    </row>
    <row r="7" spans="1:10" s="7" customFormat="1" ht="11.25" customHeight="1" x14ac:dyDescent="0.25">
      <c r="D7" s="294"/>
    </row>
    <row r="8" spans="1:10" s="7" customFormat="1" x14ac:dyDescent="0.25"/>
    <row r="9" spans="1:10" s="175" customFormat="1" ht="15.75" x14ac:dyDescent="0.25">
      <c r="A9" s="1221" t="s">
        <v>131</v>
      </c>
      <c r="E9" s="186"/>
      <c r="F9" s="186"/>
      <c r="J9" s="186"/>
    </row>
    <row r="10" spans="1:10" s="175" customFormat="1" ht="15.75" x14ac:dyDescent="0.25">
      <c r="A10" s="1115">
        <v>1</v>
      </c>
      <c r="B10" s="873" t="s">
        <v>127</v>
      </c>
      <c r="C10" s="93" t="s">
        <v>128</v>
      </c>
      <c r="D10" s="186"/>
      <c r="E10" s="186"/>
      <c r="F10" s="186"/>
      <c r="J10" s="186"/>
    </row>
    <row r="11" spans="1:10" s="7" customFormat="1" ht="15.75" x14ac:dyDescent="0.25">
      <c r="A11" s="1115">
        <v>2</v>
      </c>
      <c r="B11" s="873" t="s">
        <v>90</v>
      </c>
      <c r="C11" s="1181" t="s">
        <v>94</v>
      </c>
      <c r="D11" s="1195"/>
      <c r="E11" s="219"/>
      <c r="F11" s="219"/>
      <c r="J11" s="212"/>
    </row>
    <row r="12" spans="1:10" s="7" customFormat="1" ht="15.75" x14ac:dyDescent="0.25">
      <c r="A12" s="1115">
        <v>3</v>
      </c>
      <c r="B12" s="873" t="s">
        <v>91</v>
      </c>
      <c r="C12" s="1181" t="s">
        <v>96</v>
      </c>
      <c r="D12" s="1195"/>
      <c r="E12" s="219"/>
      <c r="F12" s="219"/>
      <c r="J12" s="212"/>
    </row>
    <row r="13" spans="1:10" s="7" customFormat="1" ht="15.75" x14ac:dyDescent="0.25">
      <c r="A13" s="1115">
        <v>4</v>
      </c>
      <c r="B13" s="873" t="s">
        <v>101</v>
      </c>
      <c r="C13" s="1187">
        <v>43941</v>
      </c>
      <c r="D13" s="187"/>
      <c r="E13" s="220"/>
      <c r="F13" s="220"/>
      <c r="G13" s="175"/>
      <c r="J13" s="212"/>
    </row>
    <row r="14" spans="1:10" s="7" customFormat="1" ht="15.75" x14ac:dyDescent="0.25">
      <c r="A14" s="1115">
        <v>5</v>
      </c>
      <c r="B14" s="873" t="s">
        <v>123</v>
      </c>
      <c r="C14" s="821">
        <v>0.45520833333333338</v>
      </c>
      <c r="D14" s="188"/>
      <c r="E14" s="220"/>
      <c r="F14" s="220"/>
      <c r="G14" s="175"/>
      <c r="J14" s="212"/>
    </row>
    <row r="15" spans="1:10" s="7" customFormat="1" ht="15.75" x14ac:dyDescent="0.25">
      <c r="A15" s="1115">
        <v>6</v>
      </c>
      <c r="B15" s="873" t="s">
        <v>124</v>
      </c>
      <c r="C15" s="1187" t="s">
        <v>125</v>
      </c>
      <c r="D15" s="187"/>
      <c r="E15" s="220"/>
      <c r="F15" s="220"/>
      <c r="G15" s="175"/>
      <c r="J15" s="212"/>
    </row>
    <row r="16" spans="1:10" s="7" customFormat="1" ht="15.75" x14ac:dyDescent="0.25">
      <c r="A16" s="1115">
        <v>7</v>
      </c>
      <c r="B16" s="873" t="s">
        <v>102</v>
      </c>
      <c r="C16" s="1187">
        <v>43942</v>
      </c>
      <c r="D16" s="187"/>
      <c r="E16" s="220"/>
      <c r="F16" s="220"/>
      <c r="G16" s="175"/>
      <c r="J16" s="212"/>
    </row>
    <row r="17" spans="1:15" s="7" customFormat="1" ht="15.75" x14ac:dyDescent="0.25">
      <c r="A17" s="1115">
        <v>8</v>
      </c>
      <c r="B17" s="873" t="s">
        <v>103</v>
      </c>
      <c r="C17" s="1187">
        <v>43949</v>
      </c>
      <c r="D17" s="187"/>
      <c r="E17" s="220"/>
      <c r="F17" s="220"/>
      <c r="G17" s="175"/>
      <c r="J17" s="212"/>
    </row>
    <row r="18" spans="1:15" s="7" customFormat="1" ht="15.75" x14ac:dyDescent="0.25">
      <c r="A18" s="1115">
        <v>9</v>
      </c>
      <c r="B18" s="873" t="s">
        <v>85</v>
      </c>
      <c r="C18" s="1181" t="s">
        <v>98</v>
      </c>
      <c r="D18" s="1195"/>
      <c r="E18" s="221"/>
      <c r="F18" s="221"/>
      <c r="G18" s="175"/>
      <c r="J18" s="212"/>
    </row>
    <row r="19" spans="1:15" s="7" customFormat="1" ht="15.75" x14ac:dyDescent="0.25">
      <c r="A19" s="1115">
        <v>10</v>
      </c>
      <c r="B19" s="873" t="s">
        <v>86</v>
      </c>
      <c r="C19" s="109">
        <v>10000000</v>
      </c>
      <c r="D19" s="189"/>
      <c r="E19" s="220"/>
      <c r="F19" s="220"/>
      <c r="G19" s="175"/>
      <c r="J19" s="212"/>
    </row>
    <row r="20" spans="1:15" s="7" customFormat="1" ht="15.75" x14ac:dyDescent="0.25">
      <c r="A20" s="1115">
        <v>11</v>
      </c>
      <c r="B20" s="873" t="s">
        <v>87</v>
      </c>
      <c r="C20" s="109">
        <v>10213826.02739726</v>
      </c>
      <c r="D20" s="189"/>
      <c r="E20" s="219"/>
      <c r="F20" s="219"/>
      <c r="G20" s="175"/>
      <c r="J20" s="212"/>
    </row>
    <row r="21" spans="1:15" s="7" customFormat="1" ht="15.75" x14ac:dyDescent="0.25">
      <c r="A21" s="1115">
        <v>12</v>
      </c>
      <c r="B21" s="873" t="s">
        <v>83</v>
      </c>
      <c r="C21" s="109">
        <v>10162756.897260273</v>
      </c>
      <c r="D21" s="189"/>
      <c r="E21" s="222"/>
      <c r="F21" s="222"/>
      <c r="G21" s="175"/>
      <c r="J21" s="212"/>
    </row>
    <row r="22" spans="1:15" s="7" customFormat="1" ht="15.75" x14ac:dyDescent="0.25">
      <c r="A22" s="1115">
        <v>13</v>
      </c>
      <c r="B22" s="873" t="s">
        <v>88</v>
      </c>
      <c r="C22" s="1181" t="s">
        <v>99</v>
      </c>
      <c r="D22" s="1195"/>
      <c r="E22" s="220"/>
      <c r="F22" s="220"/>
      <c r="G22" s="175"/>
      <c r="J22" s="212"/>
    </row>
    <row r="23" spans="1:15" s="7" customFormat="1" ht="15.75" x14ac:dyDescent="0.25">
      <c r="A23" s="1115">
        <v>14</v>
      </c>
      <c r="B23" s="873" t="s">
        <v>82</v>
      </c>
      <c r="C23" s="666">
        <v>-6.1000000000000004E-3</v>
      </c>
      <c r="D23" s="190"/>
      <c r="E23" s="1178"/>
      <c r="F23" s="1178"/>
      <c r="G23" s="175"/>
      <c r="J23" s="212"/>
    </row>
    <row r="24" spans="1:15" s="7" customFormat="1" ht="15.75" x14ac:dyDescent="0.25">
      <c r="A24" s="1115">
        <v>15</v>
      </c>
      <c r="B24" s="873" t="s">
        <v>84</v>
      </c>
      <c r="C24" s="109">
        <f>C21*(1+((C23*(C17-C16))/(360)))</f>
        <v>10161551.481372736</v>
      </c>
      <c r="D24" s="189"/>
      <c r="E24" s="220"/>
      <c r="F24" s="220"/>
      <c r="G24" s="175"/>
      <c r="J24" s="212"/>
    </row>
    <row r="25" spans="1:15" s="7" customFormat="1" ht="15.75" x14ac:dyDescent="0.25">
      <c r="A25" s="1115">
        <v>16</v>
      </c>
      <c r="B25" s="873" t="s">
        <v>316</v>
      </c>
      <c r="C25" s="109" t="s">
        <v>262</v>
      </c>
      <c r="D25" s="189"/>
      <c r="E25" s="219"/>
      <c r="F25" s="219"/>
      <c r="G25" s="175"/>
      <c r="J25" s="212"/>
    </row>
    <row r="26" spans="1:15" s="7" customFormat="1" ht="15.75" x14ac:dyDescent="0.25">
      <c r="A26" s="198"/>
      <c r="B26" s="910"/>
      <c r="C26" s="189"/>
      <c r="D26" s="189"/>
      <c r="E26" s="175"/>
      <c r="F26" s="186"/>
      <c r="G26" s="1689" t="s">
        <v>729</v>
      </c>
      <c r="H26" s="1689"/>
      <c r="I26" s="1689"/>
      <c r="J26" s="1689"/>
      <c r="K26" s="1689"/>
    </row>
    <row r="27" spans="1:15" s="7" customFormat="1" ht="36" customHeight="1" x14ac:dyDescent="0.25">
      <c r="A27" s="1577" t="s">
        <v>133</v>
      </c>
      <c r="B27" s="1577"/>
      <c r="C27" s="1577"/>
      <c r="D27" s="302"/>
      <c r="E27" s="302"/>
      <c r="F27" s="213"/>
      <c r="G27" s="1577" t="s">
        <v>133</v>
      </c>
      <c r="H27" s="1577"/>
      <c r="I27" s="1646"/>
      <c r="J27" s="1172"/>
      <c r="K27" s="913" t="s">
        <v>858</v>
      </c>
    </row>
    <row r="28" spans="1:15" s="7" customFormat="1" ht="15.75" x14ac:dyDescent="0.25">
      <c r="A28" s="537">
        <v>1</v>
      </c>
      <c r="B28" s="901" t="s">
        <v>0</v>
      </c>
      <c r="C28" s="1183" t="s">
        <v>671</v>
      </c>
      <c r="D28" s="269" t="s">
        <v>130</v>
      </c>
      <c r="E28" s="660" t="s">
        <v>283</v>
      </c>
      <c r="F28" s="931"/>
      <c r="G28" s="1113">
        <v>1</v>
      </c>
      <c r="H28" s="93" t="s">
        <v>675</v>
      </c>
      <c r="I28" s="269" t="s">
        <v>130</v>
      </c>
      <c r="J28" s="267" t="s">
        <v>283</v>
      </c>
      <c r="K28" s="1115"/>
      <c r="N28" s="299"/>
      <c r="O28" s="299"/>
    </row>
    <row r="29" spans="1:15" s="7" customFormat="1" ht="15.75" x14ac:dyDescent="0.25">
      <c r="A29" s="537">
        <v>2</v>
      </c>
      <c r="B29" s="901" t="s">
        <v>1</v>
      </c>
      <c r="C29" s="1181" t="s">
        <v>93</v>
      </c>
      <c r="D29" s="269" t="s">
        <v>130</v>
      </c>
      <c r="E29" s="1273" t="s">
        <v>283</v>
      </c>
      <c r="F29" s="932"/>
      <c r="G29" s="1115">
        <v>2</v>
      </c>
      <c r="H29" s="93" t="s">
        <v>93</v>
      </c>
      <c r="I29" s="269" t="s">
        <v>130</v>
      </c>
      <c r="K29" s="1125"/>
      <c r="N29" s="299"/>
      <c r="O29" s="299"/>
    </row>
    <row r="30" spans="1:15" s="7" customFormat="1" ht="15.75" x14ac:dyDescent="0.25">
      <c r="A30" s="537">
        <v>3</v>
      </c>
      <c r="B30" s="901" t="s">
        <v>40</v>
      </c>
      <c r="C30" s="1181" t="s">
        <v>93</v>
      </c>
      <c r="D30" s="269" t="s">
        <v>130</v>
      </c>
      <c r="E30" s="1273"/>
      <c r="F30" s="932"/>
      <c r="G30" s="1115">
        <v>3</v>
      </c>
      <c r="H30" s="93" t="s">
        <v>93</v>
      </c>
      <c r="I30" s="269" t="s">
        <v>130</v>
      </c>
      <c r="K30" s="1125"/>
      <c r="N30" s="299"/>
      <c r="O30" s="299"/>
    </row>
    <row r="31" spans="1:15" s="7" customFormat="1" ht="15.75" x14ac:dyDescent="0.25">
      <c r="A31" s="537">
        <v>4</v>
      </c>
      <c r="B31" s="901" t="s">
        <v>12</v>
      </c>
      <c r="C31" s="1181" t="s">
        <v>106</v>
      </c>
      <c r="D31" s="269" t="s">
        <v>130</v>
      </c>
      <c r="E31" s="1273"/>
      <c r="F31" s="932"/>
      <c r="G31" s="1115">
        <v>4</v>
      </c>
      <c r="H31" s="1436" t="s">
        <v>623</v>
      </c>
      <c r="I31" s="1536" t="s">
        <v>769</v>
      </c>
      <c r="K31" s="1114"/>
      <c r="N31" s="299"/>
      <c r="O31" s="299"/>
    </row>
    <row r="32" spans="1:15" s="7" customFormat="1" ht="15.75" x14ac:dyDescent="0.25">
      <c r="A32" s="537">
        <v>5</v>
      </c>
      <c r="B32" s="901" t="s">
        <v>2</v>
      </c>
      <c r="C32" s="1181" t="s">
        <v>107</v>
      </c>
      <c r="D32" s="269" t="s">
        <v>130</v>
      </c>
      <c r="E32" s="1273"/>
      <c r="F32" s="932"/>
      <c r="G32" s="1115">
        <v>5</v>
      </c>
      <c r="H32" s="1436" t="s">
        <v>623</v>
      </c>
      <c r="I32" s="1536" t="s">
        <v>769</v>
      </c>
      <c r="K32" s="1119"/>
      <c r="N32" s="299"/>
      <c r="O32" s="299"/>
    </row>
    <row r="33" spans="1:15" ht="15.75" x14ac:dyDescent="0.25">
      <c r="A33" s="537">
        <v>6</v>
      </c>
      <c r="B33" s="647" t="s">
        <v>445</v>
      </c>
      <c r="C33" s="71"/>
      <c r="D33" s="269" t="s">
        <v>44</v>
      </c>
      <c r="E33" s="657"/>
      <c r="F33" s="506"/>
      <c r="G33" s="1115">
        <v>6</v>
      </c>
      <c r="H33" s="1436" t="s">
        <v>623</v>
      </c>
      <c r="I33" s="1536" t="s">
        <v>769</v>
      </c>
      <c r="J33" s="7"/>
      <c r="K33" s="1114"/>
      <c r="N33" s="299"/>
      <c r="O33" s="299"/>
    </row>
    <row r="34" spans="1:15" ht="15.75" x14ac:dyDescent="0.25">
      <c r="A34" s="537">
        <v>7</v>
      </c>
      <c r="B34" s="647" t="s">
        <v>446</v>
      </c>
      <c r="C34" s="71"/>
      <c r="D34" s="269" t="s">
        <v>43</v>
      </c>
      <c r="E34" s="657" t="s">
        <v>283</v>
      </c>
      <c r="F34" s="506"/>
      <c r="G34" s="1115">
        <v>7</v>
      </c>
      <c r="H34" s="1521"/>
      <c r="I34" s="269" t="s">
        <v>43</v>
      </c>
      <c r="J34" s="7"/>
      <c r="K34" s="1126"/>
      <c r="N34" s="299"/>
      <c r="O34" s="299"/>
    </row>
    <row r="35" spans="1:15" ht="15.75" x14ac:dyDescent="0.25">
      <c r="A35" s="537">
        <v>8</v>
      </c>
      <c r="B35" s="647" t="s">
        <v>447</v>
      </c>
      <c r="C35" s="71"/>
      <c r="D35" s="269" t="s">
        <v>43</v>
      </c>
      <c r="E35" s="657" t="s">
        <v>283</v>
      </c>
      <c r="F35" s="506"/>
      <c r="G35" s="1115">
        <v>8</v>
      </c>
      <c r="H35" s="1521"/>
      <c r="I35" s="269" t="s">
        <v>43</v>
      </c>
      <c r="J35" s="7"/>
      <c r="K35" s="1114"/>
      <c r="N35" s="299"/>
      <c r="O35" s="299"/>
    </row>
    <row r="36" spans="1:15" s="7" customFormat="1" ht="15.75" x14ac:dyDescent="0.25">
      <c r="A36" s="537">
        <v>9</v>
      </c>
      <c r="B36" s="901" t="s">
        <v>5</v>
      </c>
      <c r="C36" s="1181" t="s">
        <v>109</v>
      </c>
      <c r="D36" s="269" t="s">
        <v>130</v>
      </c>
      <c r="E36" s="657"/>
      <c r="F36" s="506"/>
      <c r="G36" s="1115">
        <v>9</v>
      </c>
      <c r="H36" s="1436" t="s">
        <v>623</v>
      </c>
      <c r="I36" s="1536" t="s">
        <v>769</v>
      </c>
      <c r="K36" s="1115"/>
      <c r="N36" s="299"/>
      <c r="O36" s="299"/>
    </row>
    <row r="37" spans="1:15" s="7" customFormat="1" ht="15.75" x14ac:dyDescent="0.25">
      <c r="A37" s="537">
        <v>10</v>
      </c>
      <c r="B37" s="901" t="s">
        <v>6</v>
      </c>
      <c r="C37" s="1181" t="s">
        <v>93</v>
      </c>
      <c r="D37" s="269" t="s">
        <v>130</v>
      </c>
      <c r="E37" s="657" t="s">
        <v>283</v>
      </c>
      <c r="F37" s="506"/>
      <c r="G37" s="1115">
        <v>10</v>
      </c>
      <c r="H37" s="1436" t="s">
        <v>623</v>
      </c>
      <c r="I37" s="1536" t="s">
        <v>769</v>
      </c>
      <c r="K37" s="1125">
        <v>4.0999999999999996</v>
      </c>
      <c r="N37" s="299"/>
      <c r="O37" s="299"/>
    </row>
    <row r="38" spans="1:15" s="7" customFormat="1" ht="15.75" x14ac:dyDescent="0.25">
      <c r="A38" s="537">
        <v>11</v>
      </c>
      <c r="B38" s="901" t="s">
        <v>7</v>
      </c>
      <c r="C38" s="1181" t="s">
        <v>97</v>
      </c>
      <c r="D38" s="269" t="s">
        <v>130</v>
      </c>
      <c r="E38" s="657"/>
      <c r="F38" s="506"/>
      <c r="G38" s="1115">
        <v>11</v>
      </c>
      <c r="H38" s="1181" t="s">
        <v>97</v>
      </c>
      <c r="I38" s="269" t="s">
        <v>130</v>
      </c>
      <c r="K38" s="1116"/>
      <c r="N38" s="299"/>
      <c r="O38" s="299"/>
    </row>
    <row r="39" spans="1:15" s="7" customFormat="1" ht="15.75" x14ac:dyDescent="0.25">
      <c r="A39" s="537">
        <v>12</v>
      </c>
      <c r="B39" s="901" t="s">
        <v>46</v>
      </c>
      <c r="C39" s="1181" t="s">
        <v>108</v>
      </c>
      <c r="D39" s="269" t="s">
        <v>130</v>
      </c>
      <c r="E39" s="657"/>
      <c r="F39" s="506"/>
      <c r="G39" s="1115">
        <v>12</v>
      </c>
      <c r="H39" s="1436" t="s">
        <v>623</v>
      </c>
      <c r="I39" s="1536" t="s">
        <v>769</v>
      </c>
      <c r="K39" s="1125"/>
      <c r="N39" s="299"/>
      <c r="O39" s="299"/>
    </row>
    <row r="40" spans="1:15" ht="15.75" x14ac:dyDescent="0.25">
      <c r="A40" s="537">
        <v>13</v>
      </c>
      <c r="B40" s="901" t="s">
        <v>8</v>
      </c>
      <c r="C40" s="987"/>
      <c r="D40" s="269" t="s">
        <v>43</v>
      </c>
      <c r="E40" s="657" t="s">
        <v>283</v>
      </c>
      <c r="F40" s="506"/>
      <c r="G40" s="1115">
        <v>13</v>
      </c>
      <c r="H40" s="1436" t="s">
        <v>623</v>
      </c>
      <c r="I40" s="269" t="s">
        <v>769</v>
      </c>
      <c r="J40" s="7"/>
      <c r="K40" s="1115">
        <v>4.3</v>
      </c>
      <c r="N40" s="299"/>
      <c r="O40" s="299"/>
    </row>
    <row r="41" spans="1:15" ht="15.75" x14ac:dyDescent="0.25">
      <c r="A41" s="537">
        <v>14</v>
      </c>
      <c r="B41" s="901" t="s">
        <v>9</v>
      </c>
      <c r="C41" s="71"/>
      <c r="D41" s="269" t="s">
        <v>43</v>
      </c>
      <c r="E41" s="657"/>
      <c r="F41" s="506"/>
      <c r="G41" s="1115">
        <v>14</v>
      </c>
      <c r="H41" s="1521"/>
      <c r="I41" s="269" t="s">
        <v>43</v>
      </c>
      <c r="J41" s="7"/>
      <c r="K41" s="1118"/>
      <c r="N41" s="299"/>
      <c r="O41" s="299"/>
    </row>
    <row r="42" spans="1:15" ht="15.75" x14ac:dyDescent="0.25">
      <c r="A42" s="537">
        <v>15</v>
      </c>
      <c r="B42" s="901" t="s">
        <v>10</v>
      </c>
      <c r="C42" s="71"/>
      <c r="D42" s="269" t="s">
        <v>43</v>
      </c>
      <c r="E42" s="657"/>
      <c r="F42" s="506"/>
      <c r="G42" s="1115">
        <v>15</v>
      </c>
      <c r="H42" s="1436" t="s">
        <v>623</v>
      </c>
      <c r="I42" s="269" t="s">
        <v>769</v>
      </c>
      <c r="J42" s="7"/>
      <c r="K42" s="1125"/>
      <c r="N42" s="299"/>
      <c r="O42" s="299"/>
    </row>
    <row r="43" spans="1:15" ht="15.75" x14ac:dyDescent="0.25">
      <c r="A43" s="537">
        <v>16</v>
      </c>
      <c r="B43" s="901" t="s">
        <v>41</v>
      </c>
      <c r="C43" s="71"/>
      <c r="D43" s="269" t="s">
        <v>44</v>
      </c>
      <c r="E43" s="657"/>
      <c r="F43" s="506"/>
      <c r="G43" s="1115">
        <v>16</v>
      </c>
      <c r="H43" s="1436" t="s">
        <v>623</v>
      </c>
      <c r="I43" s="269" t="s">
        <v>769</v>
      </c>
      <c r="J43" s="7"/>
      <c r="K43" s="1116"/>
      <c r="N43" s="299"/>
      <c r="O43" s="299"/>
    </row>
    <row r="44" spans="1:15" ht="15.75" x14ac:dyDescent="0.25">
      <c r="A44" s="537">
        <v>17</v>
      </c>
      <c r="B44" s="901" t="s">
        <v>11</v>
      </c>
      <c r="C44" s="19" t="str">
        <f>C30</f>
        <v>MP6I5ZYZBEU3UXPYFY54</v>
      </c>
      <c r="D44" s="269" t="s">
        <v>43</v>
      </c>
      <c r="E44" s="657" t="s">
        <v>283</v>
      </c>
      <c r="F44" s="506"/>
      <c r="G44" s="1115">
        <v>17</v>
      </c>
      <c r="H44" s="1436" t="s">
        <v>623</v>
      </c>
      <c r="I44" s="269" t="s">
        <v>769</v>
      </c>
      <c r="J44" s="7"/>
      <c r="K44" s="1115">
        <v>4.5999999999999996</v>
      </c>
      <c r="N44" s="299"/>
      <c r="O44" s="299"/>
    </row>
    <row r="45" spans="1:15" ht="15.75" x14ac:dyDescent="0.25">
      <c r="A45" s="537">
        <v>18</v>
      </c>
      <c r="B45" s="901" t="s">
        <v>154</v>
      </c>
      <c r="C45" s="72"/>
      <c r="D45" s="269" t="s">
        <v>43</v>
      </c>
      <c r="E45" s="657"/>
      <c r="F45" s="506"/>
      <c r="G45" s="537">
        <v>18</v>
      </c>
      <c r="H45" s="1137"/>
      <c r="I45" s="269" t="s">
        <v>43</v>
      </c>
      <c r="J45" s="7"/>
      <c r="K45" s="1115"/>
      <c r="N45" s="299"/>
      <c r="O45" s="299"/>
    </row>
    <row r="46" spans="1:15" ht="15.75" x14ac:dyDescent="0.25">
      <c r="A46" s="678" t="s">
        <v>134</v>
      </c>
      <c r="B46" s="1224"/>
      <c r="C46" s="384"/>
      <c r="D46" s="1423"/>
      <c r="E46" s="299"/>
      <c r="F46" s="933"/>
      <c r="G46" s="1221"/>
      <c r="H46" s="175"/>
      <c r="I46" s="826"/>
      <c r="J46" s="7"/>
      <c r="K46" s="198"/>
      <c r="N46" s="299"/>
      <c r="O46" s="299"/>
    </row>
    <row r="47" spans="1:15" ht="15.75" x14ac:dyDescent="0.25">
      <c r="A47" s="537">
        <v>1</v>
      </c>
      <c r="B47" s="901" t="s">
        <v>49</v>
      </c>
      <c r="C47" s="19" t="s">
        <v>120</v>
      </c>
      <c r="D47" s="1143" t="s">
        <v>130</v>
      </c>
      <c r="E47" s="657" t="s">
        <v>283</v>
      </c>
      <c r="F47" s="506"/>
      <c r="G47" s="1115">
        <v>1</v>
      </c>
      <c r="H47" s="671" t="s">
        <v>120</v>
      </c>
      <c r="I47" s="269" t="s">
        <v>43</v>
      </c>
      <c r="J47" s="7"/>
      <c r="K47" s="1115">
        <v>3.1</v>
      </c>
      <c r="N47" s="299"/>
      <c r="O47" s="299"/>
    </row>
    <row r="48" spans="1:15" ht="15.75" x14ac:dyDescent="0.25">
      <c r="A48" s="537">
        <v>2</v>
      </c>
      <c r="B48" s="901" t="s">
        <v>15</v>
      </c>
      <c r="C48" s="71"/>
      <c r="D48" s="1143" t="s">
        <v>44</v>
      </c>
      <c r="E48" s="299"/>
      <c r="F48" s="933"/>
      <c r="G48" s="1115">
        <v>2</v>
      </c>
      <c r="H48" s="1137"/>
      <c r="I48" s="269" t="s">
        <v>769</v>
      </c>
      <c r="J48" s="7"/>
      <c r="K48" s="1115"/>
      <c r="N48" s="299"/>
      <c r="O48" s="299"/>
    </row>
    <row r="49" spans="1:15" ht="15.75" x14ac:dyDescent="0.25">
      <c r="A49" s="537">
        <v>3</v>
      </c>
      <c r="B49" s="901" t="s">
        <v>79</v>
      </c>
      <c r="C49" s="88" t="s">
        <v>645</v>
      </c>
      <c r="D49" s="1143" t="s">
        <v>130</v>
      </c>
      <c r="E49" s="299"/>
      <c r="F49" s="933"/>
      <c r="G49" s="1115">
        <v>3</v>
      </c>
      <c r="H49" s="912" t="s">
        <v>674</v>
      </c>
      <c r="I49" s="269" t="s">
        <v>130</v>
      </c>
      <c r="J49" s="427" t="s">
        <v>283</v>
      </c>
      <c r="K49" s="1128">
        <v>9.1999999999999993</v>
      </c>
      <c r="N49" s="299"/>
      <c r="O49" s="299"/>
    </row>
    <row r="50" spans="1:15" ht="15.75" x14ac:dyDescent="0.25">
      <c r="A50" s="537">
        <v>4</v>
      </c>
      <c r="B50" s="901" t="s">
        <v>34</v>
      </c>
      <c r="C50" s="19" t="s">
        <v>110</v>
      </c>
      <c r="D50" s="1143" t="s">
        <v>130</v>
      </c>
      <c r="E50" s="299"/>
      <c r="F50" s="933"/>
      <c r="G50" s="1115">
        <v>4</v>
      </c>
      <c r="H50" s="1520" t="s">
        <v>110</v>
      </c>
      <c r="I50" s="269" t="s">
        <v>130</v>
      </c>
      <c r="J50" s="7"/>
      <c r="K50" s="1115"/>
      <c r="N50" s="299"/>
      <c r="O50" s="299"/>
    </row>
    <row r="51" spans="1:15" ht="15.75" x14ac:dyDescent="0.25">
      <c r="A51" s="537">
        <v>5</v>
      </c>
      <c r="B51" s="901" t="s">
        <v>16</v>
      </c>
      <c r="C51" s="19" t="b">
        <v>0</v>
      </c>
      <c r="D51" s="1143" t="s">
        <v>130</v>
      </c>
      <c r="E51" s="299"/>
      <c r="F51" s="933"/>
      <c r="G51" s="1115">
        <v>5</v>
      </c>
      <c r="H51" s="1436" t="s">
        <v>623</v>
      </c>
      <c r="I51" s="269" t="s">
        <v>769</v>
      </c>
      <c r="J51" s="7"/>
      <c r="K51" s="1115"/>
      <c r="N51" s="299"/>
      <c r="O51" s="299"/>
    </row>
    <row r="52" spans="1:15" ht="15.75" x14ac:dyDescent="0.25">
      <c r="A52" s="537">
        <v>6</v>
      </c>
      <c r="B52" s="901" t="s">
        <v>50</v>
      </c>
      <c r="C52" s="71"/>
      <c r="D52" s="1143" t="s">
        <v>44</v>
      </c>
      <c r="E52" s="299"/>
      <c r="F52" s="933"/>
      <c r="G52" s="1115">
        <v>6</v>
      </c>
      <c r="H52" s="1436" t="s">
        <v>623</v>
      </c>
      <c r="I52" s="269" t="s">
        <v>769</v>
      </c>
      <c r="J52" s="7"/>
      <c r="K52" s="1115"/>
      <c r="N52" s="299"/>
      <c r="O52" s="299"/>
    </row>
    <row r="53" spans="1:15" ht="15.75" x14ac:dyDescent="0.25">
      <c r="A53" s="537">
        <v>7</v>
      </c>
      <c r="B53" s="901" t="s">
        <v>13</v>
      </c>
      <c r="C53" s="71"/>
      <c r="D53" s="1143" t="s">
        <v>44</v>
      </c>
      <c r="E53" s="299"/>
      <c r="F53" s="933"/>
      <c r="G53" s="1115">
        <v>7</v>
      </c>
      <c r="H53" s="1436" t="s">
        <v>623</v>
      </c>
      <c r="I53" s="269" t="s">
        <v>769</v>
      </c>
      <c r="J53" s="7"/>
      <c r="K53" s="1115"/>
      <c r="N53" s="299"/>
      <c r="O53" s="299"/>
    </row>
    <row r="54" spans="1:15" ht="15.75" x14ac:dyDescent="0.25">
      <c r="A54" s="537">
        <v>8</v>
      </c>
      <c r="B54" s="901" t="s">
        <v>14</v>
      </c>
      <c r="C54" s="291" t="s">
        <v>170</v>
      </c>
      <c r="D54" s="1143" t="s">
        <v>130</v>
      </c>
      <c r="E54" s="657" t="s">
        <v>283</v>
      </c>
      <c r="F54" s="506"/>
      <c r="G54" s="1115">
        <v>8</v>
      </c>
      <c r="H54" s="1436" t="s">
        <v>623</v>
      </c>
      <c r="I54" s="1538" t="s">
        <v>769</v>
      </c>
      <c r="J54" s="7"/>
      <c r="K54" s="1121" t="s">
        <v>861</v>
      </c>
      <c r="N54" s="299"/>
      <c r="O54" s="299"/>
    </row>
    <row r="55" spans="1:15" ht="15.75" x14ac:dyDescent="0.25">
      <c r="A55" s="537">
        <v>9</v>
      </c>
      <c r="B55" s="901" t="s">
        <v>51</v>
      </c>
      <c r="C55" s="19" t="s">
        <v>104</v>
      </c>
      <c r="D55" s="1143" t="s">
        <v>130</v>
      </c>
      <c r="E55" s="299"/>
      <c r="F55" s="933"/>
      <c r="G55" s="1115">
        <v>9</v>
      </c>
      <c r="H55" s="1520" t="s">
        <v>104</v>
      </c>
      <c r="I55" s="269" t="s">
        <v>130</v>
      </c>
      <c r="J55" s="7"/>
      <c r="K55" s="1115"/>
      <c r="N55" s="299"/>
      <c r="O55" s="299"/>
    </row>
    <row r="56" spans="1:15" ht="15.75" x14ac:dyDescent="0.25">
      <c r="A56" s="537">
        <v>10</v>
      </c>
      <c r="B56" s="901" t="s">
        <v>35</v>
      </c>
      <c r="C56" s="71"/>
      <c r="D56" s="1143" t="s">
        <v>44</v>
      </c>
      <c r="E56" s="299"/>
      <c r="F56" s="933"/>
      <c r="G56" s="1115">
        <v>10</v>
      </c>
      <c r="H56" s="71"/>
      <c r="I56" s="269" t="s">
        <v>44</v>
      </c>
      <c r="J56" s="7"/>
      <c r="K56" s="1115"/>
      <c r="N56" s="299"/>
      <c r="O56" s="299"/>
    </row>
    <row r="57" spans="1:15" ht="15.75" x14ac:dyDescent="0.25">
      <c r="A57" s="537">
        <v>11</v>
      </c>
      <c r="B57" s="901" t="s">
        <v>52</v>
      </c>
      <c r="C57" s="858">
        <v>2011</v>
      </c>
      <c r="D57" s="1143" t="s">
        <v>44</v>
      </c>
      <c r="E57" s="299"/>
      <c r="F57" s="933"/>
      <c r="G57" s="1115">
        <v>11</v>
      </c>
      <c r="H57" s="1478">
        <v>2011</v>
      </c>
      <c r="I57" s="269" t="s">
        <v>44</v>
      </c>
      <c r="J57" s="7"/>
      <c r="K57" s="1115"/>
      <c r="N57" s="299"/>
      <c r="O57" s="299"/>
    </row>
    <row r="58" spans="1:15" ht="15.75" x14ac:dyDescent="0.25">
      <c r="A58" s="537">
        <v>12</v>
      </c>
      <c r="B58" s="901" t="s">
        <v>53</v>
      </c>
      <c r="C58" s="860" t="s">
        <v>644</v>
      </c>
      <c r="D58" s="1143" t="s">
        <v>130</v>
      </c>
      <c r="E58" s="299"/>
      <c r="F58" s="933"/>
      <c r="G58" s="1115">
        <v>12</v>
      </c>
      <c r="H58" s="1436" t="s">
        <v>623</v>
      </c>
      <c r="I58" s="269" t="s">
        <v>769</v>
      </c>
      <c r="J58" s="7"/>
      <c r="K58" s="53"/>
      <c r="N58" s="299"/>
      <c r="O58" s="299"/>
    </row>
    <row r="59" spans="1:15" ht="15.75" x14ac:dyDescent="0.25">
      <c r="A59" s="537">
        <v>13</v>
      </c>
      <c r="B59" s="901" t="s">
        <v>54</v>
      </c>
      <c r="C59" s="88" t="s">
        <v>646</v>
      </c>
      <c r="D59" s="1143" t="s">
        <v>130</v>
      </c>
      <c r="E59" s="299"/>
      <c r="F59" s="933"/>
      <c r="G59" s="1115">
        <v>13</v>
      </c>
      <c r="H59" s="1436" t="s">
        <v>623</v>
      </c>
      <c r="I59" s="269" t="s">
        <v>769</v>
      </c>
      <c r="J59" s="7"/>
      <c r="K59" s="1123"/>
      <c r="N59" s="299"/>
      <c r="O59" s="299"/>
    </row>
    <row r="60" spans="1:15" ht="15.75" x14ac:dyDescent="0.25">
      <c r="A60" s="537">
        <v>14</v>
      </c>
      <c r="B60" s="647" t="s">
        <v>37</v>
      </c>
      <c r="C60" s="88" t="s">
        <v>647</v>
      </c>
      <c r="D60" s="1143" t="s">
        <v>44</v>
      </c>
      <c r="E60" s="299"/>
      <c r="F60" s="933"/>
      <c r="G60" s="1115">
        <v>14</v>
      </c>
      <c r="H60" s="1436" t="s">
        <v>623</v>
      </c>
      <c r="I60" s="269" t="s">
        <v>769</v>
      </c>
      <c r="J60" s="7"/>
      <c r="K60" s="1123"/>
      <c r="N60" s="299"/>
      <c r="O60" s="299"/>
    </row>
    <row r="61" spans="1:15" ht="15.75" x14ac:dyDescent="0.25">
      <c r="A61" s="537">
        <v>15</v>
      </c>
      <c r="B61" s="647" t="s">
        <v>55</v>
      </c>
      <c r="C61" s="1436" t="s">
        <v>1018</v>
      </c>
      <c r="D61" s="1143" t="s">
        <v>769</v>
      </c>
      <c r="E61" s="299"/>
      <c r="F61" s="933"/>
      <c r="G61" s="1115">
        <v>15</v>
      </c>
      <c r="H61" s="1436" t="s">
        <v>623</v>
      </c>
      <c r="I61" s="269" t="s">
        <v>769</v>
      </c>
      <c r="J61" s="7"/>
      <c r="K61" s="1115"/>
      <c r="N61" s="299"/>
      <c r="O61" s="299"/>
    </row>
    <row r="62" spans="1:15" ht="15.75" x14ac:dyDescent="0.25">
      <c r="A62" s="537">
        <v>16</v>
      </c>
      <c r="B62" s="647" t="s">
        <v>56</v>
      </c>
      <c r="C62" s="642"/>
      <c r="D62" s="1143" t="s">
        <v>44</v>
      </c>
      <c r="E62" s="657" t="s">
        <v>283</v>
      </c>
      <c r="F62" s="506"/>
      <c r="G62" s="1115">
        <v>16</v>
      </c>
      <c r="H62" s="1436" t="s">
        <v>623</v>
      </c>
      <c r="I62" s="269" t="s">
        <v>769</v>
      </c>
      <c r="J62" s="7"/>
      <c r="K62" s="1115">
        <v>5.3</v>
      </c>
      <c r="N62" s="299"/>
      <c r="O62" s="299"/>
    </row>
    <row r="63" spans="1:15" ht="15.75" x14ac:dyDescent="0.25">
      <c r="A63" s="537">
        <v>17</v>
      </c>
      <c r="B63" s="647" t="s">
        <v>57</v>
      </c>
      <c r="C63" s="81"/>
      <c r="D63" s="1143" t="s">
        <v>43</v>
      </c>
      <c r="E63" s="657" t="s">
        <v>283</v>
      </c>
      <c r="F63" s="506"/>
      <c r="G63" s="1115">
        <v>17</v>
      </c>
      <c r="H63" s="1436" t="s">
        <v>623</v>
      </c>
      <c r="I63" s="269" t="s">
        <v>769</v>
      </c>
      <c r="J63" s="7"/>
      <c r="K63" s="1122">
        <v>5.4</v>
      </c>
      <c r="N63" s="299"/>
      <c r="O63" s="299"/>
    </row>
    <row r="64" spans="1:15" ht="15.75" x14ac:dyDescent="0.25">
      <c r="A64" s="537">
        <v>18</v>
      </c>
      <c r="B64" s="647" t="s">
        <v>129</v>
      </c>
      <c r="C64" s="19" t="s">
        <v>105</v>
      </c>
      <c r="D64" s="1143" t="s">
        <v>130</v>
      </c>
      <c r="E64" s="657" t="s">
        <v>283</v>
      </c>
      <c r="F64" s="506"/>
      <c r="G64" s="1115">
        <v>18</v>
      </c>
      <c r="H64" s="1436" t="s">
        <v>623</v>
      </c>
      <c r="I64" s="269" t="s">
        <v>769</v>
      </c>
      <c r="J64" s="7"/>
      <c r="K64" s="1115">
        <v>6.3</v>
      </c>
      <c r="N64" s="299"/>
      <c r="O64" s="299"/>
    </row>
    <row r="65" spans="1:15" ht="15.75" x14ac:dyDescent="0.25">
      <c r="A65" s="537">
        <v>19</v>
      </c>
      <c r="B65" s="647" t="s">
        <v>17</v>
      </c>
      <c r="C65" s="19" t="b">
        <v>0</v>
      </c>
      <c r="D65" s="1143" t="s">
        <v>130</v>
      </c>
      <c r="E65" s="299"/>
      <c r="F65" s="933"/>
      <c r="G65" s="1115">
        <v>19</v>
      </c>
      <c r="H65" s="1436" t="s">
        <v>623</v>
      </c>
      <c r="I65" s="269" t="s">
        <v>769</v>
      </c>
      <c r="J65" s="7"/>
      <c r="K65" s="1115"/>
      <c r="N65" s="299"/>
      <c r="O65" s="299"/>
    </row>
    <row r="66" spans="1:15" ht="15.75" x14ac:dyDescent="0.25">
      <c r="A66" s="537">
        <v>20</v>
      </c>
      <c r="B66" s="647" t="s">
        <v>18</v>
      </c>
      <c r="C66" s="19" t="s">
        <v>111</v>
      </c>
      <c r="D66" s="679" t="s">
        <v>130</v>
      </c>
      <c r="E66" s="657" t="s">
        <v>283</v>
      </c>
      <c r="F66" s="506"/>
      <c r="G66" s="1115">
        <v>20</v>
      </c>
      <c r="H66" s="1436" t="s">
        <v>623</v>
      </c>
      <c r="I66" s="269" t="s">
        <v>769</v>
      </c>
      <c r="J66" s="7"/>
      <c r="K66" s="1115">
        <v>6.15</v>
      </c>
      <c r="N66" s="299"/>
      <c r="O66" s="299"/>
    </row>
    <row r="67" spans="1:15" ht="15.75" x14ac:dyDescent="0.25">
      <c r="A67" s="537">
        <v>21</v>
      </c>
      <c r="B67" s="647" t="s">
        <v>58</v>
      </c>
      <c r="C67" s="19" t="b">
        <v>0</v>
      </c>
      <c r="D67" s="1143" t="s">
        <v>130</v>
      </c>
      <c r="E67" s="299"/>
      <c r="F67" s="933"/>
      <c r="G67" s="1115">
        <v>21</v>
      </c>
      <c r="H67" s="1436" t="s">
        <v>623</v>
      </c>
      <c r="I67" s="269" t="s">
        <v>769</v>
      </c>
      <c r="J67" s="7"/>
      <c r="K67" s="1115"/>
      <c r="N67" s="299"/>
      <c r="O67" s="299"/>
    </row>
    <row r="68" spans="1:15" ht="15.75" x14ac:dyDescent="0.25">
      <c r="A68" s="537">
        <v>22</v>
      </c>
      <c r="B68" s="647" t="s">
        <v>651</v>
      </c>
      <c r="C68" s="74" t="s">
        <v>197</v>
      </c>
      <c r="D68" s="1143" t="s">
        <v>130</v>
      </c>
      <c r="E68" s="657" t="s">
        <v>283</v>
      </c>
      <c r="F68" s="506"/>
      <c r="G68" s="1115">
        <v>22</v>
      </c>
      <c r="H68" s="1436" t="s">
        <v>623</v>
      </c>
      <c r="I68" s="269" t="s">
        <v>769</v>
      </c>
      <c r="J68" s="7"/>
      <c r="K68" s="1115"/>
      <c r="N68" s="299"/>
      <c r="O68" s="299"/>
    </row>
    <row r="69" spans="1:15" ht="15.75" x14ac:dyDescent="0.25">
      <c r="A69" s="537">
        <v>23</v>
      </c>
      <c r="B69" s="647" t="s">
        <v>59</v>
      </c>
      <c r="C69" s="75">
        <v>-6.1000000000000004E-3</v>
      </c>
      <c r="D69" s="1143" t="s">
        <v>44</v>
      </c>
      <c r="E69" s="299"/>
      <c r="F69" s="933"/>
      <c r="G69" s="1115">
        <v>23</v>
      </c>
      <c r="H69" s="1436" t="s">
        <v>623</v>
      </c>
      <c r="I69" s="269" t="s">
        <v>769</v>
      </c>
      <c r="J69" s="7"/>
      <c r="K69" s="1126">
        <v>5.0999999999999996</v>
      </c>
      <c r="N69" s="299"/>
      <c r="O69" s="299"/>
    </row>
    <row r="70" spans="1:15" ht="15.75" x14ac:dyDescent="0.25">
      <c r="A70" s="537">
        <v>24</v>
      </c>
      <c r="B70" s="647" t="s">
        <v>60</v>
      </c>
      <c r="C70" s="19" t="s">
        <v>112</v>
      </c>
      <c r="D70" s="1143" t="s">
        <v>44</v>
      </c>
      <c r="E70" s="299"/>
      <c r="F70" s="933"/>
      <c r="G70" s="1115">
        <v>24</v>
      </c>
      <c r="H70" s="1436" t="s">
        <v>623</v>
      </c>
      <c r="I70" s="269" t="s">
        <v>769</v>
      </c>
      <c r="J70" s="7"/>
      <c r="K70" s="1115"/>
      <c r="N70" s="299"/>
      <c r="O70" s="299"/>
    </row>
    <row r="71" spans="1:15" ht="15.75" x14ac:dyDescent="0.25">
      <c r="A71" s="537">
        <v>25</v>
      </c>
      <c r="B71" s="647" t="s">
        <v>61</v>
      </c>
      <c r="C71" s="71"/>
      <c r="D71" s="1143" t="s">
        <v>44</v>
      </c>
      <c r="E71" s="299"/>
      <c r="F71" s="933"/>
      <c r="G71" s="1115">
        <v>25</v>
      </c>
      <c r="H71" s="1436" t="s">
        <v>623</v>
      </c>
      <c r="I71" s="269" t="s">
        <v>769</v>
      </c>
      <c r="J71" s="7"/>
      <c r="K71" s="1115"/>
      <c r="N71" s="299"/>
      <c r="O71" s="299"/>
    </row>
    <row r="72" spans="1:15" ht="15.75" x14ac:dyDescent="0.25">
      <c r="A72" s="537">
        <v>26</v>
      </c>
      <c r="B72" s="647" t="s">
        <v>62</v>
      </c>
      <c r="C72" s="71"/>
      <c r="D72" s="1143" t="s">
        <v>44</v>
      </c>
      <c r="E72" s="299"/>
      <c r="F72" s="933"/>
      <c r="G72" s="1115">
        <v>26</v>
      </c>
      <c r="H72" s="1436" t="s">
        <v>623</v>
      </c>
      <c r="I72" s="269" t="s">
        <v>769</v>
      </c>
      <c r="J72" s="7"/>
      <c r="K72" s="1115"/>
      <c r="N72" s="299"/>
      <c r="O72" s="299"/>
    </row>
    <row r="73" spans="1:15" ht="15.75" x14ac:dyDescent="0.25">
      <c r="A73" s="537">
        <v>27</v>
      </c>
      <c r="B73" s="647" t="s">
        <v>63</v>
      </c>
      <c r="C73" s="71"/>
      <c r="D73" s="1143" t="s">
        <v>44</v>
      </c>
      <c r="E73" s="299"/>
      <c r="F73" s="933"/>
      <c r="G73" s="1115">
        <v>27</v>
      </c>
      <c r="H73" s="1436" t="s">
        <v>623</v>
      </c>
      <c r="I73" s="269" t="s">
        <v>769</v>
      </c>
      <c r="J73" s="7"/>
      <c r="K73" s="1115"/>
      <c r="N73" s="299"/>
      <c r="O73" s="299"/>
    </row>
    <row r="74" spans="1:15" ht="15.75" x14ac:dyDescent="0.25">
      <c r="A74" s="537">
        <v>28</v>
      </c>
      <c r="B74" s="647" t="s">
        <v>64</v>
      </c>
      <c r="C74" s="71"/>
      <c r="D74" s="1143" t="s">
        <v>44</v>
      </c>
      <c r="E74" s="299"/>
      <c r="F74" s="933"/>
      <c r="G74" s="1115">
        <v>28</v>
      </c>
      <c r="H74" s="1436" t="s">
        <v>623</v>
      </c>
      <c r="I74" s="269" t="s">
        <v>769</v>
      </c>
      <c r="J74" s="7"/>
      <c r="K74" s="1115"/>
      <c r="N74" s="299"/>
      <c r="O74" s="299"/>
    </row>
    <row r="75" spans="1:15" ht="15.75" x14ac:dyDescent="0.25">
      <c r="A75" s="537">
        <v>29</v>
      </c>
      <c r="B75" s="647" t="s">
        <v>65</v>
      </c>
      <c r="C75" s="71"/>
      <c r="D75" s="1143" t="s">
        <v>44</v>
      </c>
      <c r="E75" s="299"/>
      <c r="F75" s="933"/>
      <c r="G75" s="1115">
        <v>29</v>
      </c>
      <c r="H75" s="1436" t="s">
        <v>623</v>
      </c>
      <c r="I75" s="269" t="s">
        <v>769</v>
      </c>
      <c r="J75" s="7"/>
      <c r="K75" s="1115"/>
      <c r="N75" s="299"/>
      <c r="O75" s="299"/>
    </row>
    <row r="76" spans="1:15" ht="15.75" x14ac:dyDescent="0.25">
      <c r="A76" s="537">
        <v>30</v>
      </c>
      <c r="B76" s="647" t="s">
        <v>66</v>
      </c>
      <c r="C76" s="71"/>
      <c r="D76" s="1143" t="s">
        <v>44</v>
      </c>
      <c r="E76" s="299"/>
      <c r="F76" s="933"/>
      <c r="G76" s="1115">
        <v>30</v>
      </c>
      <c r="H76" s="1436" t="s">
        <v>623</v>
      </c>
      <c r="I76" s="269" t="s">
        <v>769</v>
      </c>
      <c r="J76" s="7"/>
      <c r="K76" s="1115"/>
      <c r="N76" s="299"/>
      <c r="O76" s="299"/>
    </row>
    <row r="77" spans="1:15" ht="15.75" x14ac:dyDescent="0.25">
      <c r="A77" s="537">
        <v>31</v>
      </c>
      <c r="B77" s="647" t="s">
        <v>67</v>
      </c>
      <c r="C77" s="71"/>
      <c r="D77" s="1143" t="s">
        <v>44</v>
      </c>
      <c r="E77" s="299"/>
      <c r="F77" s="933"/>
      <c r="G77" s="1115">
        <v>31</v>
      </c>
      <c r="H77" s="1436" t="s">
        <v>623</v>
      </c>
      <c r="I77" s="269" t="s">
        <v>769</v>
      </c>
      <c r="J77" s="7"/>
      <c r="K77" s="1115"/>
      <c r="N77" s="299"/>
      <c r="O77" s="299"/>
    </row>
    <row r="78" spans="1:15" ht="15.75" x14ac:dyDescent="0.25">
      <c r="A78" s="537">
        <v>32</v>
      </c>
      <c r="B78" s="647" t="s">
        <v>68</v>
      </c>
      <c r="C78" s="71"/>
      <c r="D78" s="1143" t="s">
        <v>44</v>
      </c>
      <c r="E78" s="299"/>
      <c r="F78" s="933"/>
      <c r="G78" s="1115">
        <v>32</v>
      </c>
      <c r="H78" s="1436" t="s">
        <v>623</v>
      </c>
      <c r="I78" s="269" t="s">
        <v>769</v>
      </c>
      <c r="J78" s="7"/>
      <c r="K78" s="1115"/>
      <c r="N78" s="299"/>
      <c r="O78" s="299"/>
    </row>
    <row r="79" spans="1:15" ht="15.75" x14ac:dyDescent="0.25">
      <c r="A79" s="537">
        <v>35</v>
      </c>
      <c r="B79" s="647" t="s">
        <v>72</v>
      </c>
      <c r="C79" s="71"/>
      <c r="D79" s="1143" t="s">
        <v>43</v>
      </c>
      <c r="E79" s="299"/>
      <c r="F79" s="933"/>
      <c r="G79" s="1115">
        <v>35</v>
      </c>
      <c r="H79" s="1436" t="s">
        <v>623</v>
      </c>
      <c r="I79" s="269" t="s">
        <v>769</v>
      </c>
      <c r="J79" s="7"/>
      <c r="K79" s="1115"/>
      <c r="N79" s="299"/>
      <c r="O79" s="299"/>
    </row>
    <row r="80" spans="1:15" ht="15.75" x14ac:dyDescent="0.25">
      <c r="A80" s="537">
        <v>36</v>
      </c>
      <c r="B80" s="647" t="s">
        <v>73</v>
      </c>
      <c r="C80" s="71"/>
      <c r="D80" s="1143" t="s">
        <v>44</v>
      </c>
      <c r="E80" s="299"/>
      <c r="F80" s="933"/>
      <c r="G80" s="1115">
        <v>36</v>
      </c>
      <c r="H80" s="1436" t="s">
        <v>623</v>
      </c>
      <c r="I80" s="269" t="s">
        <v>769</v>
      </c>
      <c r="J80" s="7"/>
      <c r="K80" s="1115"/>
      <c r="N80" s="299"/>
      <c r="O80" s="299"/>
    </row>
    <row r="81" spans="1:15" ht="15.75" x14ac:dyDescent="0.25">
      <c r="A81" s="537">
        <v>37</v>
      </c>
      <c r="B81" s="647" t="s">
        <v>69</v>
      </c>
      <c r="C81" s="21">
        <f>C21</f>
        <v>10162756.897260273</v>
      </c>
      <c r="D81" s="1143" t="s">
        <v>130</v>
      </c>
      <c r="E81" s="299"/>
      <c r="F81" s="933"/>
      <c r="G81" s="1115">
        <v>37</v>
      </c>
      <c r="H81" s="1436" t="s">
        <v>623</v>
      </c>
      <c r="I81" s="269" t="s">
        <v>769</v>
      </c>
      <c r="J81" s="7"/>
      <c r="K81" s="1116"/>
      <c r="N81" s="299"/>
      <c r="O81" s="299"/>
    </row>
    <row r="82" spans="1:15" ht="15.75" x14ac:dyDescent="0.25">
      <c r="A82" s="537">
        <v>38</v>
      </c>
      <c r="B82" s="647" t="s">
        <v>70</v>
      </c>
      <c r="C82" s="21">
        <f>C24</f>
        <v>10161551.481372736</v>
      </c>
      <c r="D82" s="1143" t="s">
        <v>44</v>
      </c>
      <c r="E82" s="299"/>
      <c r="F82" s="933"/>
      <c r="G82" s="1115">
        <v>38</v>
      </c>
      <c r="H82" s="1436" t="s">
        <v>623</v>
      </c>
      <c r="I82" s="269" t="s">
        <v>769</v>
      </c>
      <c r="J82" s="7"/>
      <c r="K82" s="1116"/>
      <c r="N82" s="299"/>
      <c r="O82" s="299"/>
    </row>
    <row r="83" spans="1:15" ht="15.75" x14ac:dyDescent="0.25">
      <c r="A83" s="537">
        <v>39</v>
      </c>
      <c r="B83" s="647" t="s">
        <v>71</v>
      </c>
      <c r="C83" s="19" t="s">
        <v>99</v>
      </c>
      <c r="D83" s="1143" t="s">
        <v>130</v>
      </c>
      <c r="E83" s="299"/>
      <c r="F83" s="933"/>
      <c r="G83" s="1115">
        <v>39</v>
      </c>
      <c r="H83" s="1436" t="s">
        <v>623</v>
      </c>
      <c r="I83" s="1150" t="s">
        <v>769</v>
      </c>
      <c r="J83" s="7"/>
      <c r="K83" s="1115"/>
      <c r="N83" s="299"/>
      <c r="O83" s="299"/>
    </row>
    <row r="84" spans="1:15" ht="15.75" x14ac:dyDescent="0.25">
      <c r="A84" s="537">
        <v>73</v>
      </c>
      <c r="B84" s="647" t="s">
        <v>81</v>
      </c>
      <c r="C84" s="19" t="b">
        <v>0</v>
      </c>
      <c r="D84" s="679" t="s">
        <v>130</v>
      </c>
      <c r="E84" s="299"/>
      <c r="F84" s="933"/>
      <c r="G84" s="1115">
        <v>73</v>
      </c>
      <c r="H84" s="419" t="b">
        <v>0</v>
      </c>
      <c r="I84" s="1491" t="s">
        <v>130</v>
      </c>
      <c r="J84" s="7"/>
      <c r="K84" s="1115">
        <v>6.1</v>
      </c>
      <c r="N84" s="299"/>
      <c r="O84" s="299"/>
    </row>
    <row r="85" spans="1:15" ht="15.75" x14ac:dyDescent="0.25">
      <c r="A85" s="537">
        <v>74</v>
      </c>
      <c r="B85" s="647" t="s">
        <v>78</v>
      </c>
      <c r="C85" s="1436" t="s">
        <v>1018</v>
      </c>
      <c r="D85" s="1144" t="s">
        <v>769</v>
      </c>
      <c r="E85" s="299"/>
      <c r="F85" s="933"/>
      <c r="G85" s="1115">
        <v>74</v>
      </c>
      <c r="H85" s="71"/>
      <c r="I85" s="269" t="s">
        <v>44</v>
      </c>
      <c r="J85" s="7"/>
      <c r="K85" s="1115"/>
      <c r="N85" s="299"/>
      <c r="O85" s="299"/>
    </row>
    <row r="86" spans="1:15" ht="15.75" x14ac:dyDescent="0.25">
      <c r="A86" s="537">
        <v>75</v>
      </c>
      <c r="B86" s="647" t="s">
        <v>19</v>
      </c>
      <c r="C86" s="19" t="s">
        <v>113</v>
      </c>
      <c r="D86" s="679" t="s">
        <v>44</v>
      </c>
      <c r="E86" s="299"/>
      <c r="F86" s="933"/>
      <c r="G86" s="1115">
        <v>75</v>
      </c>
      <c r="H86" s="579" t="s">
        <v>113</v>
      </c>
      <c r="I86" s="1491" t="s">
        <v>44</v>
      </c>
      <c r="J86" s="7"/>
      <c r="K86" s="1123"/>
      <c r="N86" s="299"/>
      <c r="O86" s="299"/>
    </row>
    <row r="87" spans="1:15" ht="15.75" x14ac:dyDescent="0.25">
      <c r="A87" s="537">
        <v>76</v>
      </c>
      <c r="B87" s="1226" t="s">
        <v>30</v>
      </c>
      <c r="C87" s="71"/>
      <c r="D87" s="679" t="s">
        <v>44</v>
      </c>
      <c r="E87" s="299"/>
      <c r="F87" s="933"/>
      <c r="G87" s="1115">
        <v>76</v>
      </c>
      <c r="H87" s="71"/>
      <c r="I87" s="1491" t="s">
        <v>44</v>
      </c>
      <c r="J87" s="7"/>
      <c r="K87" s="1115"/>
      <c r="N87" s="299"/>
      <c r="O87" s="299"/>
    </row>
    <row r="88" spans="1:15" ht="15.75" x14ac:dyDescent="0.25">
      <c r="A88" s="537">
        <v>77</v>
      </c>
      <c r="B88" s="1226" t="s">
        <v>31</v>
      </c>
      <c r="C88" s="71"/>
      <c r="D88" s="679" t="s">
        <v>44</v>
      </c>
      <c r="E88" s="299"/>
      <c r="F88" s="933"/>
      <c r="G88" s="1115">
        <v>77</v>
      </c>
      <c r="H88" s="71"/>
      <c r="I88" s="1491" t="s">
        <v>44</v>
      </c>
      <c r="J88" s="7"/>
      <c r="K88" s="1115"/>
      <c r="N88" s="299"/>
      <c r="O88" s="299"/>
    </row>
    <row r="89" spans="1:15" ht="15.75" x14ac:dyDescent="0.25">
      <c r="A89" s="537">
        <v>78</v>
      </c>
      <c r="B89" s="1226" t="s">
        <v>77</v>
      </c>
      <c r="C89" s="19" t="s">
        <v>92</v>
      </c>
      <c r="D89" s="679" t="s">
        <v>44</v>
      </c>
      <c r="E89" s="299"/>
      <c r="F89" s="933"/>
      <c r="G89" s="1115">
        <v>78</v>
      </c>
      <c r="H89" s="99" t="s">
        <v>155</v>
      </c>
      <c r="I89" s="1491" t="s">
        <v>44</v>
      </c>
      <c r="J89" s="7"/>
      <c r="K89" s="1115"/>
      <c r="N89" s="299"/>
      <c r="O89" s="299"/>
    </row>
    <row r="90" spans="1:15" ht="15.75" x14ac:dyDescent="0.25">
      <c r="A90" s="537">
        <v>79</v>
      </c>
      <c r="B90" s="1226" t="s">
        <v>76</v>
      </c>
      <c r="C90" s="19" t="s">
        <v>118</v>
      </c>
      <c r="D90" s="679" t="s">
        <v>44</v>
      </c>
      <c r="E90" s="299"/>
      <c r="F90" s="933"/>
      <c r="G90" s="1115">
        <v>79</v>
      </c>
      <c r="H90" s="99" t="s">
        <v>118</v>
      </c>
      <c r="I90" s="1491" t="s">
        <v>44</v>
      </c>
      <c r="J90" s="7"/>
      <c r="K90" s="1115">
        <v>6.12</v>
      </c>
      <c r="N90" s="299"/>
      <c r="O90" s="299"/>
    </row>
    <row r="91" spans="1:15" ht="15.75" x14ac:dyDescent="0.25">
      <c r="A91" s="537">
        <v>83</v>
      </c>
      <c r="B91" s="1226" t="s">
        <v>20</v>
      </c>
      <c r="C91" s="21">
        <v>10000000</v>
      </c>
      <c r="D91" s="679" t="s">
        <v>44</v>
      </c>
      <c r="E91" s="299"/>
      <c r="F91" s="933"/>
      <c r="G91" s="1115">
        <v>83</v>
      </c>
      <c r="H91" s="100">
        <f>-H95/(H94/100)</f>
        <v>-9914000</v>
      </c>
      <c r="I91" s="1491" t="s">
        <v>44</v>
      </c>
      <c r="J91" s="657" t="s">
        <v>283</v>
      </c>
      <c r="K91" s="1115"/>
      <c r="N91" s="299"/>
      <c r="O91" s="299"/>
    </row>
    <row r="92" spans="1:15" ht="15.75" x14ac:dyDescent="0.25">
      <c r="A92" s="537">
        <v>85</v>
      </c>
      <c r="B92" s="647" t="s">
        <v>21</v>
      </c>
      <c r="C92" s="19" t="s">
        <v>99</v>
      </c>
      <c r="D92" s="679" t="s">
        <v>43</v>
      </c>
      <c r="E92" s="299"/>
      <c r="F92" s="933"/>
      <c r="G92" s="1115">
        <v>85</v>
      </c>
      <c r="H92" s="99" t="s">
        <v>99</v>
      </c>
      <c r="I92" s="269" t="s">
        <v>43</v>
      </c>
      <c r="J92" s="7"/>
      <c r="K92" s="1125">
        <v>6.4</v>
      </c>
      <c r="N92" s="299"/>
      <c r="O92" s="299"/>
    </row>
    <row r="93" spans="1:15" ht="15.75" x14ac:dyDescent="0.25">
      <c r="A93" s="537">
        <v>86</v>
      </c>
      <c r="B93" s="647" t="s">
        <v>22</v>
      </c>
      <c r="C93" s="1521"/>
      <c r="D93" s="679" t="s">
        <v>43</v>
      </c>
      <c r="E93" s="657" t="s">
        <v>283</v>
      </c>
      <c r="F93" s="933"/>
      <c r="G93" s="1115">
        <v>86</v>
      </c>
      <c r="H93" s="104"/>
      <c r="I93" s="1143" t="s">
        <v>43</v>
      </c>
      <c r="J93" s="7"/>
      <c r="K93" s="1115">
        <v>6.6</v>
      </c>
      <c r="N93" s="299"/>
      <c r="O93" s="299"/>
    </row>
    <row r="94" spans="1:15" ht="15.75" x14ac:dyDescent="0.25">
      <c r="A94" s="537">
        <v>87</v>
      </c>
      <c r="B94" s="647" t="s">
        <v>23</v>
      </c>
      <c r="C94" s="140">
        <f>(C20/C19)*100</f>
        <v>102.13826027397259</v>
      </c>
      <c r="D94" s="679" t="s">
        <v>44</v>
      </c>
      <c r="E94" s="657" t="s">
        <v>283</v>
      </c>
      <c r="F94" s="506"/>
      <c r="G94" s="1115">
        <v>87</v>
      </c>
      <c r="H94" s="101">
        <v>102.535</v>
      </c>
      <c r="I94" s="679" t="s">
        <v>44</v>
      </c>
      <c r="J94" s="7"/>
      <c r="K94" s="1127">
        <v>6.7</v>
      </c>
      <c r="N94" s="299"/>
      <c r="O94" s="299"/>
    </row>
    <row r="95" spans="1:15" ht="15.75" x14ac:dyDescent="0.25">
      <c r="A95" s="537">
        <v>88</v>
      </c>
      <c r="B95" s="647" t="s">
        <v>24</v>
      </c>
      <c r="C95" s="21">
        <f>C20</f>
        <v>10213826.02739726</v>
      </c>
      <c r="D95" s="679" t="s">
        <v>44</v>
      </c>
      <c r="E95" s="657" t="s">
        <v>283</v>
      </c>
      <c r="F95" s="506"/>
      <c r="G95" s="1115">
        <v>88</v>
      </c>
      <c r="H95" s="100">
        <f>10165319.9</f>
        <v>10165319.9</v>
      </c>
      <c r="I95" s="679" t="s">
        <v>44</v>
      </c>
      <c r="J95" s="267" t="s">
        <v>283</v>
      </c>
      <c r="K95" s="1117"/>
      <c r="N95" s="299"/>
      <c r="O95" s="299"/>
    </row>
    <row r="96" spans="1:15" ht="15.75" x14ac:dyDescent="0.25">
      <c r="A96" s="537">
        <v>89</v>
      </c>
      <c r="B96" s="647" t="s">
        <v>25</v>
      </c>
      <c r="C96" s="77">
        <v>0.5</v>
      </c>
      <c r="D96" s="679" t="s">
        <v>44</v>
      </c>
      <c r="E96" s="299"/>
      <c r="F96" s="933"/>
      <c r="G96" s="1115">
        <v>89</v>
      </c>
      <c r="H96" s="102">
        <v>0.5</v>
      </c>
      <c r="I96" s="679" t="s">
        <v>44</v>
      </c>
      <c r="J96" s="7"/>
      <c r="K96" s="1126">
        <v>6.8</v>
      </c>
      <c r="N96" s="299"/>
      <c r="O96" s="299"/>
    </row>
    <row r="97" spans="1:15" ht="15.75" x14ac:dyDescent="0.25">
      <c r="A97" s="537">
        <v>90</v>
      </c>
      <c r="B97" s="647" t="s">
        <v>26</v>
      </c>
      <c r="C97" s="19" t="s">
        <v>114</v>
      </c>
      <c r="D97" s="679" t="s">
        <v>44</v>
      </c>
      <c r="E97" s="299"/>
      <c r="F97" s="933"/>
      <c r="G97" s="1115">
        <v>90</v>
      </c>
      <c r="H97" s="99" t="s">
        <v>114</v>
      </c>
      <c r="I97" s="1143" t="s">
        <v>44</v>
      </c>
      <c r="J97" s="7"/>
      <c r="K97" s="1115">
        <v>6.13</v>
      </c>
      <c r="N97" s="299"/>
      <c r="O97" s="299"/>
    </row>
    <row r="98" spans="1:15" ht="15.75" x14ac:dyDescent="0.25">
      <c r="A98" s="537">
        <v>91</v>
      </c>
      <c r="B98" s="647" t="s">
        <v>27</v>
      </c>
      <c r="C98" s="78" t="s">
        <v>121</v>
      </c>
      <c r="D98" s="679" t="s">
        <v>44</v>
      </c>
      <c r="E98" s="657" t="s">
        <v>283</v>
      </c>
      <c r="F98" s="506"/>
      <c r="G98" s="1115">
        <v>91</v>
      </c>
      <c r="H98" s="103" t="s">
        <v>156</v>
      </c>
      <c r="I98" s="1143" t="s">
        <v>44</v>
      </c>
      <c r="J98" s="7"/>
      <c r="K98" s="1124"/>
      <c r="N98" s="299"/>
      <c r="O98" s="299"/>
    </row>
    <row r="99" spans="1:15" ht="15.75" x14ac:dyDescent="0.25">
      <c r="A99" s="537">
        <v>92</v>
      </c>
      <c r="B99" s="647" t="s">
        <v>28</v>
      </c>
      <c r="C99" s="19" t="s">
        <v>115</v>
      </c>
      <c r="D99" s="679" t="s">
        <v>44</v>
      </c>
      <c r="E99" s="299"/>
      <c r="F99" s="933"/>
      <c r="G99" s="1115">
        <v>92</v>
      </c>
      <c r="H99" s="99" t="s">
        <v>115</v>
      </c>
      <c r="I99" s="679" t="s">
        <v>44</v>
      </c>
      <c r="J99" s="7"/>
      <c r="K99" s="1115">
        <v>6.11</v>
      </c>
      <c r="N99" s="299"/>
      <c r="O99" s="299"/>
    </row>
    <row r="100" spans="1:15" ht="15.75" x14ac:dyDescent="0.25">
      <c r="A100" s="537">
        <v>93</v>
      </c>
      <c r="B100" s="647" t="s">
        <v>75</v>
      </c>
      <c r="C100" s="25" t="s">
        <v>119</v>
      </c>
      <c r="D100" s="679" t="s">
        <v>44</v>
      </c>
      <c r="E100" s="299"/>
      <c r="F100" s="933"/>
      <c r="G100" s="1115">
        <v>93</v>
      </c>
      <c r="H100" s="68" t="s">
        <v>119</v>
      </c>
      <c r="I100" s="679" t="s">
        <v>44</v>
      </c>
      <c r="J100" s="7"/>
      <c r="K100" s="1373">
        <v>6.1</v>
      </c>
      <c r="N100" s="299"/>
      <c r="O100" s="299"/>
    </row>
    <row r="101" spans="1:15" ht="15.75" x14ac:dyDescent="0.25">
      <c r="A101" s="537">
        <v>94</v>
      </c>
      <c r="B101" s="647" t="s">
        <v>74</v>
      </c>
      <c r="C101" s="19" t="s">
        <v>116</v>
      </c>
      <c r="D101" s="679" t="s">
        <v>44</v>
      </c>
      <c r="E101" s="299"/>
      <c r="F101" s="933"/>
      <c r="G101" s="1115">
        <v>94</v>
      </c>
      <c r="H101" s="99" t="s">
        <v>116</v>
      </c>
      <c r="I101" s="679" t="s">
        <v>44</v>
      </c>
      <c r="J101" s="7"/>
      <c r="K101" s="1115">
        <v>6.14</v>
      </c>
      <c r="N101" s="299"/>
      <c r="O101" s="299"/>
    </row>
    <row r="102" spans="1:15" ht="15.75" x14ac:dyDescent="0.25">
      <c r="A102" s="537">
        <v>95</v>
      </c>
      <c r="B102" s="1226" t="s">
        <v>38</v>
      </c>
      <c r="C102" s="19" t="b">
        <v>1</v>
      </c>
      <c r="D102" s="679" t="s">
        <v>44</v>
      </c>
      <c r="E102" s="657" t="s">
        <v>283</v>
      </c>
      <c r="F102" s="506"/>
      <c r="G102" s="1115">
        <v>95</v>
      </c>
      <c r="H102" s="111" t="b">
        <v>1</v>
      </c>
      <c r="I102" s="679" t="s">
        <v>44</v>
      </c>
      <c r="J102" s="7"/>
      <c r="K102" s="1115">
        <v>6.15</v>
      </c>
      <c r="N102" s="299"/>
      <c r="O102" s="299"/>
    </row>
    <row r="103" spans="1:15" ht="15.75" x14ac:dyDescent="0.25">
      <c r="A103" s="269">
        <v>96</v>
      </c>
      <c r="B103" s="659" t="s">
        <v>36</v>
      </c>
      <c r="C103" s="71"/>
      <c r="D103" s="679" t="s">
        <v>44</v>
      </c>
      <c r="E103" s="175"/>
      <c r="F103" s="186"/>
      <c r="G103" s="1115">
        <v>96</v>
      </c>
      <c r="H103" s="71"/>
      <c r="I103" s="679" t="s">
        <v>44</v>
      </c>
      <c r="J103" s="7"/>
      <c r="K103" s="1115"/>
    </row>
    <row r="104" spans="1:15" ht="15.75" x14ac:dyDescent="0.25">
      <c r="A104" s="269">
        <v>97</v>
      </c>
      <c r="B104" s="659" t="s">
        <v>32</v>
      </c>
      <c r="C104" s="71"/>
      <c r="D104" s="679" t="s">
        <v>44</v>
      </c>
      <c r="E104" s="175"/>
      <c r="F104" s="186"/>
      <c r="G104" s="1115">
        <v>97</v>
      </c>
      <c r="H104" s="1436" t="s">
        <v>623</v>
      </c>
      <c r="I104" s="679" t="s">
        <v>769</v>
      </c>
      <c r="J104" s="7"/>
      <c r="K104" s="1115"/>
    </row>
    <row r="105" spans="1:15" s="7" customFormat="1" ht="15.75" x14ac:dyDescent="0.25">
      <c r="A105" s="269">
        <v>98</v>
      </c>
      <c r="B105" s="659" t="s">
        <v>39</v>
      </c>
      <c r="C105" s="1181" t="s">
        <v>47</v>
      </c>
      <c r="D105" s="1143" t="s">
        <v>130</v>
      </c>
      <c r="E105" s="132"/>
      <c r="F105" s="648"/>
      <c r="G105" s="1115">
        <v>98</v>
      </c>
      <c r="H105" s="1185" t="s">
        <v>45</v>
      </c>
      <c r="I105" s="1143" t="s">
        <v>130</v>
      </c>
      <c r="K105" s="1115"/>
    </row>
    <row r="106" spans="1:15" s="7" customFormat="1" ht="15.75" x14ac:dyDescent="0.25">
      <c r="A106" s="269">
        <v>99</v>
      </c>
      <c r="B106" s="659" t="s">
        <v>29</v>
      </c>
      <c r="C106" s="1181" t="s">
        <v>117</v>
      </c>
      <c r="D106" s="1143" t="s">
        <v>130</v>
      </c>
      <c r="E106" s="172"/>
      <c r="F106" s="220"/>
      <c r="G106" s="1115">
        <v>99</v>
      </c>
      <c r="H106" s="1436" t="s">
        <v>623</v>
      </c>
      <c r="I106" s="1143" t="s">
        <v>769</v>
      </c>
      <c r="K106" s="1115"/>
    </row>
    <row r="107" spans="1:15" s="7" customFormat="1" ht="15.75" x14ac:dyDescent="0.25">
      <c r="A107" s="175" t="s">
        <v>122</v>
      </c>
      <c r="C107" s="66">
        <v>47</v>
      </c>
      <c r="D107" s="66"/>
      <c r="E107" s="175"/>
      <c r="F107" s="186"/>
      <c r="G107" s="175"/>
      <c r="H107" s="66">
        <v>25</v>
      </c>
      <c r="I107" s="66"/>
      <c r="J107" s="1195"/>
    </row>
    <row r="108" spans="1:15" s="7" customFormat="1" ht="15.75" x14ac:dyDescent="0.25">
      <c r="C108" s="195"/>
      <c r="D108" s="195"/>
      <c r="F108" s="212"/>
      <c r="G108" s="1721" t="s">
        <v>856</v>
      </c>
      <c r="H108" s="1721"/>
      <c r="I108" s="1721"/>
      <c r="J108" s="1721"/>
      <c r="K108" s="1721"/>
      <c r="L108" s="920"/>
      <c r="M108" s="920"/>
      <c r="N108" s="920"/>
      <c r="O108" s="920"/>
    </row>
    <row r="109" spans="1:15" s="7" customFormat="1" ht="15.75" x14ac:dyDescent="0.25">
      <c r="A109" s="782">
        <v>1.1000000000000001</v>
      </c>
      <c r="B109" s="1843" t="s">
        <v>159</v>
      </c>
      <c r="C109" s="1843"/>
      <c r="D109" s="1843"/>
      <c r="E109" s="1843"/>
      <c r="F109" s="1160"/>
      <c r="G109" s="993">
        <v>2.1</v>
      </c>
      <c r="H109" s="1685" t="s">
        <v>415</v>
      </c>
      <c r="I109" s="1685"/>
      <c r="J109" s="1685"/>
      <c r="K109" s="1685"/>
      <c r="L109" s="463"/>
    </row>
    <row r="110" spans="1:15" s="7" customFormat="1" ht="15.75" x14ac:dyDescent="0.25">
      <c r="A110" s="782">
        <v>1.2</v>
      </c>
      <c r="B110" s="1592" t="s">
        <v>313</v>
      </c>
      <c r="C110" s="1592"/>
      <c r="D110" s="1592"/>
      <c r="E110" s="1592"/>
      <c r="F110" s="935"/>
      <c r="G110" s="994">
        <v>2.2999999999999998</v>
      </c>
      <c r="H110" s="1844" t="s">
        <v>413</v>
      </c>
      <c r="I110" s="1844"/>
      <c r="J110" s="1844"/>
      <c r="K110" s="1844"/>
      <c r="L110" s="445"/>
    </row>
    <row r="111" spans="1:15" s="7" customFormat="1" ht="15.75" x14ac:dyDescent="0.25">
      <c r="A111" s="782">
        <v>1.7</v>
      </c>
      <c r="B111" s="1592" t="s">
        <v>400</v>
      </c>
      <c r="C111" s="1592"/>
      <c r="D111" s="1592"/>
      <c r="E111" s="1592"/>
      <c r="F111" s="935"/>
      <c r="G111" s="994">
        <v>2.83</v>
      </c>
      <c r="H111" s="1812" t="s">
        <v>1059</v>
      </c>
      <c r="I111" s="1813"/>
      <c r="J111" s="1813"/>
      <c r="K111" s="1814"/>
    </row>
    <row r="112" spans="1:15" s="7" customFormat="1" ht="15.75" x14ac:dyDescent="0.25">
      <c r="A112" s="782">
        <v>1.8</v>
      </c>
      <c r="B112" s="1592" t="s">
        <v>401</v>
      </c>
      <c r="C112" s="1592"/>
      <c r="D112" s="1592"/>
      <c r="E112" s="1592"/>
      <c r="F112" s="935"/>
      <c r="G112" s="1688">
        <v>2.88</v>
      </c>
      <c r="H112" s="1569" t="s">
        <v>412</v>
      </c>
      <c r="I112" s="1569"/>
      <c r="J112" s="1569"/>
      <c r="K112" s="1569"/>
    </row>
    <row r="113" spans="1:11" s="7" customFormat="1" ht="15.75" x14ac:dyDescent="0.25">
      <c r="A113" s="785">
        <v>1.1000000000000001</v>
      </c>
      <c r="B113" s="1592" t="s">
        <v>402</v>
      </c>
      <c r="C113" s="1592"/>
      <c r="D113" s="1592"/>
      <c r="E113" s="1592"/>
      <c r="F113" s="1178"/>
      <c r="G113" s="1688"/>
      <c r="H113" s="1569"/>
      <c r="I113" s="1569"/>
      <c r="J113" s="1569"/>
      <c r="K113" s="1569"/>
    </row>
    <row r="114" spans="1:11" s="7" customFormat="1" ht="15.75" x14ac:dyDescent="0.25">
      <c r="A114" s="782">
        <v>1.1299999999999999</v>
      </c>
      <c r="B114" s="1586" t="s">
        <v>786</v>
      </c>
      <c r="C114" s="1587"/>
      <c r="D114" s="1587"/>
      <c r="E114" s="1588"/>
      <c r="F114" s="1174"/>
      <c r="G114" s="299"/>
      <c r="J114" s="212"/>
    </row>
    <row r="115" spans="1:11" s="7" customFormat="1" ht="15.75" x14ac:dyDescent="0.25">
      <c r="A115" s="1729">
        <v>1.17</v>
      </c>
      <c r="B115" s="1730" t="s">
        <v>665</v>
      </c>
      <c r="C115" s="1730"/>
      <c r="D115" s="1730"/>
      <c r="E115" s="1730"/>
      <c r="F115" s="1179"/>
      <c r="G115" s="299"/>
      <c r="J115" s="212"/>
    </row>
    <row r="116" spans="1:11" s="7" customFormat="1" ht="15.75" x14ac:dyDescent="0.25">
      <c r="A116" s="1722"/>
      <c r="B116" s="1730"/>
      <c r="C116" s="1730"/>
      <c r="D116" s="1730"/>
      <c r="E116" s="1730"/>
      <c r="F116" s="1179"/>
      <c r="G116" s="686"/>
      <c r="H116" s="686"/>
      <c r="J116" s="212"/>
    </row>
    <row r="117" spans="1:11" s="7" customFormat="1" ht="15.75" x14ac:dyDescent="0.25">
      <c r="A117" s="782">
        <v>2.1</v>
      </c>
      <c r="B117" s="1592" t="s">
        <v>404</v>
      </c>
      <c r="C117" s="1592"/>
      <c r="D117" s="1592"/>
      <c r="E117" s="1592"/>
      <c r="F117" s="1178"/>
      <c r="G117" s="686"/>
      <c r="H117" s="686"/>
      <c r="J117" s="212"/>
    </row>
    <row r="118" spans="1:11" s="7" customFormat="1" ht="15.75" x14ac:dyDescent="0.25">
      <c r="A118" s="1723">
        <v>2.8</v>
      </c>
      <c r="B118" s="1584" t="s">
        <v>957</v>
      </c>
      <c r="C118" s="1584"/>
      <c r="D118" s="1584"/>
      <c r="E118" s="1584"/>
      <c r="F118" s="1176"/>
      <c r="G118" s="779"/>
      <c r="H118" s="779"/>
      <c r="J118" s="212"/>
    </row>
    <row r="119" spans="1:11" s="7" customFormat="1" ht="15.75" x14ac:dyDescent="0.25">
      <c r="A119" s="1723"/>
      <c r="B119" s="1584"/>
      <c r="C119" s="1584"/>
      <c r="D119" s="1584"/>
      <c r="E119" s="1584"/>
      <c r="F119" s="1176"/>
      <c r="G119" s="686"/>
      <c r="H119" s="686"/>
      <c r="J119" s="212"/>
    </row>
    <row r="120" spans="1:11" ht="15.75" customHeight="1" x14ac:dyDescent="0.25">
      <c r="A120" s="1503">
        <v>2.16</v>
      </c>
      <c r="B120" s="1593" t="s">
        <v>1053</v>
      </c>
      <c r="C120" s="1594"/>
      <c r="D120" s="1594"/>
      <c r="E120" s="1595"/>
      <c r="F120" s="1179"/>
      <c r="G120" s="686"/>
      <c r="H120" s="686"/>
    </row>
    <row r="121" spans="1:11" ht="15.75" customHeight="1" x14ac:dyDescent="0.25">
      <c r="A121" s="1503">
        <v>2.17</v>
      </c>
      <c r="B121" s="1593" t="s">
        <v>1035</v>
      </c>
      <c r="C121" s="1594"/>
      <c r="D121" s="1594"/>
      <c r="E121" s="1595"/>
      <c r="F121" s="1179"/>
      <c r="G121" s="686"/>
      <c r="H121" s="779"/>
    </row>
    <row r="122" spans="1:11" s="7" customFormat="1" ht="15.75" x14ac:dyDescent="0.25">
      <c r="A122" s="782">
        <v>2.1800000000000002</v>
      </c>
      <c r="B122" s="1592" t="s">
        <v>961</v>
      </c>
      <c r="C122" s="1592"/>
      <c r="D122" s="1592"/>
      <c r="E122" s="1592"/>
      <c r="F122" s="1178"/>
      <c r="G122" s="686"/>
      <c r="H122" s="779"/>
      <c r="J122" s="212"/>
    </row>
    <row r="123" spans="1:11" s="7" customFormat="1" ht="15.75" x14ac:dyDescent="0.25">
      <c r="A123" s="785">
        <v>2.2000000000000002</v>
      </c>
      <c r="B123" s="1592" t="s">
        <v>265</v>
      </c>
      <c r="C123" s="1592"/>
      <c r="D123" s="1592"/>
      <c r="E123" s="1592"/>
      <c r="F123" s="1178"/>
      <c r="G123" s="779"/>
      <c r="H123" s="779"/>
      <c r="J123" s="212"/>
    </row>
    <row r="124" spans="1:11" s="7" customFormat="1" ht="15.75" x14ac:dyDescent="0.25">
      <c r="A124" s="1180">
        <v>2.2200000000000002</v>
      </c>
      <c r="B124" s="1730" t="s">
        <v>1054</v>
      </c>
      <c r="C124" s="1730"/>
      <c r="D124" s="1730"/>
      <c r="E124" s="1730"/>
      <c r="F124" s="1179"/>
      <c r="G124" s="686"/>
      <c r="H124" s="779"/>
      <c r="J124" s="212"/>
    </row>
    <row r="125" spans="1:11" s="7" customFormat="1" ht="15.75" customHeight="1" x14ac:dyDescent="0.25">
      <c r="A125" s="1258">
        <v>2.86</v>
      </c>
      <c r="B125" s="1584" t="s">
        <v>951</v>
      </c>
      <c r="C125" s="1584"/>
      <c r="D125" s="1584"/>
      <c r="E125" s="1584"/>
      <c r="F125" s="786"/>
      <c r="G125" s="686"/>
      <c r="H125" s="779"/>
      <c r="J125" s="212"/>
    </row>
    <row r="126" spans="1:11" s="7" customFormat="1" ht="15.75" x14ac:dyDescent="0.25">
      <c r="A126" s="782">
        <v>2.87</v>
      </c>
      <c r="B126" s="1592" t="s">
        <v>955</v>
      </c>
      <c r="C126" s="1592"/>
      <c r="D126" s="1592"/>
      <c r="E126" s="1592"/>
      <c r="F126" s="1178"/>
      <c r="G126" s="686"/>
      <c r="H126" s="686"/>
      <c r="J126" s="212"/>
    </row>
    <row r="127" spans="1:11" s="7" customFormat="1" ht="15.75" x14ac:dyDescent="0.25">
      <c r="A127" s="782">
        <v>2.88</v>
      </c>
      <c r="B127" s="1592" t="s">
        <v>1060</v>
      </c>
      <c r="C127" s="1592"/>
      <c r="D127" s="1592"/>
      <c r="E127" s="1592"/>
      <c r="F127" s="1178"/>
      <c r="G127" s="779"/>
      <c r="H127" s="779"/>
      <c r="J127" s="212"/>
    </row>
    <row r="128" spans="1:11" s="7" customFormat="1" ht="15.75" x14ac:dyDescent="0.25">
      <c r="A128" s="778">
        <v>2.91</v>
      </c>
      <c r="B128" s="1589" t="s">
        <v>1036</v>
      </c>
      <c r="C128" s="1589"/>
      <c r="D128" s="1589"/>
      <c r="E128" s="1589"/>
      <c r="F128" s="1174"/>
      <c r="G128" s="779"/>
      <c r="H128" s="779"/>
      <c r="J128" s="212"/>
    </row>
    <row r="129" spans="1:10" s="7" customFormat="1" ht="15.75" customHeight="1" x14ac:dyDescent="0.25">
      <c r="A129" s="1599">
        <v>2.95</v>
      </c>
      <c r="B129" s="1584" t="s">
        <v>959</v>
      </c>
      <c r="C129" s="1584"/>
      <c r="D129" s="1584"/>
      <c r="E129" s="1584"/>
      <c r="F129" s="1176"/>
      <c r="G129" s="686"/>
      <c r="H129" s="779"/>
      <c r="J129" s="212"/>
    </row>
    <row r="130" spans="1:10" s="7" customFormat="1" ht="15.75" customHeight="1" x14ac:dyDescent="0.25">
      <c r="A130" s="1599"/>
      <c r="B130" s="1584"/>
      <c r="C130" s="1584"/>
      <c r="D130" s="1584"/>
      <c r="E130" s="1584"/>
      <c r="F130" s="1176"/>
      <c r="G130" s="680"/>
      <c r="H130" s="680"/>
      <c r="J130" s="212"/>
    </row>
    <row r="131" spans="1:10" s="7" customFormat="1" x14ac:dyDescent="0.25">
      <c r="A131" s="1599"/>
      <c r="B131" s="1584"/>
      <c r="C131" s="1584"/>
      <c r="D131" s="1584"/>
      <c r="E131" s="1584"/>
      <c r="F131" s="212"/>
      <c r="G131" s="779"/>
      <c r="H131" s="779"/>
      <c r="J131" s="212"/>
    </row>
    <row r="132" spans="1:10" s="7" customFormat="1" x14ac:dyDescent="0.25">
      <c r="F132" s="212"/>
      <c r="J132" s="212"/>
    </row>
    <row r="133" spans="1:10" s="7" customFormat="1" x14ac:dyDescent="0.25">
      <c r="F133" s="212"/>
      <c r="J133" s="212"/>
    </row>
    <row r="134" spans="1:10" s="7" customFormat="1" x14ac:dyDescent="0.25">
      <c r="F134" s="212"/>
      <c r="J134" s="212"/>
    </row>
    <row r="135" spans="1:10" s="7" customFormat="1" x14ac:dyDescent="0.25">
      <c r="F135" s="212"/>
      <c r="J135" s="212"/>
    </row>
    <row r="136" spans="1:10" s="7" customFormat="1" x14ac:dyDescent="0.25">
      <c r="F136" s="212"/>
      <c r="J136" s="212"/>
    </row>
    <row r="137" spans="1:10" s="7" customFormat="1" x14ac:dyDescent="0.25">
      <c r="F137" s="212"/>
      <c r="J137" s="212"/>
    </row>
    <row r="138" spans="1:10" s="7" customFormat="1" x14ac:dyDescent="0.25">
      <c r="F138" s="212"/>
      <c r="J138" s="212"/>
    </row>
    <row r="139" spans="1:10" s="7" customFormat="1" x14ac:dyDescent="0.25">
      <c r="F139" s="212"/>
      <c r="J139" s="212"/>
    </row>
    <row r="140" spans="1:10" s="7" customFormat="1" x14ac:dyDescent="0.25">
      <c r="F140" s="212"/>
      <c r="J140" s="212"/>
    </row>
    <row r="141" spans="1:10" s="7" customFormat="1" x14ac:dyDescent="0.25">
      <c r="F141" s="212"/>
      <c r="J141" s="212"/>
    </row>
    <row r="142" spans="1:10" s="7" customFormat="1" x14ac:dyDescent="0.25">
      <c r="F142" s="212"/>
      <c r="J142" s="212"/>
    </row>
    <row r="143" spans="1:10" s="7" customFormat="1" x14ac:dyDescent="0.25">
      <c r="F143" s="212"/>
      <c r="J143" s="212"/>
    </row>
    <row r="144" spans="1:10" s="7" customFormat="1" x14ac:dyDescent="0.25">
      <c r="F144" s="212"/>
      <c r="J144" s="212"/>
    </row>
    <row r="145" spans="6:10" s="7" customFormat="1" x14ac:dyDescent="0.25">
      <c r="F145" s="212"/>
      <c r="J145" s="212"/>
    </row>
    <row r="146" spans="6:10" s="7" customFormat="1" x14ac:dyDescent="0.25">
      <c r="F146" s="212"/>
      <c r="J146" s="212"/>
    </row>
    <row r="147" spans="6:10" s="7" customFormat="1" x14ac:dyDescent="0.25">
      <c r="F147" s="212"/>
      <c r="J147" s="212"/>
    </row>
    <row r="148" spans="6:10" s="7" customFormat="1" x14ac:dyDescent="0.25">
      <c r="F148" s="212"/>
      <c r="J148" s="212"/>
    </row>
    <row r="149" spans="6:10" s="7" customFormat="1" x14ac:dyDescent="0.25">
      <c r="F149" s="212"/>
      <c r="J149" s="212"/>
    </row>
    <row r="150" spans="6:10" s="7" customFormat="1" x14ac:dyDescent="0.25">
      <c r="F150" s="212"/>
      <c r="J150" s="212"/>
    </row>
    <row r="151" spans="6:10" s="7" customFormat="1" x14ac:dyDescent="0.25">
      <c r="F151" s="212"/>
      <c r="J151" s="212"/>
    </row>
    <row r="152" spans="6:10" s="7" customFormat="1" x14ac:dyDescent="0.25">
      <c r="F152" s="212"/>
      <c r="J152" s="212"/>
    </row>
    <row r="153" spans="6:10" s="7" customFormat="1" x14ac:dyDescent="0.25">
      <c r="F153" s="212"/>
      <c r="J153" s="212"/>
    </row>
    <row r="154" spans="6:10" s="7" customFormat="1" x14ac:dyDescent="0.25">
      <c r="F154" s="212"/>
      <c r="J154" s="212"/>
    </row>
    <row r="155" spans="6:10" s="7" customFormat="1" x14ac:dyDescent="0.25">
      <c r="F155" s="212"/>
      <c r="J155" s="212"/>
    </row>
    <row r="156" spans="6:10" s="7" customFormat="1" x14ac:dyDescent="0.25">
      <c r="F156" s="212"/>
      <c r="J156" s="212"/>
    </row>
    <row r="157" spans="6:10" s="7" customFormat="1" x14ac:dyDescent="0.25">
      <c r="F157" s="212"/>
      <c r="J157" s="212"/>
    </row>
    <row r="158" spans="6:10" s="7" customFormat="1" x14ac:dyDescent="0.25">
      <c r="F158" s="212"/>
      <c r="J158" s="212"/>
    </row>
    <row r="159" spans="6:10" s="7" customFormat="1" x14ac:dyDescent="0.25">
      <c r="F159" s="212"/>
      <c r="J159" s="212"/>
    </row>
    <row r="160" spans="6:10" s="7" customFormat="1" x14ac:dyDescent="0.25">
      <c r="F160" s="212"/>
      <c r="J160" s="212"/>
    </row>
    <row r="161" spans="6:10" s="7" customFormat="1" x14ac:dyDescent="0.25">
      <c r="F161" s="212"/>
      <c r="J161" s="212"/>
    </row>
    <row r="162" spans="6:10" s="7" customFormat="1" x14ac:dyDescent="0.25">
      <c r="F162" s="212"/>
      <c r="J162" s="212"/>
    </row>
    <row r="163" spans="6:10" s="7" customFormat="1" x14ac:dyDescent="0.25">
      <c r="F163" s="212"/>
      <c r="J163" s="212"/>
    </row>
    <row r="164" spans="6:10" s="7" customFormat="1" x14ac:dyDescent="0.25">
      <c r="F164" s="212"/>
      <c r="J164" s="212"/>
    </row>
    <row r="165" spans="6:10" s="7" customFormat="1" x14ac:dyDescent="0.25">
      <c r="F165" s="212"/>
      <c r="J165" s="212"/>
    </row>
    <row r="166" spans="6:10" s="7" customFormat="1" x14ac:dyDescent="0.25">
      <c r="F166" s="212"/>
      <c r="J166" s="212"/>
    </row>
    <row r="167" spans="6:10" s="7" customFormat="1" x14ac:dyDescent="0.25">
      <c r="F167" s="212"/>
      <c r="J167" s="212"/>
    </row>
    <row r="168" spans="6:10" s="7" customFormat="1" x14ac:dyDescent="0.25">
      <c r="F168" s="212"/>
      <c r="J168" s="212"/>
    </row>
    <row r="169" spans="6:10" s="7" customFormat="1" x14ac:dyDescent="0.25">
      <c r="F169" s="212"/>
      <c r="J169" s="212"/>
    </row>
    <row r="170" spans="6:10" s="7" customFormat="1" x14ac:dyDescent="0.25">
      <c r="F170" s="212"/>
      <c r="J170" s="212"/>
    </row>
    <row r="171" spans="6:10" s="7" customFormat="1" x14ac:dyDescent="0.25">
      <c r="F171" s="212"/>
      <c r="J171" s="212"/>
    </row>
    <row r="172" spans="6:10" s="7" customFormat="1" x14ac:dyDescent="0.25">
      <c r="F172" s="212"/>
      <c r="J172" s="212"/>
    </row>
    <row r="173" spans="6:10" s="7" customFormat="1" x14ac:dyDescent="0.25">
      <c r="F173" s="212"/>
      <c r="J173" s="212"/>
    </row>
    <row r="174" spans="6:10" s="7" customFormat="1" x14ac:dyDescent="0.25">
      <c r="F174" s="212"/>
      <c r="J174" s="212"/>
    </row>
    <row r="175" spans="6:10" s="7" customFormat="1" x14ac:dyDescent="0.25">
      <c r="F175" s="212"/>
      <c r="J175" s="212"/>
    </row>
    <row r="176" spans="6:10" s="7" customFormat="1" x14ac:dyDescent="0.25">
      <c r="F176" s="212"/>
      <c r="J176" s="212"/>
    </row>
    <row r="177" spans="6:10" s="7" customFormat="1" x14ac:dyDescent="0.25">
      <c r="F177" s="212"/>
      <c r="J177" s="212"/>
    </row>
    <row r="178" spans="6:10" s="7" customFormat="1" x14ac:dyDescent="0.25">
      <c r="F178" s="212"/>
      <c r="J178" s="212"/>
    </row>
    <row r="179" spans="6:10" s="7" customFormat="1" x14ac:dyDescent="0.25">
      <c r="F179" s="212"/>
      <c r="J179" s="212"/>
    </row>
    <row r="180" spans="6:10" s="7" customFormat="1" x14ac:dyDescent="0.25">
      <c r="F180" s="212"/>
      <c r="J180" s="212"/>
    </row>
    <row r="181" spans="6:10" s="7" customFormat="1" x14ac:dyDescent="0.25">
      <c r="F181" s="212"/>
      <c r="J181" s="212"/>
    </row>
    <row r="182" spans="6:10" s="7" customFormat="1" x14ac:dyDescent="0.25">
      <c r="F182" s="212"/>
      <c r="J182" s="212"/>
    </row>
    <row r="183" spans="6:10" s="7" customFormat="1" x14ac:dyDescent="0.25">
      <c r="F183" s="212"/>
      <c r="J183" s="212"/>
    </row>
    <row r="184" spans="6:10" s="7" customFormat="1" x14ac:dyDescent="0.25">
      <c r="F184" s="212"/>
      <c r="J184" s="212"/>
    </row>
    <row r="185" spans="6:10" s="7" customFormat="1" x14ac:dyDescent="0.25">
      <c r="F185" s="212"/>
      <c r="J185" s="212"/>
    </row>
    <row r="186" spans="6:10" s="7" customFormat="1" x14ac:dyDescent="0.25">
      <c r="F186" s="212"/>
      <c r="J186" s="212"/>
    </row>
    <row r="187" spans="6:10" s="7" customFormat="1" x14ac:dyDescent="0.25">
      <c r="F187" s="212"/>
      <c r="J187" s="212"/>
    </row>
    <row r="188" spans="6:10" s="7" customFormat="1" x14ac:dyDescent="0.25">
      <c r="F188" s="212"/>
      <c r="J188" s="212"/>
    </row>
    <row r="189" spans="6:10" s="7" customFormat="1" x14ac:dyDescent="0.25">
      <c r="F189" s="212"/>
      <c r="J189" s="212"/>
    </row>
    <row r="190" spans="6:10" s="7" customFormat="1" x14ac:dyDescent="0.25">
      <c r="F190" s="212"/>
      <c r="J190" s="212"/>
    </row>
    <row r="191" spans="6:10" s="7" customFormat="1" x14ac:dyDescent="0.25">
      <c r="F191" s="212"/>
      <c r="J191" s="212"/>
    </row>
    <row r="192" spans="6:10" s="7" customFormat="1" x14ac:dyDescent="0.25">
      <c r="F192" s="212"/>
      <c r="J192" s="212"/>
    </row>
    <row r="193" spans="6:10" s="7" customFormat="1" x14ac:dyDescent="0.25">
      <c r="F193" s="212"/>
      <c r="J193" s="212"/>
    </row>
    <row r="194" spans="6:10" s="7" customFormat="1" x14ac:dyDescent="0.25">
      <c r="F194" s="212"/>
      <c r="J194" s="212"/>
    </row>
    <row r="195" spans="6:10" s="7" customFormat="1" x14ac:dyDescent="0.25">
      <c r="F195" s="212"/>
      <c r="J195" s="212"/>
    </row>
    <row r="196" spans="6:10" s="7" customFormat="1" x14ac:dyDescent="0.25">
      <c r="F196" s="212"/>
      <c r="J196" s="212"/>
    </row>
    <row r="197" spans="6:10" s="7" customFormat="1" x14ac:dyDescent="0.25">
      <c r="F197" s="212"/>
      <c r="J197" s="212"/>
    </row>
    <row r="198" spans="6:10" s="7" customFormat="1" x14ac:dyDescent="0.25">
      <c r="F198" s="212"/>
      <c r="J198" s="212"/>
    </row>
    <row r="199" spans="6:10" s="7" customFormat="1" x14ac:dyDescent="0.25">
      <c r="F199" s="212"/>
      <c r="J199" s="212"/>
    </row>
    <row r="200" spans="6:10" s="7" customFormat="1" x14ac:dyDescent="0.25">
      <c r="F200" s="212"/>
      <c r="J200" s="212"/>
    </row>
    <row r="201" spans="6:10" s="7" customFormat="1" x14ac:dyDescent="0.25">
      <c r="F201" s="212"/>
      <c r="J201" s="212"/>
    </row>
    <row r="202" spans="6:10" s="7" customFormat="1" x14ac:dyDescent="0.25">
      <c r="F202" s="212"/>
      <c r="J202" s="212"/>
    </row>
    <row r="203" spans="6:10" s="7" customFormat="1" x14ac:dyDescent="0.25">
      <c r="F203" s="212"/>
      <c r="J203" s="212"/>
    </row>
    <row r="204" spans="6:10" s="7" customFormat="1" x14ac:dyDescent="0.25">
      <c r="F204" s="212"/>
      <c r="J204" s="212"/>
    </row>
    <row r="205" spans="6:10" s="7" customFormat="1" x14ac:dyDescent="0.25">
      <c r="F205" s="212"/>
      <c r="J205" s="212"/>
    </row>
    <row r="206" spans="6:10" s="7" customFormat="1" x14ac:dyDescent="0.25">
      <c r="F206" s="212"/>
      <c r="J206" s="212"/>
    </row>
    <row r="207" spans="6:10" s="7" customFormat="1" x14ac:dyDescent="0.25">
      <c r="F207" s="212"/>
      <c r="J207" s="212"/>
    </row>
    <row r="208" spans="6:10" s="7" customFormat="1" x14ac:dyDescent="0.25">
      <c r="F208" s="212"/>
      <c r="J208" s="212"/>
    </row>
    <row r="209" spans="6:10" s="7" customFormat="1" x14ac:dyDescent="0.25">
      <c r="F209" s="212"/>
      <c r="J209" s="212"/>
    </row>
    <row r="210" spans="6:10" s="7" customFormat="1" x14ac:dyDescent="0.25">
      <c r="F210" s="212"/>
      <c r="J210" s="212"/>
    </row>
    <row r="211" spans="6:10" s="7" customFormat="1" x14ac:dyDescent="0.25">
      <c r="F211" s="212"/>
      <c r="J211" s="212"/>
    </row>
    <row r="212" spans="6:10" s="7" customFormat="1" x14ac:dyDescent="0.25">
      <c r="F212" s="212"/>
      <c r="J212" s="212"/>
    </row>
    <row r="213" spans="6:10" s="7" customFormat="1" x14ac:dyDescent="0.25">
      <c r="F213" s="212"/>
      <c r="J213" s="212"/>
    </row>
    <row r="214" spans="6:10" s="7" customFormat="1" x14ac:dyDescent="0.25">
      <c r="F214" s="212"/>
      <c r="J214" s="212"/>
    </row>
    <row r="215" spans="6:10" s="7" customFormat="1" x14ac:dyDescent="0.25">
      <c r="F215" s="212"/>
      <c r="J215" s="212"/>
    </row>
    <row r="216" spans="6:10" s="7" customFormat="1" x14ac:dyDescent="0.25">
      <c r="F216" s="212"/>
      <c r="J216" s="212"/>
    </row>
    <row r="217" spans="6:10" s="7" customFormat="1" x14ac:dyDescent="0.25">
      <c r="F217" s="212"/>
      <c r="J217" s="212"/>
    </row>
    <row r="218" spans="6:10" s="7" customFormat="1" x14ac:dyDescent="0.25">
      <c r="F218" s="212"/>
      <c r="J218" s="212"/>
    </row>
    <row r="219" spans="6:10" s="7" customFormat="1" x14ac:dyDescent="0.25">
      <c r="F219" s="212"/>
      <c r="J219" s="212"/>
    </row>
    <row r="220" spans="6:10" s="7" customFormat="1" x14ac:dyDescent="0.25">
      <c r="F220" s="212"/>
      <c r="J220" s="212"/>
    </row>
    <row r="221" spans="6:10" s="7" customFormat="1" x14ac:dyDescent="0.25">
      <c r="F221" s="212"/>
      <c r="J221" s="212"/>
    </row>
    <row r="222" spans="6:10" s="7" customFormat="1" x14ac:dyDescent="0.25">
      <c r="F222" s="212"/>
      <c r="J222" s="212"/>
    </row>
    <row r="223" spans="6:10" s="7" customFormat="1" x14ac:dyDescent="0.25">
      <c r="F223" s="212"/>
      <c r="J223" s="212"/>
    </row>
    <row r="224" spans="6:10" s="7" customFormat="1" x14ac:dyDescent="0.25">
      <c r="F224" s="212"/>
      <c r="J224" s="212"/>
    </row>
    <row r="225" spans="6:10" s="7" customFormat="1" x14ac:dyDescent="0.25">
      <c r="F225" s="212"/>
      <c r="J225" s="212"/>
    </row>
    <row r="226" spans="6:10" s="7" customFormat="1" x14ac:dyDescent="0.25">
      <c r="F226" s="212"/>
      <c r="J226" s="212"/>
    </row>
    <row r="227" spans="6:10" s="7" customFormat="1" x14ac:dyDescent="0.25">
      <c r="F227" s="212"/>
      <c r="J227" s="212"/>
    </row>
    <row r="228" spans="6:10" s="7" customFormat="1" x14ac:dyDescent="0.25">
      <c r="F228" s="212"/>
      <c r="J228" s="212"/>
    </row>
    <row r="229" spans="6:10" s="7" customFormat="1" x14ac:dyDescent="0.25">
      <c r="F229" s="212"/>
      <c r="J229" s="212"/>
    </row>
    <row r="230" spans="6:10" s="7" customFormat="1" x14ac:dyDescent="0.25">
      <c r="F230" s="212"/>
      <c r="J230" s="212"/>
    </row>
    <row r="231" spans="6:10" s="7" customFormat="1" x14ac:dyDescent="0.25">
      <c r="F231" s="212"/>
      <c r="J231" s="212"/>
    </row>
    <row r="232" spans="6:10" s="7" customFormat="1" x14ac:dyDescent="0.25">
      <c r="F232" s="212"/>
      <c r="J232" s="212"/>
    </row>
    <row r="233" spans="6:10" s="7" customFormat="1" x14ac:dyDescent="0.25">
      <c r="F233" s="212"/>
      <c r="J233" s="212"/>
    </row>
    <row r="234" spans="6:10" s="7" customFormat="1" x14ac:dyDescent="0.25">
      <c r="F234" s="212"/>
      <c r="J234" s="212"/>
    </row>
    <row r="235" spans="6:10" s="7" customFormat="1" x14ac:dyDescent="0.25">
      <c r="F235" s="212"/>
      <c r="J235" s="212"/>
    </row>
    <row r="236" spans="6:10" s="7" customFormat="1" x14ac:dyDescent="0.25">
      <c r="F236" s="212"/>
      <c r="J236" s="212"/>
    </row>
    <row r="237" spans="6:10" s="7" customFormat="1" x14ac:dyDescent="0.25">
      <c r="F237" s="212"/>
      <c r="J237" s="212"/>
    </row>
    <row r="238" spans="6:10" s="7" customFormat="1" x14ac:dyDescent="0.25">
      <c r="F238" s="212"/>
      <c r="J238" s="212"/>
    </row>
    <row r="239" spans="6:10" s="7" customFormat="1" x14ac:dyDescent="0.25">
      <c r="F239" s="212"/>
      <c r="J239" s="212"/>
    </row>
    <row r="240" spans="6:10" s="7" customFormat="1" x14ac:dyDescent="0.25">
      <c r="F240" s="212"/>
      <c r="J240" s="212"/>
    </row>
    <row r="241" spans="6:10" s="7" customFormat="1" x14ac:dyDescent="0.25">
      <c r="F241" s="212"/>
      <c r="J241" s="212"/>
    </row>
    <row r="242" spans="6:10" s="7" customFormat="1" x14ac:dyDescent="0.25">
      <c r="F242" s="212"/>
      <c r="J242" s="212"/>
    </row>
    <row r="243" spans="6:10" s="7" customFormat="1" x14ac:dyDescent="0.25">
      <c r="F243" s="212"/>
      <c r="J243" s="212"/>
    </row>
    <row r="244" spans="6:10" s="7" customFormat="1" x14ac:dyDescent="0.25">
      <c r="F244" s="212"/>
      <c r="J244" s="212"/>
    </row>
    <row r="245" spans="6:10" s="7" customFormat="1" x14ac:dyDescent="0.25">
      <c r="F245" s="212"/>
      <c r="J245" s="212"/>
    </row>
    <row r="246" spans="6:10" s="7" customFormat="1" x14ac:dyDescent="0.25">
      <c r="F246" s="212"/>
      <c r="J246" s="212"/>
    </row>
    <row r="247" spans="6:10" s="7" customFormat="1" x14ac:dyDescent="0.25">
      <c r="F247" s="212"/>
      <c r="J247" s="212"/>
    </row>
    <row r="248" spans="6:10" s="7" customFormat="1" x14ac:dyDescent="0.25">
      <c r="F248" s="212"/>
      <c r="J248" s="212"/>
    </row>
    <row r="249" spans="6:10" s="7" customFormat="1" x14ac:dyDescent="0.25">
      <c r="F249" s="212"/>
      <c r="J249" s="212"/>
    </row>
    <row r="250" spans="6:10" s="7" customFormat="1" x14ac:dyDescent="0.25">
      <c r="F250" s="212"/>
      <c r="J250" s="212"/>
    </row>
    <row r="251" spans="6:10" s="7" customFormat="1" x14ac:dyDescent="0.25">
      <c r="F251" s="212"/>
      <c r="J251" s="212"/>
    </row>
    <row r="252" spans="6:10" s="7" customFormat="1" x14ac:dyDescent="0.25">
      <c r="F252" s="212"/>
      <c r="J252" s="212"/>
    </row>
    <row r="253" spans="6:10" s="7" customFormat="1" x14ac:dyDescent="0.25">
      <c r="F253" s="212"/>
      <c r="J253" s="212"/>
    </row>
    <row r="254" spans="6:10" s="7" customFormat="1" x14ac:dyDescent="0.25">
      <c r="F254" s="212"/>
      <c r="J254" s="212"/>
    </row>
    <row r="255" spans="6:10" s="7" customFormat="1" x14ac:dyDescent="0.25">
      <c r="F255" s="212"/>
      <c r="J255" s="212"/>
    </row>
    <row r="256" spans="6:10" s="7" customFormat="1" x14ac:dyDescent="0.25">
      <c r="F256" s="212"/>
      <c r="J256" s="212"/>
    </row>
    <row r="257" spans="6:10" s="7" customFormat="1" x14ac:dyDescent="0.25">
      <c r="F257" s="212"/>
      <c r="J257" s="212"/>
    </row>
    <row r="258" spans="6:10" s="7" customFormat="1" x14ac:dyDescent="0.25">
      <c r="F258" s="212"/>
      <c r="J258" s="212"/>
    </row>
    <row r="259" spans="6:10" s="7" customFormat="1" x14ac:dyDescent="0.25">
      <c r="F259" s="212"/>
      <c r="J259" s="212"/>
    </row>
    <row r="260" spans="6:10" s="7" customFormat="1" x14ac:dyDescent="0.25">
      <c r="F260" s="212"/>
      <c r="J260" s="212"/>
    </row>
    <row r="261" spans="6:10" s="7" customFormat="1" x14ac:dyDescent="0.25">
      <c r="F261" s="212"/>
      <c r="J261" s="212"/>
    </row>
    <row r="262" spans="6:10" s="7" customFormat="1" x14ac:dyDescent="0.25">
      <c r="F262" s="212"/>
      <c r="J262" s="212"/>
    </row>
    <row r="263" spans="6:10" s="7" customFormat="1" x14ac:dyDescent="0.25">
      <c r="F263" s="212"/>
      <c r="J263" s="212"/>
    </row>
    <row r="264" spans="6:10" s="7" customFormat="1" x14ac:dyDescent="0.25">
      <c r="F264" s="212"/>
      <c r="J264" s="212"/>
    </row>
    <row r="265" spans="6:10" s="7" customFormat="1" x14ac:dyDescent="0.25">
      <c r="F265" s="212"/>
      <c r="J265" s="212"/>
    </row>
    <row r="266" spans="6:10" s="7" customFormat="1" x14ac:dyDescent="0.25">
      <c r="F266" s="212"/>
      <c r="J266" s="212"/>
    </row>
    <row r="267" spans="6:10" s="7" customFormat="1" x14ac:dyDescent="0.25">
      <c r="F267" s="212"/>
      <c r="J267" s="212"/>
    </row>
    <row r="268" spans="6:10" s="7" customFormat="1" x14ac:dyDescent="0.25">
      <c r="F268" s="212"/>
      <c r="J268" s="212"/>
    </row>
    <row r="269" spans="6:10" s="7" customFormat="1" x14ac:dyDescent="0.25">
      <c r="F269" s="212"/>
      <c r="J269" s="212"/>
    </row>
    <row r="270" spans="6:10" s="7" customFormat="1" x14ac:dyDescent="0.25">
      <c r="F270" s="212"/>
      <c r="J270" s="212"/>
    </row>
    <row r="271" spans="6:10" s="7" customFormat="1" x14ac:dyDescent="0.25">
      <c r="F271" s="212"/>
      <c r="J271" s="212"/>
    </row>
    <row r="272" spans="6:10" s="7" customFormat="1" x14ac:dyDescent="0.25">
      <c r="F272" s="212"/>
      <c r="J272" s="212"/>
    </row>
    <row r="273" spans="6:10" s="7" customFormat="1" x14ac:dyDescent="0.25">
      <c r="F273" s="212"/>
      <c r="J273" s="212"/>
    </row>
    <row r="274" spans="6:10" s="7" customFormat="1" x14ac:dyDescent="0.25">
      <c r="F274" s="212"/>
      <c r="J274" s="212"/>
    </row>
    <row r="275" spans="6:10" s="7" customFormat="1" x14ac:dyDescent="0.25">
      <c r="F275" s="212"/>
      <c r="J275" s="212"/>
    </row>
    <row r="276" spans="6:10" s="7" customFormat="1" x14ac:dyDescent="0.25">
      <c r="F276" s="212"/>
      <c r="J276" s="212"/>
    </row>
    <row r="277" spans="6:10" s="7" customFormat="1" x14ac:dyDescent="0.25">
      <c r="F277" s="212"/>
      <c r="J277" s="212"/>
    </row>
    <row r="278" spans="6:10" s="7" customFormat="1" x14ac:dyDescent="0.25">
      <c r="F278" s="212"/>
      <c r="J278" s="212"/>
    </row>
    <row r="279" spans="6:10" s="7" customFormat="1" x14ac:dyDescent="0.25">
      <c r="F279" s="212"/>
      <c r="J279" s="212"/>
    </row>
    <row r="280" spans="6:10" s="7" customFormat="1" x14ac:dyDescent="0.25">
      <c r="F280" s="212"/>
      <c r="J280" s="212"/>
    </row>
    <row r="281" spans="6:10" s="7" customFormat="1" x14ac:dyDescent="0.25">
      <c r="F281" s="212"/>
      <c r="J281" s="212"/>
    </row>
    <row r="282" spans="6:10" s="7" customFormat="1" x14ac:dyDescent="0.25">
      <c r="F282" s="212"/>
      <c r="J282" s="212"/>
    </row>
    <row r="283" spans="6:10" s="7" customFormat="1" x14ac:dyDescent="0.25">
      <c r="F283" s="212"/>
      <c r="J283" s="212"/>
    </row>
    <row r="284" spans="6:10" s="7" customFormat="1" x14ac:dyDescent="0.25">
      <c r="F284" s="212"/>
      <c r="J284" s="212"/>
    </row>
    <row r="285" spans="6:10" s="7" customFormat="1" x14ac:dyDescent="0.25">
      <c r="F285" s="212"/>
      <c r="J285" s="212"/>
    </row>
    <row r="286" spans="6:10" s="7" customFormat="1" x14ac:dyDescent="0.25">
      <c r="F286" s="212"/>
      <c r="J286" s="212"/>
    </row>
    <row r="287" spans="6:10" s="7" customFormat="1" x14ac:dyDescent="0.25">
      <c r="F287" s="212"/>
      <c r="J287" s="212"/>
    </row>
    <row r="288" spans="6:10" s="7" customFormat="1" x14ac:dyDescent="0.25">
      <c r="F288" s="212"/>
      <c r="J288" s="212"/>
    </row>
    <row r="289" spans="6:10" s="7" customFormat="1" x14ac:dyDescent="0.25">
      <c r="F289" s="212"/>
      <c r="J289" s="212"/>
    </row>
    <row r="290" spans="6:10" s="7" customFormat="1" x14ac:dyDescent="0.25">
      <c r="F290" s="212"/>
      <c r="J290" s="212"/>
    </row>
    <row r="291" spans="6:10" s="7" customFormat="1" x14ac:dyDescent="0.25">
      <c r="F291" s="212"/>
      <c r="J291" s="212"/>
    </row>
    <row r="292" spans="6:10" s="7" customFormat="1" x14ac:dyDescent="0.25">
      <c r="F292" s="212"/>
      <c r="J292" s="212"/>
    </row>
    <row r="293" spans="6:10" s="7" customFormat="1" x14ac:dyDescent="0.25">
      <c r="F293" s="212"/>
      <c r="J293" s="212"/>
    </row>
    <row r="294" spans="6:10" s="7" customFormat="1" x14ac:dyDescent="0.25">
      <c r="F294" s="212"/>
      <c r="J294" s="212"/>
    </row>
    <row r="295" spans="6:10" s="7" customFormat="1" x14ac:dyDescent="0.25">
      <c r="F295" s="212"/>
      <c r="J295" s="212"/>
    </row>
    <row r="296" spans="6:10" s="7" customFormat="1" x14ac:dyDescent="0.25">
      <c r="F296" s="212"/>
      <c r="J296" s="212"/>
    </row>
    <row r="297" spans="6:10" s="7" customFormat="1" x14ac:dyDescent="0.25">
      <c r="F297" s="212"/>
      <c r="J297" s="212"/>
    </row>
    <row r="298" spans="6:10" s="7" customFormat="1" x14ac:dyDescent="0.25">
      <c r="F298" s="212"/>
      <c r="J298" s="212"/>
    </row>
    <row r="299" spans="6:10" s="7" customFormat="1" x14ac:dyDescent="0.25">
      <c r="F299" s="212"/>
      <c r="J299" s="212"/>
    </row>
    <row r="300" spans="6:10" s="7" customFormat="1" x14ac:dyDescent="0.25">
      <c r="F300" s="212"/>
      <c r="J300" s="212"/>
    </row>
    <row r="301" spans="6:10" s="7" customFormat="1" x14ac:dyDescent="0.25">
      <c r="F301" s="212"/>
      <c r="J301" s="212"/>
    </row>
    <row r="302" spans="6:10" s="7" customFormat="1" x14ac:dyDescent="0.25">
      <c r="F302" s="212"/>
      <c r="J302" s="212"/>
    </row>
    <row r="303" spans="6:10" s="7" customFormat="1" x14ac:dyDescent="0.25">
      <c r="F303" s="212"/>
      <c r="J303" s="212"/>
    </row>
    <row r="304" spans="6:10" s="7" customFormat="1" x14ac:dyDescent="0.25">
      <c r="F304" s="212"/>
      <c r="J304" s="212"/>
    </row>
    <row r="305" spans="6:10" s="7" customFormat="1" x14ac:dyDescent="0.25">
      <c r="F305" s="212"/>
      <c r="J305" s="212"/>
    </row>
    <row r="306" spans="6:10" s="7" customFormat="1" x14ac:dyDescent="0.25">
      <c r="F306" s="212"/>
      <c r="J306" s="212"/>
    </row>
    <row r="307" spans="6:10" s="7" customFormat="1" x14ac:dyDescent="0.25">
      <c r="F307" s="212"/>
      <c r="J307" s="212"/>
    </row>
    <row r="308" spans="6:10" s="7" customFormat="1" x14ac:dyDescent="0.25">
      <c r="F308" s="212"/>
      <c r="J308" s="212"/>
    </row>
    <row r="309" spans="6:10" s="7" customFormat="1" x14ac:dyDescent="0.25">
      <c r="F309" s="212"/>
      <c r="J309" s="212"/>
    </row>
    <row r="310" spans="6:10" s="7" customFormat="1" x14ac:dyDescent="0.25">
      <c r="F310" s="212"/>
      <c r="J310" s="212"/>
    </row>
    <row r="311" spans="6:10" s="7" customFormat="1" x14ac:dyDescent="0.25">
      <c r="F311" s="212"/>
      <c r="J311" s="212"/>
    </row>
    <row r="312" spans="6:10" s="7" customFormat="1" x14ac:dyDescent="0.25">
      <c r="F312" s="212"/>
      <c r="J312" s="212"/>
    </row>
    <row r="313" spans="6:10" s="7" customFormat="1" x14ac:dyDescent="0.25">
      <c r="F313" s="212"/>
      <c r="J313" s="212"/>
    </row>
    <row r="314" spans="6:10" s="7" customFormat="1" x14ac:dyDescent="0.25">
      <c r="F314" s="212"/>
      <c r="J314" s="212"/>
    </row>
    <row r="315" spans="6:10" s="7" customFormat="1" x14ac:dyDescent="0.25">
      <c r="F315" s="212"/>
      <c r="J315" s="212"/>
    </row>
    <row r="316" spans="6:10" s="7" customFormat="1" x14ac:dyDescent="0.25">
      <c r="F316" s="212"/>
      <c r="J316" s="212"/>
    </row>
    <row r="317" spans="6:10" s="7" customFormat="1" x14ac:dyDescent="0.25">
      <c r="F317" s="212"/>
      <c r="J317" s="212"/>
    </row>
    <row r="318" spans="6:10" s="7" customFormat="1" x14ac:dyDescent="0.25">
      <c r="F318" s="212"/>
      <c r="J318" s="212"/>
    </row>
    <row r="319" spans="6:10" s="7" customFormat="1" x14ac:dyDescent="0.25">
      <c r="F319" s="212"/>
      <c r="J319" s="212"/>
    </row>
    <row r="320" spans="6:10" s="7" customFormat="1" x14ac:dyDescent="0.25">
      <c r="F320" s="212"/>
      <c r="J320" s="212"/>
    </row>
    <row r="321" spans="6:10" s="7" customFormat="1" x14ac:dyDescent="0.25">
      <c r="F321" s="212"/>
      <c r="J321" s="212"/>
    </row>
    <row r="322" spans="6:10" s="7" customFormat="1" x14ac:dyDescent="0.25">
      <c r="F322" s="212"/>
      <c r="J322" s="212"/>
    </row>
    <row r="323" spans="6:10" s="7" customFormat="1" x14ac:dyDescent="0.25">
      <c r="F323" s="212"/>
      <c r="J323" s="212"/>
    </row>
    <row r="324" spans="6:10" s="7" customFormat="1" x14ac:dyDescent="0.25">
      <c r="F324" s="212"/>
      <c r="J324" s="212"/>
    </row>
    <row r="325" spans="6:10" s="7" customFormat="1" x14ac:dyDescent="0.25">
      <c r="F325" s="212"/>
      <c r="J325" s="212"/>
    </row>
    <row r="326" spans="6:10" s="7" customFormat="1" x14ac:dyDescent="0.25">
      <c r="F326" s="212"/>
      <c r="J326" s="212"/>
    </row>
    <row r="327" spans="6:10" s="7" customFormat="1" x14ac:dyDescent="0.25">
      <c r="F327" s="212"/>
      <c r="J327" s="212"/>
    </row>
    <row r="328" spans="6:10" s="7" customFormat="1" x14ac:dyDescent="0.25">
      <c r="F328" s="212"/>
      <c r="J328" s="212"/>
    </row>
    <row r="329" spans="6:10" s="7" customFormat="1" x14ac:dyDescent="0.25">
      <c r="F329" s="212"/>
      <c r="J329" s="212"/>
    </row>
    <row r="330" spans="6:10" s="7" customFormat="1" x14ac:dyDescent="0.25">
      <c r="F330" s="212"/>
      <c r="J330" s="212"/>
    </row>
    <row r="331" spans="6:10" s="7" customFormat="1" x14ac:dyDescent="0.25">
      <c r="F331" s="212"/>
      <c r="J331" s="212"/>
    </row>
    <row r="332" spans="6:10" s="7" customFormat="1" x14ac:dyDescent="0.25">
      <c r="F332" s="212"/>
      <c r="J332" s="212"/>
    </row>
    <row r="333" spans="6:10" s="7" customFormat="1" x14ac:dyDescent="0.25">
      <c r="F333" s="212"/>
      <c r="J333" s="212"/>
    </row>
    <row r="334" spans="6:10" s="7" customFormat="1" x14ac:dyDescent="0.25">
      <c r="F334" s="212"/>
      <c r="J334" s="212"/>
    </row>
    <row r="335" spans="6:10" s="7" customFormat="1" x14ac:dyDescent="0.25">
      <c r="F335" s="212"/>
      <c r="J335" s="212"/>
    </row>
    <row r="336" spans="6:10" s="7" customFormat="1" x14ac:dyDescent="0.25">
      <c r="F336" s="212"/>
      <c r="J336" s="212"/>
    </row>
    <row r="337" spans="6:10" s="7" customFormat="1" x14ac:dyDescent="0.25">
      <c r="F337" s="212"/>
      <c r="J337" s="212"/>
    </row>
    <row r="338" spans="6:10" s="7" customFormat="1" x14ac:dyDescent="0.25">
      <c r="F338" s="212"/>
      <c r="J338" s="212"/>
    </row>
    <row r="339" spans="6:10" s="7" customFormat="1" x14ac:dyDescent="0.25">
      <c r="F339" s="212"/>
      <c r="J339" s="212"/>
    </row>
    <row r="340" spans="6:10" s="7" customFormat="1" x14ac:dyDescent="0.25">
      <c r="F340" s="212"/>
      <c r="J340" s="212"/>
    </row>
    <row r="341" spans="6:10" s="7" customFormat="1" x14ac:dyDescent="0.25">
      <c r="F341" s="212"/>
      <c r="J341" s="212"/>
    </row>
    <row r="342" spans="6:10" s="7" customFormat="1" x14ac:dyDescent="0.25">
      <c r="F342" s="212"/>
      <c r="J342" s="212"/>
    </row>
    <row r="343" spans="6:10" s="7" customFormat="1" x14ac:dyDescent="0.25">
      <c r="F343" s="212"/>
      <c r="J343" s="212"/>
    </row>
    <row r="344" spans="6:10" s="7" customFormat="1" x14ac:dyDescent="0.25">
      <c r="F344" s="212"/>
      <c r="J344" s="212"/>
    </row>
    <row r="345" spans="6:10" s="7" customFormat="1" x14ac:dyDescent="0.25">
      <c r="F345" s="212"/>
      <c r="J345" s="212"/>
    </row>
    <row r="346" spans="6:10" s="7" customFormat="1" x14ac:dyDescent="0.25">
      <c r="F346" s="212"/>
      <c r="J346" s="212"/>
    </row>
    <row r="347" spans="6:10" s="7" customFormat="1" x14ac:dyDescent="0.25">
      <c r="F347" s="212"/>
      <c r="J347" s="212"/>
    </row>
    <row r="348" spans="6:10" s="7" customFormat="1" x14ac:dyDescent="0.25">
      <c r="F348" s="212"/>
      <c r="J348" s="212"/>
    </row>
    <row r="349" spans="6:10" s="7" customFormat="1" x14ac:dyDescent="0.25">
      <c r="F349" s="212"/>
      <c r="J349" s="212"/>
    </row>
    <row r="350" spans="6:10" s="7" customFormat="1" x14ac:dyDescent="0.25">
      <c r="F350" s="212"/>
      <c r="J350" s="212"/>
    </row>
    <row r="351" spans="6:10" s="7" customFormat="1" x14ac:dyDescent="0.25">
      <c r="F351" s="212"/>
      <c r="J351" s="212"/>
    </row>
    <row r="352" spans="6:10" s="7" customFormat="1" x14ac:dyDescent="0.25">
      <c r="F352" s="212"/>
      <c r="J352" s="212"/>
    </row>
    <row r="353" spans="6:10" s="7" customFormat="1" x14ac:dyDescent="0.25">
      <c r="F353" s="212"/>
      <c r="J353" s="212"/>
    </row>
    <row r="354" spans="6:10" s="7" customFormat="1" x14ac:dyDescent="0.25">
      <c r="F354" s="212"/>
      <c r="J354" s="212"/>
    </row>
    <row r="355" spans="6:10" s="7" customFormat="1" x14ac:dyDescent="0.25">
      <c r="F355" s="212"/>
      <c r="J355" s="212"/>
    </row>
    <row r="356" spans="6:10" s="7" customFormat="1" x14ac:dyDescent="0.25">
      <c r="F356" s="212"/>
      <c r="J356" s="212"/>
    </row>
    <row r="357" spans="6:10" s="7" customFormat="1" x14ac:dyDescent="0.25">
      <c r="F357" s="212"/>
      <c r="J357" s="212"/>
    </row>
    <row r="358" spans="6:10" s="7" customFormat="1" x14ac:dyDescent="0.25">
      <c r="F358" s="212"/>
      <c r="J358" s="212"/>
    </row>
    <row r="359" spans="6:10" s="7" customFormat="1" x14ac:dyDescent="0.25">
      <c r="F359" s="212"/>
      <c r="J359" s="212"/>
    </row>
    <row r="360" spans="6:10" s="7" customFormat="1" x14ac:dyDescent="0.25">
      <c r="F360" s="212"/>
      <c r="J360" s="212"/>
    </row>
    <row r="361" spans="6:10" s="7" customFormat="1" x14ac:dyDescent="0.25">
      <c r="F361" s="212"/>
      <c r="J361" s="212"/>
    </row>
    <row r="362" spans="6:10" s="7" customFormat="1" x14ac:dyDescent="0.25">
      <c r="F362" s="212"/>
      <c r="J362" s="212"/>
    </row>
    <row r="363" spans="6:10" s="7" customFormat="1" x14ac:dyDescent="0.25">
      <c r="F363" s="212"/>
      <c r="J363" s="212"/>
    </row>
    <row r="364" spans="6:10" s="7" customFormat="1" x14ac:dyDescent="0.25">
      <c r="F364" s="212"/>
      <c r="J364" s="212"/>
    </row>
    <row r="365" spans="6:10" s="7" customFormat="1" x14ac:dyDescent="0.25">
      <c r="F365" s="212"/>
      <c r="J365" s="212"/>
    </row>
    <row r="366" spans="6:10" s="7" customFormat="1" x14ac:dyDescent="0.25">
      <c r="F366" s="212"/>
      <c r="J366" s="212"/>
    </row>
    <row r="367" spans="6:10" s="7" customFormat="1" x14ac:dyDescent="0.25">
      <c r="F367" s="212"/>
      <c r="J367" s="212"/>
    </row>
    <row r="368" spans="6:10" s="7" customFormat="1" x14ac:dyDescent="0.25">
      <c r="F368" s="212"/>
      <c r="J368" s="212"/>
    </row>
    <row r="369" spans="6:10" s="7" customFormat="1" x14ac:dyDescent="0.25">
      <c r="F369" s="212"/>
      <c r="J369" s="212"/>
    </row>
    <row r="370" spans="6:10" s="7" customFormat="1" x14ac:dyDescent="0.25">
      <c r="F370" s="212"/>
      <c r="J370" s="212"/>
    </row>
    <row r="371" spans="6:10" s="7" customFormat="1" x14ac:dyDescent="0.25">
      <c r="F371" s="212"/>
      <c r="J371" s="212"/>
    </row>
    <row r="372" spans="6:10" s="7" customFormat="1" x14ac:dyDescent="0.25">
      <c r="F372" s="212"/>
      <c r="J372" s="212"/>
    </row>
    <row r="373" spans="6:10" s="7" customFormat="1" x14ac:dyDescent="0.25">
      <c r="F373" s="212"/>
      <c r="J373" s="212"/>
    </row>
    <row r="374" spans="6:10" s="7" customFormat="1" x14ac:dyDescent="0.25">
      <c r="F374" s="212"/>
      <c r="J374" s="212"/>
    </row>
    <row r="375" spans="6:10" s="7" customFormat="1" x14ac:dyDescent="0.25">
      <c r="F375" s="212"/>
      <c r="J375" s="212"/>
    </row>
    <row r="376" spans="6:10" s="7" customFormat="1" x14ac:dyDescent="0.25">
      <c r="F376" s="212"/>
      <c r="J376" s="212"/>
    </row>
    <row r="377" spans="6:10" x14ac:dyDescent="0.25">
      <c r="H377" s="7"/>
    </row>
  </sheetData>
  <mergeCells count="31">
    <mergeCell ref="G108:K108"/>
    <mergeCell ref="G26:K26"/>
    <mergeCell ref="B118:E119"/>
    <mergeCell ref="A118:A119"/>
    <mergeCell ref="B112:E112"/>
    <mergeCell ref="B113:E113"/>
    <mergeCell ref="B114:E114"/>
    <mergeCell ref="A27:C27"/>
    <mergeCell ref="G27:I27"/>
    <mergeCell ref="B109:E109"/>
    <mergeCell ref="B110:E110"/>
    <mergeCell ref="B111:E111"/>
    <mergeCell ref="H112:K113"/>
    <mergeCell ref="G112:G113"/>
    <mergeCell ref="H110:K110"/>
    <mergeCell ref="H111:K111"/>
    <mergeCell ref="H109:K109"/>
    <mergeCell ref="B128:E128"/>
    <mergeCell ref="B115:E116"/>
    <mergeCell ref="B124:E124"/>
    <mergeCell ref="B123:E123"/>
    <mergeCell ref="B117:E117"/>
    <mergeCell ref="B125:E125"/>
    <mergeCell ref="A129:A131"/>
    <mergeCell ref="A115:A116"/>
    <mergeCell ref="B122:E122"/>
    <mergeCell ref="B126:E126"/>
    <mergeCell ref="B127:E127"/>
    <mergeCell ref="B120:E120"/>
    <mergeCell ref="B121:E121"/>
    <mergeCell ref="B129:E131"/>
  </mergeCells>
  <pageMargins left="0.23622047244094491" right="0.23622047244094491" top="0.19685039370078741" bottom="0.15748031496062992" header="0.11811023622047245" footer="0.11811023622047245"/>
  <pageSetup paperSize="8" scale="5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AW370"/>
  <sheetViews>
    <sheetView zoomScale="75" zoomScaleNormal="75" workbookViewId="0">
      <selection activeCell="A9" sqref="A9"/>
    </sheetView>
  </sheetViews>
  <sheetFormatPr defaultRowHeight="15" x14ac:dyDescent="0.25"/>
  <cols>
    <col min="1" max="1" width="8.28515625" style="7" customWidth="1"/>
    <col min="2" max="2" width="54.5703125" style="7" customWidth="1"/>
    <col min="3" max="3" width="56.140625" bestFit="1" customWidth="1"/>
    <col min="4" max="4" width="3.140625" style="7" bestFit="1" customWidth="1"/>
    <col min="5" max="5" width="8.85546875" style="7" bestFit="1" customWidth="1"/>
    <col min="6" max="6" width="3.140625" style="212" customWidth="1"/>
    <col min="7" max="7" width="8.140625" style="7" customWidth="1"/>
    <col min="8" max="8" width="56" style="7" customWidth="1"/>
    <col min="9" max="9" width="3.140625" style="7" bestFit="1" customWidth="1"/>
    <col min="10" max="10" width="7.7109375" style="7" bestFit="1" customWidth="1"/>
    <col min="11" max="11" width="2.5703125" style="212" customWidth="1"/>
    <col min="12" max="12" width="9.140625" style="7"/>
    <col min="13" max="13" width="56.7109375" customWidth="1"/>
    <col min="14" max="14" width="3.140625" style="7" bestFit="1" customWidth="1"/>
    <col min="15" max="15" width="8.85546875" style="212" bestFit="1" customWidth="1"/>
    <col min="16" max="16" width="19.7109375" style="7" customWidth="1"/>
    <col min="17" max="49" width="9.140625" style="7"/>
  </cols>
  <sheetData>
    <row r="1" spans="1:15" s="7" customFormat="1" x14ac:dyDescent="0.25">
      <c r="D1" s="294"/>
    </row>
    <row r="2" spans="1:15" s="7" customFormat="1" x14ac:dyDescent="0.25">
      <c r="D2" s="294"/>
    </row>
    <row r="3" spans="1:15" s="7" customFormat="1" x14ac:dyDescent="0.25">
      <c r="D3" s="294"/>
    </row>
    <row r="4" spans="1:15" s="7" customFormat="1" ht="18" x14ac:dyDescent="0.25">
      <c r="B4" s="1220" t="s">
        <v>902</v>
      </c>
    </row>
    <row r="5" spans="1:15" s="7" customFormat="1" x14ac:dyDescent="0.25">
      <c r="D5" s="294"/>
    </row>
    <row r="6" spans="1:15" s="7" customFormat="1" x14ac:dyDescent="0.25">
      <c r="D6" s="294"/>
    </row>
    <row r="7" spans="1:15" s="7" customFormat="1" ht="11.25" customHeight="1" x14ac:dyDescent="0.25">
      <c r="D7" s="294"/>
    </row>
    <row r="8" spans="1:15" s="7" customFormat="1" ht="11.25" customHeight="1" x14ac:dyDescent="0.25">
      <c r="D8" s="294"/>
    </row>
    <row r="9" spans="1:15" s="175" customFormat="1" ht="15.75" x14ac:dyDescent="0.25">
      <c r="A9" s="1221" t="s">
        <v>131</v>
      </c>
      <c r="F9" s="186"/>
      <c r="G9" s="910"/>
      <c r="H9" s="186"/>
      <c r="I9" s="186"/>
      <c r="K9" s="186"/>
      <c r="O9" s="186"/>
    </row>
    <row r="10" spans="1:15" s="175" customFormat="1" ht="15.75" x14ac:dyDescent="0.25">
      <c r="A10" s="1115">
        <v>1</v>
      </c>
      <c r="B10" s="873" t="s">
        <v>127</v>
      </c>
      <c r="C10" s="93" t="s">
        <v>128</v>
      </c>
      <c r="D10" s="186"/>
      <c r="E10" s="186"/>
      <c r="F10" s="186"/>
      <c r="G10" s="910"/>
      <c r="H10" s="186"/>
      <c r="I10" s="186"/>
      <c r="K10" s="186"/>
      <c r="O10" s="186"/>
    </row>
    <row r="11" spans="1:15" s="7" customFormat="1" ht="15.75" x14ac:dyDescent="0.25">
      <c r="A11" s="1115">
        <v>2</v>
      </c>
      <c r="B11" s="873" t="s">
        <v>90</v>
      </c>
      <c r="C11" s="1181" t="s">
        <v>94</v>
      </c>
      <c r="D11" s="1195"/>
      <c r="E11" s="1195"/>
      <c r="F11" s="1195"/>
      <c r="G11" s="1205"/>
      <c r="H11" s="219"/>
      <c r="I11" s="219"/>
      <c r="K11" s="212"/>
      <c r="O11" s="212"/>
    </row>
    <row r="12" spans="1:15" s="7" customFormat="1" ht="15.75" x14ac:dyDescent="0.25">
      <c r="A12" s="1115">
        <v>3</v>
      </c>
      <c r="B12" s="873" t="s">
        <v>91</v>
      </c>
      <c r="C12" s="1181" t="s">
        <v>96</v>
      </c>
      <c r="D12" s="1195"/>
      <c r="E12" s="1195"/>
      <c r="F12" s="1195"/>
      <c r="G12" s="1205"/>
      <c r="H12" s="219"/>
      <c r="I12" s="219"/>
      <c r="K12" s="212"/>
      <c r="O12" s="212"/>
    </row>
    <row r="13" spans="1:15" s="7" customFormat="1" ht="15.75" x14ac:dyDescent="0.25">
      <c r="A13" s="1115">
        <v>4</v>
      </c>
      <c r="B13" s="873" t="s">
        <v>101</v>
      </c>
      <c r="C13" s="1187">
        <v>43941</v>
      </c>
      <c r="D13" s="187"/>
      <c r="E13" s="187"/>
      <c r="F13" s="187"/>
      <c r="G13" s="914"/>
      <c r="H13" s="220"/>
      <c r="I13" s="220"/>
      <c r="J13" s="175"/>
      <c r="K13" s="186"/>
      <c r="O13" s="212"/>
    </row>
    <row r="14" spans="1:15" s="7" customFormat="1" ht="15.75" x14ac:dyDescent="0.25">
      <c r="A14" s="1115">
        <v>5</v>
      </c>
      <c r="B14" s="873" t="s">
        <v>123</v>
      </c>
      <c r="C14" s="821">
        <v>0.45520833333333338</v>
      </c>
      <c r="D14" s="188"/>
      <c r="E14" s="188"/>
      <c r="F14" s="188"/>
      <c r="G14" s="914"/>
      <c r="H14" s="220"/>
      <c r="I14" s="220"/>
      <c r="J14" s="175"/>
      <c r="K14" s="186"/>
      <c r="O14" s="212"/>
    </row>
    <row r="15" spans="1:15" s="7" customFormat="1" ht="15.75" x14ac:dyDescent="0.25">
      <c r="A15" s="1115">
        <v>6</v>
      </c>
      <c r="B15" s="873" t="s">
        <v>124</v>
      </c>
      <c r="C15" s="1187" t="s">
        <v>125</v>
      </c>
      <c r="D15" s="187"/>
      <c r="E15" s="187"/>
      <c r="F15" s="187"/>
      <c r="G15" s="914"/>
      <c r="H15" s="220"/>
      <c r="I15" s="220"/>
      <c r="J15" s="175"/>
      <c r="K15" s="186"/>
      <c r="O15" s="212"/>
    </row>
    <row r="16" spans="1:15" s="7" customFormat="1" ht="15.75" x14ac:dyDescent="0.25">
      <c r="A16" s="1115">
        <v>7</v>
      </c>
      <c r="B16" s="873" t="s">
        <v>102</v>
      </c>
      <c r="C16" s="1187">
        <v>43942</v>
      </c>
      <c r="D16" s="187"/>
      <c r="E16" s="187"/>
      <c r="F16" s="187"/>
      <c r="G16" s="914"/>
      <c r="H16" s="220"/>
      <c r="I16" s="220"/>
      <c r="J16" s="175"/>
      <c r="K16" s="186"/>
      <c r="O16" s="212"/>
    </row>
    <row r="17" spans="1:17" s="7" customFormat="1" ht="15.75" x14ac:dyDescent="0.25">
      <c r="A17" s="1115">
        <v>8</v>
      </c>
      <c r="B17" s="873" t="s">
        <v>103</v>
      </c>
      <c r="C17" s="1187">
        <v>43949</v>
      </c>
      <c r="D17" s="187"/>
      <c r="E17" s="187"/>
      <c r="F17" s="187"/>
      <c r="G17" s="914"/>
      <c r="H17" s="220"/>
      <c r="I17" s="220"/>
      <c r="J17" s="175"/>
      <c r="K17" s="186"/>
      <c r="O17" s="212"/>
    </row>
    <row r="18" spans="1:17" s="7" customFormat="1" ht="15.75" x14ac:dyDescent="0.25">
      <c r="A18" s="1115">
        <v>9</v>
      </c>
      <c r="B18" s="873" t="s">
        <v>85</v>
      </c>
      <c r="C18" s="1181" t="s">
        <v>98</v>
      </c>
      <c r="D18" s="1195"/>
      <c r="E18" s="1195"/>
      <c r="F18" s="1195"/>
      <c r="G18" s="1205"/>
      <c r="H18" s="221"/>
      <c r="I18" s="221"/>
      <c r="J18" s="175"/>
      <c r="K18" s="186"/>
      <c r="O18" s="212"/>
    </row>
    <row r="19" spans="1:17" s="7" customFormat="1" ht="15.75" x14ac:dyDescent="0.25">
      <c r="A19" s="1115">
        <v>10</v>
      </c>
      <c r="B19" s="873" t="s">
        <v>86</v>
      </c>
      <c r="C19" s="109">
        <v>10000000</v>
      </c>
      <c r="D19" s="189"/>
      <c r="E19" s="189"/>
      <c r="F19" s="189"/>
      <c r="G19" s="1201"/>
      <c r="H19" s="220"/>
      <c r="I19" s="220"/>
      <c r="J19" s="175"/>
      <c r="K19" s="186"/>
      <c r="O19" s="212"/>
    </row>
    <row r="20" spans="1:17" s="7" customFormat="1" ht="15.75" x14ac:dyDescent="0.25">
      <c r="A20" s="1115">
        <v>11</v>
      </c>
      <c r="B20" s="873" t="s">
        <v>87</v>
      </c>
      <c r="C20" s="109">
        <v>10213826.02739726</v>
      </c>
      <c r="D20" s="189"/>
      <c r="E20" s="189"/>
      <c r="F20" s="189"/>
      <c r="G20" s="1201"/>
      <c r="H20" s="219"/>
      <c r="I20" s="219"/>
      <c r="J20" s="175"/>
      <c r="K20" s="186"/>
      <c r="O20" s="212"/>
    </row>
    <row r="21" spans="1:17" s="7" customFormat="1" ht="15.75" x14ac:dyDescent="0.25">
      <c r="A21" s="1115">
        <v>12</v>
      </c>
      <c r="B21" s="873" t="s">
        <v>83</v>
      </c>
      <c r="C21" s="109">
        <v>10162756.897260273</v>
      </c>
      <c r="D21" s="189"/>
      <c r="E21" s="189"/>
      <c r="F21" s="189"/>
      <c r="G21" s="1201"/>
      <c r="H21" s="222"/>
      <c r="I21" s="222"/>
      <c r="J21" s="175"/>
      <c r="K21" s="186"/>
      <c r="O21" s="212"/>
    </row>
    <row r="22" spans="1:17" s="7" customFormat="1" ht="15.75" x14ac:dyDescent="0.25">
      <c r="A22" s="1115">
        <v>13</v>
      </c>
      <c r="B22" s="873" t="s">
        <v>88</v>
      </c>
      <c r="C22" s="1181" t="s">
        <v>99</v>
      </c>
      <c r="D22" s="1195"/>
      <c r="E22" s="1195"/>
      <c r="F22" s="1195"/>
      <c r="G22" s="1205"/>
      <c r="H22" s="220"/>
      <c r="I22" s="220"/>
      <c r="J22" s="175"/>
      <c r="K22" s="186"/>
      <c r="O22" s="212"/>
    </row>
    <row r="23" spans="1:17" s="7" customFormat="1" ht="15.75" x14ac:dyDescent="0.25">
      <c r="A23" s="1115">
        <v>14</v>
      </c>
      <c r="B23" s="873" t="s">
        <v>82</v>
      </c>
      <c r="C23" s="666">
        <v>-6.1000000000000004E-3</v>
      </c>
      <c r="D23" s="190"/>
      <c r="E23" s="190"/>
      <c r="F23" s="190"/>
      <c r="G23" s="824"/>
      <c r="H23" s="1178"/>
      <c r="I23" s="1178"/>
      <c r="J23" s="175"/>
      <c r="K23" s="186"/>
      <c r="O23" s="212"/>
    </row>
    <row r="24" spans="1:17" s="7" customFormat="1" ht="15.75" x14ac:dyDescent="0.25">
      <c r="A24" s="1115">
        <v>15</v>
      </c>
      <c r="B24" s="873" t="s">
        <v>84</v>
      </c>
      <c r="C24" s="109">
        <f>C21*(1+((C23*(C17-C16))/(360)))</f>
        <v>10161551.481372736</v>
      </c>
      <c r="D24" s="189"/>
      <c r="E24" s="189"/>
      <c r="F24" s="189"/>
      <c r="G24" s="189"/>
      <c r="H24" s="220"/>
      <c r="I24" s="220"/>
      <c r="J24" s="175"/>
      <c r="K24" s="186"/>
      <c r="L24" s="537">
        <v>15</v>
      </c>
      <c r="M24" s="109">
        <f>C20*(1+((C23*2)/(360)))</f>
        <v>10213479.892181886</v>
      </c>
      <c r="O24" s="212"/>
    </row>
    <row r="25" spans="1:17" s="7" customFormat="1" ht="15.75" x14ac:dyDescent="0.25">
      <c r="A25" s="1115">
        <v>16</v>
      </c>
      <c r="B25" s="873" t="s">
        <v>316</v>
      </c>
      <c r="C25" s="109" t="s">
        <v>262</v>
      </c>
      <c r="D25" s="189"/>
      <c r="E25" s="189"/>
      <c r="F25" s="189"/>
      <c r="G25" s="1205"/>
      <c r="H25" s="219"/>
      <c r="I25" s="219"/>
      <c r="J25" s="175"/>
      <c r="K25" s="186"/>
      <c r="O25" s="212"/>
    </row>
    <row r="26" spans="1:17" s="7" customFormat="1" ht="15.75" x14ac:dyDescent="0.25">
      <c r="A26" s="198"/>
      <c r="B26" s="910"/>
      <c r="C26" s="189"/>
      <c r="D26" s="1689" t="s">
        <v>730</v>
      </c>
      <c r="E26" s="1689"/>
      <c r="F26" s="1689"/>
      <c r="G26" s="1689"/>
      <c r="H26" s="1689"/>
      <c r="I26" s="1689"/>
      <c r="J26" s="1689"/>
      <c r="K26" s="1193"/>
      <c r="L26" s="1853" t="s">
        <v>732</v>
      </c>
      <c r="M26" s="1853"/>
      <c r="N26" s="1853"/>
      <c r="O26" s="1853"/>
      <c r="P26" s="1853"/>
      <c r="Q26" s="827"/>
    </row>
    <row r="27" spans="1:17" s="7" customFormat="1" ht="32.25" customHeight="1" thickBot="1" x14ac:dyDescent="0.3">
      <c r="A27" s="1577" t="s">
        <v>133</v>
      </c>
      <c r="B27" s="1577"/>
      <c r="C27" s="1577"/>
      <c r="D27" s="1577"/>
      <c r="E27" s="66"/>
      <c r="F27" s="1195"/>
      <c r="G27" s="1577" t="s">
        <v>133</v>
      </c>
      <c r="H27" s="1577"/>
      <c r="I27" s="1577"/>
      <c r="J27" s="175"/>
      <c r="K27" s="186"/>
      <c r="L27" s="1577" t="s">
        <v>133</v>
      </c>
      <c r="M27" s="1577"/>
      <c r="N27" s="1646"/>
      <c r="O27" s="1172"/>
      <c r="P27" s="913" t="s">
        <v>858</v>
      </c>
      <c r="Q27" s="175"/>
    </row>
    <row r="28" spans="1:17" s="7" customFormat="1" ht="15.75" x14ac:dyDescent="0.25">
      <c r="A28" s="537">
        <v>1</v>
      </c>
      <c r="B28" s="647" t="s">
        <v>0</v>
      </c>
      <c r="C28" s="1183" t="s">
        <v>671</v>
      </c>
      <c r="D28" s="269" t="s">
        <v>130</v>
      </c>
      <c r="E28" s="660" t="s">
        <v>283</v>
      </c>
      <c r="F28" s="931"/>
      <c r="G28" s="1113">
        <v>1</v>
      </c>
      <c r="H28" s="93" t="s">
        <v>731</v>
      </c>
      <c r="I28" s="1428" t="s">
        <v>130</v>
      </c>
      <c r="J28" s="427" t="s">
        <v>283</v>
      </c>
      <c r="K28" s="923"/>
      <c r="L28" s="1113">
        <v>1</v>
      </c>
      <c r="M28" s="93" t="s">
        <v>731</v>
      </c>
      <c r="N28" s="1143" t="s">
        <v>130</v>
      </c>
      <c r="O28" s="427" t="s">
        <v>283</v>
      </c>
      <c r="P28" s="1115"/>
    </row>
    <row r="29" spans="1:17" s="7" customFormat="1" ht="15.75" x14ac:dyDescent="0.25">
      <c r="A29" s="537">
        <v>2</v>
      </c>
      <c r="B29" s="647" t="s">
        <v>1</v>
      </c>
      <c r="C29" s="1181" t="s">
        <v>93</v>
      </c>
      <c r="D29" s="269" t="s">
        <v>130</v>
      </c>
      <c r="E29" s="1273" t="s">
        <v>283</v>
      </c>
      <c r="F29" s="932"/>
      <c r="G29" s="1115">
        <v>2</v>
      </c>
      <c r="H29" s="93" t="s">
        <v>93</v>
      </c>
      <c r="I29" s="1429" t="s">
        <v>130</v>
      </c>
      <c r="J29" s="172"/>
      <c r="K29" s="220"/>
      <c r="L29" s="1115">
        <v>2</v>
      </c>
      <c r="M29" s="93" t="s">
        <v>93</v>
      </c>
      <c r="N29" s="1143" t="s">
        <v>130</v>
      </c>
      <c r="O29" s="172"/>
      <c r="P29" s="1125"/>
    </row>
    <row r="30" spans="1:17" s="7" customFormat="1" ht="15.75" x14ac:dyDescent="0.25">
      <c r="A30" s="537">
        <v>3</v>
      </c>
      <c r="B30" s="647" t="s">
        <v>40</v>
      </c>
      <c r="C30" s="1181" t="s">
        <v>93</v>
      </c>
      <c r="D30" s="269" t="s">
        <v>130</v>
      </c>
      <c r="E30" s="1273"/>
      <c r="F30" s="932"/>
      <c r="G30" s="1115">
        <v>3</v>
      </c>
      <c r="H30" s="93" t="s">
        <v>93</v>
      </c>
      <c r="I30" s="1429" t="s">
        <v>130</v>
      </c>
      <c r="J30" s="172"/>
      <c r="K30" s="220"/>
      <c r="L30" s="1115">
        <v>3</v>
      </c>
      <c r="M30" s="93" t="s">
        <v>93</v>
      </c>
      <c r="N30" s="1143" t="s">
        <v>130</v>
      </c>
      <c r="O30" s="172"/>
      <c r="P30" s="1125"/>
    </row>
    <row r="31" spans="1:17" s="7" customFormat="1" ht="15.75" x14ac:dyDescent="0.25">
      <c r="A31" s="537">
        <v>4</v>
      </c>
      <c r="B31" s="647" t="s">
        <v>12</v>
      </c>
      <c r="C31" s="1181" t="s">
        <v>106</v>
      </c>
      <c r="D31" s="269" t="s">
        <v>130</v>
      </c>
      <c r="E31" s="1273"/>
      <c r="F31" s="932"/>
      <c r="G31" s="1115">
        <v>4</v>
      </c>
      <c r="H31" s="1435" t="s">
        <v>624</v>
      </c>
      <c r="I31" s="1446" t="s">
        <v>769</v>
      </c>
      <c r="J31" s="175"/>
      <c r="K31" s="186"/>
      <c r="L31" s="1115">
        <v>4</v>
      </c>
      <c r="M31" s="1181" t="s">
        <v>106</v>
      </c>
      <c r="N31" s="1143" t="s">
        <v>130</v>
      </c>
      <c r="O31" s="175"/>
      <c r="P31" s="1114"/>
    </row>
    <row r="32" spans="1:17" s="7" customFormat="1" ht="15.75" x14ac:dyDescent="0.25">
      <c r="A32" s="537">
        <v>5</v>
      </c>
      <c r="B32" s="647" t="s">
        <v>2</v>
      </c>
      <c r="C32" s="1181" t="s">
        <v>107</v>
      </c>
      <c r="D32" s="269" t="s">
        <v>130</v>
      </c>
      <c r="E32" s="1273"/>
      <c r="F32" s="932"/>
      <c r="G32" s="1115">
        <v>5</v>
      </c>
      <c r="H32" s="1435" t="s">
        <v>624</v>
      </c>
      <c r="I32" s="1446" t="s">
        <v>769</v>
      </c>
      <c r="J32" s="175"/>
      <c r="K32" s="186"/>
      <c r="L32" s="1115">
        <v>5</v>
      </c>
      <c r="M32" s="1181" t="s">
        <v>107</v>
      </c>
      <c r="N32" s="1143" t="s">
        <v>130</v>
      </c>
      <c r="O32" s="175"/>
      <c r="P32" s="1119"/>
    </row>
    <row r="33" spans="1:16" ht="15.75" x14ac:dyDescent="0.25">
      <c r="A33" s="537">
        <v>6</v>
      </c>
      <c r="B33" s="647" t="s">
        <v>445</v>
      </c>
      <c r="C33" s="71"/>
      <c r="D33" s="269" t="s">
        <v>44</v>
      </c>
      <c r="E33" s="657"/>
      <c r="F33" s="506"/>
      <c r="G33" s="1115">
        <v>6</v>
      </c>
      <c r="H33" s="1435" t="s">
        <v>624</v>
      </c>
      <c r="I33" s="1446" t="s">
        <v>769</v>
      </c>
      <c r="J33" s="175"/>
      <c r="K33" s="186"/>
      <c r="L33" s="1115">
        <v>6</v>
      </c>
      <c r="M33" s="42"/>
      <c r="N33" s="1143" t="s">
        <v>44</v>
      </c>
      <c r="O33" s="175"/>
      <c r="P33" s="1114"/>
    </row>
    <row r="34" spans="1:16" ht="15.75" x14ac:dyDescent="0.25">
      <c r="A34" s="537">
        <v>7</v>
      </c>
      <c r="B34" s="647" t="s">
        <v>446</v>
      </c>
      <c r="C34" s="71"/>
      <c r="D34" s="269" t="s">
        <v>43</v>
      </c>
      <c r="E34" s="657" t="s">
        <v>283</v>
      </c>
      <c r="F34" s="506"/>
      <c r="G34" s="1115">
        <v>7</v>
      </c>
      <c r="H34" s="1435" t="s">
        <v>624</v>
      </c>
      <c r="I34" s="1446" t="s">
        <v>769</v>
      </c>
      <c r="J34" s="175"/>
      <c r="K34" s="186"/>
      <c r="L34" s="1115">
        <v>7</v>
      </c>
      <c r="M34" s="42"/>
      <c r="N34" s="1143" t="s">
        <v>43</v>
      </c>
      <c r="O34" s="175"/>
      <c r="P34" s="1126"/>
    </row>
    <row r="35" spans="1:16" ht="15.75" x14ac:dyDescent="0.25">
      <c r="A35" s="537">
        <v>8</v>
      </c>
      <c r="B35" s="647" t="s">
        <v>447</v>
      </c>
      <c r="C35" s="71"/>
      <c r="D35" s="269" t="s">
        <v>43</v>
      </c>
      <c r="E35" s="657" t="s">
        <v>283</v>
      </c>
      <c r="F35" s="506"/>
      <c r="G35" s="1115">
        <v>8</v>
      </c>
      <c r="H35" s="1435" t="s">
        <v>624</v>
      </c>
      <c r="I35" s="1446" t="s">
        <v>769</v>
      </c>
      <c r="J35" s="175"/>
      <c r="K35" s="186"/>
      <c r="L35" s="1115">
        <v>8</v>
      </c>
      <c r="M35" s="42"/>
      <c r="N35" s="1143" t="s">
        <v>43</v>
      </c>
      <c r="O35" s="175"/>
      <c r="P35" s="1114"/>
    </row>
    <row r="36" spans="1:16" ht="15.75" x14ac:dyDescent="0.25">
      <c r="A36" s="537">
        <v>9</v>
      </c>
      <c r="B36" s="647" t="s">
        <v>5</v>
      </c>
      <c r="C36" s="273" t="s">
        <v>109</v>
      </c>
      <c r="D36" s="269" t="s">
        <v>130</v>
      </c>
      <c r="E36" s="657"/>
      <c r="F36" s="506"/>
      <c r="G36" s="1115">
        <v>9</v>
      </c>
      <c r="H36" s="1435" t="s">
        <v>624</v>
      </c>
      <c r="I36" s="1446" t="s">
        <v>769</v>
      </c>
      <c r="J36" s="175"/>
      <c r="K36" s="186"/>
      <c r="L36" s="1115">
        <v>9</v>
      </c>
      <c r="M36" s="43" t="s">
        <v>109</v>
      </c>
      <c r="N36" s="1143" t="s">
        <v>130</v>
      </c>
      <c r="O36" s="175"/>
      <c r="P36" s="1115"/>
    </row>
    <row r="37" spans="1:16" ht="15.75" x14ac:dyDescent="0.25">
      <c r="A37" s="537">
        <v>10</v>
      </c>
      <c r="B37" s="647" t="s">
        <v>6</v>
      </c>
      <c r="C37" s="273" t="s">
        <v>93</v>
      </c>
      <c r="D37" s="269" t="s">
        <v>130</v>
      </c>
      <c r="E37" s="657" t="s">
        <v>283</v>
      </c>
      <c r="F37" s="506"/>
      <c r="G37" s="1115">
        <v>10</v>
      </c>
      <c r="H37" s="1435" t="s">
        <v>624</v>
      </c>
      <c r="I37" s="1446" t="s">
        <v>769</v>
      </c>
      <c r="J37" s="175"/>
      <c r="K37" s="186"/>
      <c r="L37" s="1115">
        <v>10</v>
      </c>
      <c r="M37" s="43" t="s">
        <v>93</v>
      </c>
      <c r="N37" s="1143" t="s">
        <v>130</v>
      </c>
      <c r="O37" s="175"/>
      <c r="P37" s="1125">
        <v>4.0999999999999996</v>
      </c>
    </row>
    <row r="38" spans="1:16" ht="15.75" x14ac:dyDescent="0.25">
      <c r="A38" s="537">
        <v>11</v>
      </c>
      <c r="B38" s="647" t="s">
        <v>7</v>
      </c>
      <c r="C38" s="273" t="s">
        <v>97</v>
      </c>
      <c r="D38" s="269" t="s">
        <v>130</v>
      </c>
      <c r="E38" s="657"/>
      <c r="F38" s="506"/>
      <c r="G38" s="1115">
        <v>11</v>
      </c>
      <c r="H38" s="1181" t="s">
        <v>97</v>
      </c>
      <c r="I38" s="1447" t="s">
        <v>130</v>
      </c>
      <c r="J38" s="172"/>
      <c r="K38" s="220"/>
      <c r="L38" s="1115">
        <v>11</v>
      </c>
      <c r="M38" s="858" t="s">
        <v>97</v>
      </c>
      <c r="N38" s="1143" t="s">
        <v>130</v>
      </c>
      <c r="O38" s="172"/>
      <c r="P38" s="1116"/>
    </row>
    <row r="39" spans="1:16" ht="15.75" x14ac:dyDescent="0.25">
      <c r="A39" s="537">
        <v>12</v>
      </c>
      <c r="B39" s="647" t="s">
        <v>46</v>
      </c>
      <c r="C39" s="273" t="s">
        <v>108</v>
      </c>
      <c r="D39" s="269" t="s">
        <v>130</v>
      </c>
      <c r="E39" s="657"/>
      <c r="F39" s="506"/>
      <c r="G39" s="1115">
        <v>12</v>
      </c>
      <c r="H39" s="1435" t="s">
        <v>624</v>
      </c>
      <c r="I39" s="1446" t="s">
        <v>769</v>
      </c>
      <c r="J39" s="175"/>
      <c r="K39" s="186"/>
      <c r="L39" s="1115">
        <v>12</v>
      </c>
      <c r="M39" s="43" t="s">
        <v>108</v>
      </c>
      <c r="N39" s="1143" t="s">
        <v>130</v>
      </c>
      <c r="O39" s="175"/>
      <c r="P39" s="1125"/>
    </row>
    <row r="40" spans="1:16" ht="15.75" x14ac:dyDescent="0.25">
      <c r="A40" s="537">
        <v>13</v>
      </c>
      <c r="B40" s="647" t="s">
        <v>8</v>
      </c>
      <c r="C40" s="987"/>
      <c r="D40" s="269" t="s">
        <v>43</v>
      </c>
      <c r="E40" s="657" t="s">
        <v>283</v>
      </c>
      <c r="F40" s="506"/>
      <c r="G40" s="1115">
        <v>13</v>
      </c>
      <c r="H40" s="1435" t="s">
        <v>624</v>
      </c>
      <c r="I40" s="1429" t="s">
        <v>769</v>
      </c>
      <c r="J40" s="175"/>
      <c r="K40" s="186"/>
      <c r="L40" s="1115">
        <v>13</v>
      </c>
      <c r="M40" s="42"/>
      <c r="N40" s="1143" t="s">
        <v>43</v>
      </c>
      <c r="O40" s="175"/>
      <c r="P40" s="1115">
        <v>4.3</v>
      </c>
    </row>
    <row r="41" spans="1:16" ht="15.75" x14ac:dyDescent="0.25">
      <c r="A41" s="537">
        <v>14</v>
      </c>
      <c r="B41" s="647" t="s">
        <v>9</v>
      </c>
      <c r="C41" s="71"/>
      <c r="D41" s="269" t="s">
        <v>43</v>
      </c>
      <c r="E41" s="657"/>
      <c r="F41" s="506"/>
      <c r="G41" s="1115">
        <v>14</v>
      </c>
      <c r="H41" s="1435" t="s">
        <v>624</v>
      </c>
      <c r="I41" s="1429" t="s">
        <v>769</v>
      </c>
      <c r="J41" s="175"/>
      <c r="K41" s="186"/>
      <c r="L41" s="1115">
        <v>14</v>
      </c>
      <c r="M41" s="42"/>
      <c r="N41" s="1143" t="s">
        <v>43</v>
      </c>
      <c r="O41" s="175"/>
      <c r="P41" s="1118"/>
    </row>
    <row r="42" spans="1:16" ht="15.75" x14ac:dyDescent="0.25">
      <c r="A42" s="537">
        <v>15</v>
      </c>
      <c r="B42" s="647" t="s">
        <v>10</v>
      </c>
      <c r="C42" s="71"/>
      <c r="D42" s="269" t="s">
        <v>43</v>
      </c>
      <c r="E42" s="657"/>
      <c r="F42" s="506"/>
      <c r="G42" s="1115">
        <v>15</v>
      </c>
      <c r="H42" s="1435" t="s">
        <v>624</v>
      </c>
      <c r="I42" s="1429" t="s">
        <v>769</v>
      </c>
      <c r="J42" s="175"/>
      <c r="K42" s="186"/>
      <c r="L42" s="1115">
        <v>15</v>
      </c>
      <c r="M42" s="42"/>
      <c r="N42" s="1143" t="s">
        <v>43</v>
      </c>
      <c r="O42" s="175"/>
      <c r="P42" s="1125"/>
    </row>
    <row r="43" spans="1:16" ht="15.75" x14ac:dyDescent="0.25">
      <c r="A43" s="537">
        <v>16</v>
      </c>
      <c r="B43" s="647" t="s">
        <v>41</v>
      </c>
      <c r="C43" s="71"/>
      <c r="D43" s="269" t="s">
        <v>44</v>
      </c>
      <c r="E43" s="657"/>
      <c r="F43" s="506"/>
      <c r="G43" s="1115">
        <v>16</v>
      </c>
      <c r="H43" s="1435" t="s">
        <v>624</v>
      </c>
      <c r="I43" s="1429" t="s">
        <v>769</v>
      </c>
      <c r="J43" s="175"/>
      <c r="K43" s="186"/>
      <c r="L43" s="1115">
        <v>16</v>
      </c>
      <c r="M43" s="42"/>
      <c r="N43" s="1143" t="s">
        <v>44</v>
      </c>
      <c r="O43" s="175"/>
      <c r="P43" s="1116"/>
    </row>
    <row r="44" spans="1:16" ht="15.75" x14ac:dyDescent="0.25">
      <c r="A44" s="537">
        <v>17</v>
      </c>
      <c r="B44" s="647" t="s">
        <v>11</v>
      </c>
      <c r="C44" s="273" t="str">
        <f>C30</f>
        <v>MP6I5ZYZBEU3UXPYFY54</v>
      </c>
      <c r="D44" s="269" t="s">
        <v>43</v>
      </c>
      <c r="E44" s="657" t="s">
        <v>283</v>
      </c>
      <c r="F44" s="506"/>
      <c r="G44" s="1115">
        <v>17</v>
      </c>
      <c r="H44" s="1435" t="s">
        <v>624</v>
      </c>
      <c r="I44" s="1429" t="s">
        <v>769</v>
      </c>
      <c r="J44" s="175"/>
      <c r="K44" s="186"/>
      <c r="L44" s="1115">
        <v>17</v>
      </c>
      <c r="M44" s="43" t="s">
        <v>93</v>
      </c>
      <c r="N44" s="1143" t="s">
        <v>43</v>
      </c>
      <c r="O44" s="175"/>
      <c r="P44" s="1115">
        <v>4.5999999999999996</v>
      </c>
    </row>
    <row r="45" spans="1:16" ht="15.75" x14ac:dyDescent="0.25">
      <c r="A45" s="537">
        <v>18</v>
      </c>
      <c r="B45" s="647" t="s">
        <v>154</v>
      </c>
      <c r="C45" s="72"/>
      <c r="D45" s="269" t="s">
        <v>43</v>
      </c>
      <c r="E45" s="657"/>
      <c r="F45" s="506"/>
      <c r="G45" s="537">
        <v>18</v>
      </c>
      <c r="H45" s="1435" t="s">
        <v>624</v>
      </c>
      <c r="I45" s="269" t="s">
        <v>769</v>
      </c>
      <c r="J45" s="175"/>
      <c r="K45" s="186"/>
      <c r="L45" s="537">
        <v>18</v>
      </c>
      <c r="M45" s="42"/>
      <c r="N45" s="1143" t="s">
        <v>43</v>
      </c>
      <c r="O45" s="175"/>
      <c r="P45" s="1115"/>
    </row>
    <row r="46" spans="1:16" ht="15.75" x14ac:dyDescent="0.25">
      <c r="A46" s="678" t="s">
        <v>134</v>
      </c>
      <c r="B46" s="1224"/>
      <c r="C46" s="273"/>
      <c r="D46" s="1423"/>
      <c r="E46" s="299"/>
      <c r="F46" s="933"/>
      <c r="G46" s="1221"/>
      <c r="H46" s="175"/>
      <c r="I46" s="1519"/>
      <c r="J46" s="175"/>
      <c r="K46" s="186"/>
      <c r="L46" s="1221"/>
      <c r="M46" s="12"/>
      <c r="N46" s="200"/>
      <c r="O46" s="175"/>
      <c r="P46" s="198"/>
    </row>
    <row r="47" spans="1:16" ht="15.75" x14ac:dyDescent="0.25">
      <c r="A47" s="537">
        <v>1</v>
      </c>
      <c r="B47" s="647" t="s">
        <v>49</v>
      </c>
      <c r="C47" s="273" t="s">
        <v>120</v>
      </c>
      <c r="D47" s="1143" t="s">
        <v>130</v>
      </c>
      <c r="E47" s="657" t="s">
        <v>283</v>
      </c>
      <c r="F47" s="506"/>
      <c r="G47" s="1115">
        <v>1</v>
      </c>
      <c r="H47" s="1181" t="s">
        <v>120</v>
      </c>
      <c r="I47" s="1429" t="s">
        <v>130</v>
      </c>
      <c r="J47" s="172"/>
      <c r="K47" s="220"/>
      <c r="L47" s="1115">
        <v>1</v>
      </c>
      <c r="M47" s="1525" t="s">
        <v>120</v>
      </c>
      <c r="N47" s="1143" t="s">
        <v>130</v>
      </c>
      <c r="O47" s="172"/>
      <c r="P47" s="1115">
        <v>3.1</v>
      </c>
    </row>
    <row r="48" spans="1:16" ht="15.75" x14ac:dyDescent="0.25">
      <c r="A48" s="537">
        <v>2</v>
      </c>
      <c r="B48" s="647" t="s">
        <v>15</v>
      </c>
      <c r="C48" s="71"/>
      <c r="D48" s="1143" t="s">
        <v>44</v>
      </c>
      <c r="E48" s="299"/>
      <c r="F48" s="933"/>
      <c r="G48" s="1115">
        <v>2</v>
      </c>
      <c r="H48" s="1435" t="s">
        <v>624</v>
      </c>
      <c r="I48" s="1429" t="s">
        <v>769</v>
      </c>
      <c r="J48" s="175"/>
      <c r="K48" s="186"/>
      <c r="L48" s="1115">
        <v>2</v>
      </c>
      <c r="M48" s="42"/>
      <c r="N48" s="1143" t="s">
        <v>44</v>
      </c>
      <c r="O48" s="175"/>
      <c r="P48" s="1115"/>
    </row>
    <row r="49" spans="1:16" ht="15.75" x14ac:dyDescent="0.25">
      <c r="A49" s="537">
        <v>3</v>
      </c>
      <c r="B49" s="647" t="s">
        <v>79</v>
      </c>
      <c r="C49" s="88" t="s">
        <v>645</v>
      </c>
      <c r="D49" s="1143" t="s">
        <v>130</v>
      </c>
      <c r="E49" s="299"/>
      <c r="F49" s="933"/>
      <c r="G49" s="1115">
        <v>3</v>
      </c>
      <c r="H49" s="912" t="s">
        <v>683</v>
      </c>
      <c r="I49" s="1537" t="s">
        <v>130</v>
      </c>
      <c r="J49" s="427" t="s">
        <v>283</v>
      </c>
      <c r="K49" s="923"/>
      <c r="L49" s="1115">
        <v>3</v>
      </c>
      <c r="M49" s="1552" t="s">
        <v>683</v>
      </c>
      <c r="N49" s="1143" t="s">
        <v>130</v>
      </c>
      <c r="O49" s="427" t="s">
        <v>283</v>
      </c>
      <c r="P49" s="1128">
        <v>9.1999999999999993</v>
      </c>
    </row>
    <row r="50" spans="1:16" ht="15.75" x14ac:dyDescent="0.25">
      <c r="A50" s="537">
        <v>4</v>
      </c>
      <c r="B50" s="647" t="s">
        <v>34</v>
      </c>
      <c r="C50" s="273" t="s">
        <v>110</v>
      </c>
      <c r="D50" s="1143" t="s">
        <v>130</v>
      </c>
      <c r="E50" s="299"/>
      <c r="F50" s="933"/>
      <c r="G50" s="1115">
        <v>4</v>
      </c>
      <c r="H50" s="1435" t="s">
        <v>624</v>
      </c>
      <c r="I50" s="1429" t="s">
        <v>769</v>
      </c>
      <c r="J50" s="175"/>
      <c r="K50" s="186"/>
      <c r="L50" s="1115">
        <v>4</v>
      </c>
      <c r="M50" s="43" t="s">
        <v>110</v>
      </c>
      <c r="N50" s="1143" t="s">
        <v>130</v>
      </c>
      <c r="O50" s="175"/>
      <c r="P50" s="1115"/>
    </row>
    <row r="51" spans="1:16" ht="15.75" x14ac:dyDescent="0.25">
      <c r="A51" s="537">
        <v>5</v>
      </c>
      <c r="B51" s="647" t="s">
        <v>16</v>
      </c>
      <c r="C51" s="273" t="b">
        <v>0</v>
      </c>
      <c r="D51" s="1143" t="s">
        <v>130</v>
      </c>
      <c r="E51" s="299"/>
      <c r="F51" s="933"/>
      <c r="G51" s="1115">
        <v>5</v>
      </c>
      <c r="H51" s="1435" t="s">
        <v>624</v>
      </c>
      <c r="I51" s="1429" t="s">
        <v>769</v>
      </c>
      <c r="J51" s="175"/>
      <c r="K51" s="186"/>
      <c r="L51" s="1115">
        <v>5</v>
      </c>
      <c r="M51" s="43" t="b">
        <v>0</v>
      </c>
      <c r="N51" s="1143" t="s">
        <v>130</v>
      </c>
      <c r="O51" s="175"/>
      <c r="P51" s="1115"/>
    </row>
    <row r="52" spans="1:16" ht="15.75" x14ac:dyDescent="0.25">
      <c r="A52" s="537">
        <v>6</v>
      </c>
      <c r="B52" s="647" t="s">
        <v>50</v>
      </c>
      <c r="C52" s="71"/>
      <c r="D52" s="1143" t="s">
        <v>44</v>
      </c>
      <c r="E52" s="299"/>
      <c r="F52" s="933"/>
      <c r="G52" s="1115">
        <v>6</v>
      </c>
      <c r="H52" s="1435" t="s">
        <v>624</v>
      </c>
      <c r="I52" s="1429" t="s">
        <v>769</v>
      </c>
      <c r="J52" s="175"/>
      <c r="K52" s="186"/>
      <c r="L52" s="1115">
        <v>6</v>
      </c>
      <c r="M52" s="42"/>
      <c r="N52" s="1143" t="s">
        <v>44</v>
      </c>
      <c r="O52" s="175"/>
      <c r="P52" s="1115"/>
    </row>
    <row r="53" spans="1:16" ht="15.75" x14ac:dyDescent="0.25">
      <c r="A53" s="537">
        <v>7</v>
      </c>
      <c r="B53" s="647" t="s">
        <v>13</v>
      </c>
      <c r="C53" s="71"/>
      <c r="D53" s="1143" t="s">
        <v>44</v>
      </c>
      <c r="E53" s="299"/>
      <c r="F53" s="933"/>
      <c r="G53" s="1115">
        <v>7</v>
      </c>
      <c r="H53" s="1435" t="s">
        <v>624</v>
      </c>
      <c r="I53" s="1429" t="s">
        <v>769</v>
      </c>
      <c r="J53" s="175"/>
      <c r="K53" s="186"/>
      <c r="L53" s="1115">
        <v>7</v>
      </c>
      <c r="M53" s="42"/>
      <c r="N53" s="1143" t="s">
        <v>44</v>
      </c>
      <c r="O53" s="175"/>
      <c r="P53" s="1115"/>
    </row>
    <row r="54" spans="1:16" ht="15.75" x14ac:dyDescent="0.25">
      <c r="A54" s="537">
        <v>8</v>
      </c>
      <c r="B54" s="647" t="s">
        <v>14</v>
      </c>
      <c r="C54" s="291" t="s">
        <v>170</v>
      </c>
      <c r="D54" s="1143" t="s">
        <v>130</v>
      </c>
      <c r="E54" s="657" t="s">
        <v>283</v>
      </c>
      <c r="F54" s="506"/>
      <c r="G54" s="1115">
        <v>8</v>
      </c>
      <c r="H54" s="1435" t="s">
        <v>624</v>
      </c>
      <c r="I54" s="1431" t="s">
        <v>769</v>
      </c>
      <c r="J54" s="175"/>
      <c r="K54" s="186"/>
      <c r="L54" s="1115">
        <v>8</v>
      </c>
      <c r="M54" s="43" t="s">
        <v>170</v>
      </c>
      <c r="N54" s="1553" t="s">
        <v>130</v>
      </c>
      <c r="O54" s="175"/>
      <c r="P54" s="1121" t="s">
        <v>861</v>
      </c>
    </row>
    <row r="55" spans="1:16" ht="15.75" x14ac:dyDescent="0.25">
      <c r="A55" s="537">
        <v>9</v>
      </c>
      <c r="B55" s="647" t="s">
        <v>51</v>
      </c>
      <c r="C55" s="273" t="s">
        <v>104</v>
      </c>
      <c r="D55" s="1143" t="s">
        <v>130</v>
      </c>
      <c r="E55" s="299"/>
      <c r="F55" s="933"/>
      <c r="G55" s="1115">
        <v>9</v>
      </c>
      <c r="H55" s="1435" t="s">
        <v>624</v>
      </c>
      <c r="I55" s="1429" t="s">
        <v>769</v>
      </c>
      <c r="J55" s="175"/>
      <c r="K55" s="186"/>
      <c r="L55" s="1115">
        <v>9</v>
      </c>
      <c r="M55" s="1525" t="s">
        <v>104</v>
      </c>
      <c r="N55" s="1143" t="s">
        <v>130</v>
      </c>
      <c r="O55" s="175"/>
      <c r="P55" s="1115"/>
    </row>
    <row r="56" spans="1:16" ht="15.75" x14ac:dyDescent="0.25">
      <c r="A56" s="537">
        <v>10</v>
      </c>
      <c r="B56" s="647" t="s">
        <v>35</v>
      </c>
      <c r="C56" s="71"/>
      <c r="D56" s="1143" t="s">
        <v>44</v>
      </c>
      <c r="E56" s="299"/>
      <c r="F56" s="933"/>
      <c r="G56" s="1115">
        <v>10</v>
      </c>
      <c r="H56" s="1435" t="s">
        <v>624</v>
      </c>
      <c r="I56" s="1429" t="s">
        <v>769</v>
      </c>
      <c r="J56" s="175"/>
      <c r="K56" s="186"/>
      <c r="L56" s="1115">
        <v>10</v>
      </c>
      <c r="M56" s="42"/>
      <c r="N56" s="1143" t="s">
        <v>44</v>
      </c>
      <c r="O56" s="175"/>
      <c r="P56" s="1115"/>
    </row>
    <row r="57" spans="1:16" ht="15.75" x14ac:dyDescent="0.25">
      <c r="A57" s="537">
        <v>11</v>
      </c>
      <c r="B57" s="647" t="s">
        <v>52</v>
      </c>
      <c r="C57" s="273">
        <v>2011</v>
      </c>
      <c r="D57" s="1143" t="s">
        <v>44</v>
      </c>
      <c r="E57" s="299"/>
      <c r="F57" s="933"/>
      <c r="G57" s="1115">
        <v>11</v>
      </c>
      <c r="H57" s="1435" t="s">
        <v>624</v>
      </c>
      <c r="I57" s="1429" t="s">
        <v>769</v>
      </c>
      <c r="J57" s="175"/>
      <c r="K57" s="186"/>
      <c r="L57" s="1115">
        <v>11</v>
      </c>
      <c r="M57" s="1525">
        <v>2011</v>
      </c>
      <c r="N57" s="1143" t="s">
        <v>44</v>
      </c>
      <c r="O57" s="175"/>
      <c r="P57" s="1115"/>
    </row>
    <row r="58" spans="1:16" ht="15.75" x14ac:dyDescent="0.25">
      <c r="A58" s="537">
        <v>12</v>
      </c>
      <c r="B58" s="647" t="s">
        <v>53</v>
      </c>
      <c r="C58" s="860" t="s">
        <v>644</v>
      </c>
      <c r="D58" s="1143" t="s">
        <v>130</v>
      </c>
      <c r="E58" s="299"/>
      <c r="F58" s="933"/>
      <c r="G58" s="1115">
        <v>12</v>
      </c>
      <c r="H58" s="1435" t="s">
        <v>624</v>
      </c>
      <c r="I58" s="1429" t="s">
        <v>769</v>
      </c>
      <c r="J58" s="175"/>
      <c r="K58" s="186"/>
      <c r="L58" s="1115">
        <v>12</v>
      </c>
      <c r="M58" s="1509" t="str">
        <f>C58</f>
        <v>2020-04-20T10:55:30Z</v>
      </c>
      <c r="N58" s="1143" t="s">
        <v>130</v>
      </c>
      <c r="O58" s="175"/>
      <c r="P58" s="53"/>
    </row>
    <row r="59" spans="1:16" ht="15.75" x14ac:dyDescent="0.25">
      <c r="A59" s="537">
        <v>13</v>
      </c>
      <c r="B59" s="647" t="s">
        <v>54</v>
      </c>
      <c r="C59" s="88" t="s">
        <v>646</v>
      </c>
      <c r="D59" s="1143" t="s">
        <v>130</v>
      </c>
      <c r="E59" s="299"/>
      <c r="F59" s="933"/>
      <c r="G59" s="1115">
        <v>13</v>
      </c>
      <c r="H59" s="1435" t="s">
        <v>624</v>
      </c>
      <c r="I59" s="1429" t="s">
        <v>769</v>
      </c>
      <c r="J59" s="175"/>
      <c r="K59" s="186"/>
      <c r="L59" s="1115">
        <v>13</v>
      </c>
      <c r="M59" s="884" t="s">
        <v>646</v>
      </c>
      <c r="N59" s="1143" t="s">
        <v>130</v>
      </c>
      <c r="O59" s="175"/>
      <c r="P59" s="1123"/>
    </row>
    <row r="60" spans="1:16" ht="15.75" x14ac:dyDescent="0.25">
      <c r="A60" s="537">
        <v>14</v>
      </c>
      <c r="B60" s="647" t="s">
        <v>37</v>
      </c>
      <c r="C60" s="88" t="s">
        <v>647</v>
      </c>
      <c r="D60" s="1143" t="s">
        <v>44</v>
      </c>
      <c r="E60" s="299"/>
      <c r="F60" s="933"/>
      <c r="G60" s="1115">
        <v>14</v>
      </c>
      <c r="H60" s="1435" t="s">
        <v>624</v>
      </c>
      <c r="I60" s="1429" t="s">
        <v>769</v>
      </c>
      <c r="J60" s="175"/>
      <c r="K60" s="186"/>
      <c r="L60" s="1115">
        <v>14</v>
      </c>
      <c r="M60" s="884" t="s">
        <v>647</v>
      </c>
      <c r="N60" s="1143" t="s">
        <v>44</v>
      </c>
      <c r="O60" s="175"/>
      <c r="P60" s="1123"/>
    </row>
    <row r="61" spans="1:16" ht="15.75" x14ac:dyDescent="0.25">
      <c r="A61" s="537">
        <v>15</v>
      </c>
      <c r="B61" s="647" t="s">
        <v>55</v>
      </c>
      <c r="C61" s="1436" t="s">
        <v>1018</v>
      </c>
      <c r="D61" s="1143" t="s">
        <v>769</v>
      </c>
      <c r="E61" s="299"/>
      <c r="F61" s="933"/>
      <c r="G61" s="1115">
        <v>15</v>
      </c>
      <c r="H61" s="912" t="s">
        <v>683</v>
      </c>
      <c r="I61" s="1429" t="s">
        <v>130</v>
      </c>
      <c r="J61" s="915"/>
      <c r="K61" s="915"/>
      <c r="L61" s="1115">
        <v>15</v>
      </c>
      <c r="M61" s="1435" t="s">
        <v>622</v>
      </c>
      <c r="N61" s="1143" t="s">
        <v>769</v>
      </c>
      <c r="O61" s="915"/>
      <c r="P61" s="1115"/>
    </row>
    <row r="62" spans="1:16" ht="15.75" x14ac:dyDescent="0.25">
      <c r="A62" s="537">
        <v>16</v>
      </c>
      <c r="B62" s="647" t="s">
        <v>56</v>
      </c>
      <c r="C62" s="642"/>
      <c r="D62" s="1143" t="s">
        <v>44</v>
      </c>
      <c r="E62" s="657" t="s">
        <v>283</v>
      </c>
      <c r="F62" s="506"/>
      <c r="G62" s="1115">
        <v>16</v>
      </c>
      <c r="H62" s="1435" t="s">
        <v>624</v>
      </c>
      <c r="I62" s="1429" t="s">
        <v>769</v>
      </c>
      <c r="J62" s="175"/>
      <c r="K62" s="186"/>
      <c r="L62" s="1115">
        <v>16</v>
      </c>
      <c r="M62" s="42"/>
      <c r="N62" s="1143" t="s">
        <v>44</v>
      </c>
      <c r="O62" s="175"/>
      <c r="P62" s="1115">
        <v>5.3</v>
      </c>
    </row>
    <row r="63" spans="1:16" ht="15.75" x14ac:dyDescent="0.25">
      <c r="A63" s="537">
        <v>17</v>
      </c>
      <c r="B63" s="647" t="s">
        <v>57</v>
      </c>
      <c r="C63" s="81"/>
      <c r="D63" s="1143" t="s">
        <v>43</v>
      </c>
      <c r="E63" s="657" t="s">
        <v>283</v>
      </c>
      <c r="F63" s="506"/>
      <c r="G63" s="1115">
        <v>17</v>
      </c>
      <c r="H63" s="1435" t="s">
        <v>624</v>
      </c>
      <c r="I63" s="1429" t="s">
        <v>769</v>
      </c>
      <c r="J63" s="175"/>
      <c r="K63" s="186"/>
      <c r="L63" s="1115">
        <v>17</v>
      </c>
      <c r="M63" s="42"/>
      <c r="N63" s="1143" t="s">
        <v>43</v>
      </c>
      <c r="O63" s="175"/>
      <c r="P63" s="1122">
        <v>5.4</v>
      </c>
    </row>
    <row r="64" spans="1:16" ht="15.75" x14ac:dyDescent="0.25">
      <c r="A64" s="537">
        <v>18</v>
      </c>
      <c r="B64" s="647" t="s">
        <v>129</v>
      </c>
      <c r="C64" s="273" t="s">
        <v>105</v>
      </c>
      <c r="D64" s="1143" t="s">
        <v>130</v>
      </c>
      <c r="E64" s="657" t="s">
        <v>283</v>
      </c>
      <c r="F64" s="506"/>
      <c r="G64" s="1115">
        <v>18</v>
      </c>
      <c r="H64" s="1435" t="s">
        <v>624</v>
      </c>
      <c r="I64" s="1429" t="s">
        <v>769</v>
      </c>
      <c r="J64" s="175"/>
      <c r="K64" s="186"/>
      <c r="L64" s="1115">
        <v>18</v>
      </c>
      <c r="M64" s="43" t="s">
        <v>105</v>
      </c>
      <c r="N64" s="1143" t="s">
        <v>130</v>
      </c>
      <c r="O64" s="175"/>
      <c r="P64" s="1115">
        <v>6.3</v>
      </c>
    </row>
    <row r="65" spans="1:16" ht="15.75" x14ac:dyDescent="0.25">
      <c r="A65" s="537">
        <v>19</v>
      </c>
      <c r="B65" s="647" t="s">
        <v>17</v>
      </c>
      <c r="C65" s="273" t="b">
        <v>0</v>
      </c>
      <c r="D65" s="1143" t="s">
        <v>130</v>
      </c>
      <c r="E65" s="299"/>
      <c r="F65" s="933"/>
      <c r="G65" s="1115">
        <v>19</v>
      </c>
      <c r="H65" s="1435" t="s">
        <v>624</v>
      </c>
      <c r="I65" s="1429" t="s">
        <v>769</v>
      </c>
      <c r="J65" s="175"/>
      <c r="K65" s="186"/>
      <c r="L65" s="1115">
        <v>19</v>
      </c>
      <c r="M65" s="43" t="b">
        <v>0</v>
      </c>
      <c r="N65" s="1143" t="s">
        <v>130</v>
      </c>
      <c r="O65" s="175"/>
      <c r="P65" s="1115"/>
    </row>
    <row r="66" spans="1:16" ht="15.75" x14ac:dyDescent="0.25">
      <c r="A66" s="537">
        <v>20</v>
      </c>
      <c r="B66" s="647" t="s">
        <v>18</v>
      </c>
      <c r="C66" s="273" t="s">
        <v>111</v>
      </c>
      <c r="D66" s="679" t="s">
        <v>130</v>
      </c>
      <c r="E66" s="657" t="s">
        <v>283</v>
      </c>
      <c r="F66" s="506"/>
      <c r="G66" s="1115">
        <v>20</v>
      </c>
      <c r="H66" s="1435" t="s">
        <v>624</v>
      </c>
      <c r="I66" s="1431" t="s">
        <v>769</v>
      </c>
      <c r="J66" s="175"/>
      <c r="K66" s="186"/>
      <c r="L66" s="1115">
        <v>20</v>
      </c>
      <c r="M66" s="43" t="s">
        <v>111</v>
      </c>
      <c r="N66" s="679" t="s">
        <v>130</v>
      </c>
      <c r="O66" s="175"/>
      <c r="P66" s="1115">
        <v>6.15</v>
      </c>
    </row>
    <row r="67" spans="1:16" ht="15.75" x14ac:dyDescent="0.25">
      <c r="A67" s="537">
        <v>21</v>
      </c>
      <c r="B67" s="647" t="s">
        <v>58</v>
      </c>
      <c r="C67" s="273" t="b">
        <v>0</v>
      </c>
      <c r="D67" s="1143" t="s">
        <v>130</v>
      </c>
      <c r="E67" s="299"/>
      <c r="F67" s="933"/>
      <c r="G67" s="1115">
        <v>21</v>
      </c>
      <c r="H67" s="1435" t="s">
        <v>624</v>
      </c>
      <c r="I67" s="1429" t="s">
        <v>769</v>
      </c>
      <c r="J67" s="175"/>
      <c r="K67" s="186"/>
      <c r="L67" s="1115">
        <v>21</v>
      </c>
      <c r="M67" s="43" t="b">
        <v>0</v>
      </c>
      <c r="N67" s="1143" t="s">
        <v>130</v>
      </c>
      <c r="O67" s="175"/>
      <c r="P67" s="1115"/>
    </row>
    <row r="68" spans="1:16" ht="15.75" x14ac:dyDescent="0.25">
      <c r="A68" s="537">
        <v>22</v>
      </c>
      <c r="B68" s="647" t="s">
        <v>651</v>
      </c>
      <c r="C68" s="74" t="s">
        <v>197</v>
      </c>
      <c r="D68" s="1143" t="s">
        <v>130</v>
      </c>
      <c r="E68" s="657" t="s">
        <v>283</v>
      </c>
      <c r="F68" s="506"/>
      <c r="G68" s="1115">
        <v>22</v>
      </c>
      <c r="H68" s="1435" t="s">
        <v>624</v>
      </c>
      <c r="I68" s="1429" t="s">
        <v>769</v>
      </c>
      <c r="J68" s="175"/>
      <c r="K68" s="186"/>
      <c r="L68" s="1115">
        <v>22</v>
      </c>
      <c r="M68" s="43" t="s">
        <v>197</v>
      </c>
      <c r="N68" s="1143" t="s">
        <v>130</v>
      </c>
      <c r="O68" s="175"/>
      <c r="P68" s="1115"/>
    </row>
    <row r="69" spans="1:16" ht="15.75" x14ac:dyDescent="0.25">
      <c r="A69" s="537">
        <v>23</v>
      </c>
      <c r="B69" s="647" t="s">
        <v>59</v>
      </c>
      <c r="C69" s="75">
        <v>-6.1000000000000004E-3</v>
      </c>
      <c r="D69" s="1143" t="s">
        <v>44</v>
      </c>
      <c r="E69" s="299"/>
      <c r="F69" s="933"/>
      <c r="G69" s="1115">
        <v>23</v>
      </c>
      <c r="H69" s="1435" t="s">
        <v>624</v>
      </c>
      <c r="I69" s="1429" t="s">
        <v>769</v>
      </c>
      <c r="J69" s="175"/>
      <c r="K69" s="186"/>
      <c r="L69" s="1115">
        <v>23</v>
      </c>
      <c r="M69" s="43">
        <v>-6.1000000000000004E-3</v>
      </c>
      <c r="N69" s="1143" t="s">
        <v>44</v>
      </c>
      <c r="O69" s="175"/>
      <c r="P69" s="1126">
        <v>5.0999999999999996</v>
      </c>
    </row>
    <row r="70" spans="1:16" ht="15.75" x14ac:dyDescent="0.25">
      <c r="A70" s="537">
        <v>24</v>
      </c>
      <c r="B70" s="647" t="s">
        <v>60</v>
      </c>
      <c r="C70" s="273" t="s">
        <v>112</v>
      </c>
      <c r="D70" s="1143" t="s">
        <v>44</v>
      </c>
      <c r="E70" s="299"/>
      <c r="F70" s="933"/>
      <c r="G70" s="1115">
        <v>24</v>
      </c>
      <c r="H70" s="1435" t="s">
        <v>624</v>
      </c>
      <c r="I70" s="1429" t="s">
        <v>769</v>
      </c>
      <c r="J70" s="175"/>
      <c r="K70" s="186"/>
      <c r="L70" s="1115">
        <v>24</v>
      </c>
      <c r="M70" s="1520" t="s">
        <v>112</v>
      </c>
      <c r="N70" s="679" t="s">
        <v>44</v>
      </c>
      <c r="O70" s="175"/>
      <c r="P70" s="1115"/>
    </row>
    <row r="71" spans="1:16" ht="15.75" x14ac:dyDescent="0.25">
      <c r="A71" s="537">
        <v>25</v>
      </c>
      <c r="B71" s="647" t="s">
        <v>61</v>
      </c>
      <c r="C71" s="71"/>
      <c r="D71" s="1143" t="s">
        <v>44</v>
      </c>
      <c r="E71" s="299"/>
      <c r="F71" s="933"/>
      <c r="G71" s="1115">
        <v>25</v>
      </c>
      <c r="H71" s="1435" t="s">
        <v>624</v>
      </c>
      <c r="I71" s="1429" t="s">
        <v>769</v>
      </c>
      <c r="J71" s="175"/>
      <c r="K71" s="186"/>
      <c r="L71" s="1115">
        <v>25</v>
      </c>
      <c r="M71" s="42"/>
      <c r="N71" s="679" t="s">
        <v>44</v>
      </c>
      <c r="O71" s="175"/>
      <c r="P71" s="1115"/>
    </row>
    <row r="72" spans="1:16" ht="15.75" x14ac:dyDescent="0.25">
      <c r="A72" s="537">
        <v>26</v>
      </c>
      <c r="B72" s="647" t="s">
        <v>62</v>
      </c>
      <c r="C72" s="71"/>
      <c r="D72" s="1143" t="s">
        <v>44</v>
      </c>
      <c r="E72" s="299"/>
      <c r="F72" s="933"/>
      <c r="G72" s="1115">
        <v>26</v>
      </c>
      <c r="H72" s="1435" t="s">
        <v>624</v>
      </c>
      <c r="I72" s="1429" t="s">
        <v>769</v>
      </c>
      <c r="J72" s="175"/>
      <c r="K72" s="186"/>
      <c r="L72" s="1115">
        <v>26</v>
      </c>
      <c r="M72" s="42"/>
      <c r="N72" s="679" t="s">
        <v>44</v>
      </c>
      <c r="O72" s="175"/>
      <c r="P72" s="1115"/>
    </row>
    <row r="73" spans="1:16" ht="15.75" x14ac:dyDescent="0.25">
      <c r="A73" s="537">
        <v>27</v>
      </c>
      <c r="B73" s="647" t="s">
        <v>63</v>
      </c>
      <c r="C73" s="71"/>
      <c r="D73" s="1143" t="s">
        <v>44</v>
      </c>
      <c r="E73" s="299"/>
      <c r="F73" s="933"/>
      <c r="G73" s="1115">
        <v>27</v>
      </c>
      <c r="H73" s="1435" t="s">
        <v>624</v>
      </c>
      <c r="I73" s="1429" t="s">
        <v>769</v>
      </c>
      <c r="J73" s="175"/>
      <c r="K73" s="186"/>
      <c r="L73" s="1115">
        <v>27</v>
      </c>
      <c r="M73" s="42"/>
      <c r="N73" s="679" t="s">
        <v>44</v>
      </c>
      <c r="O73" s="175"/>
      <c r="P73" s="1115"/>
    </row>
    <row r="74" spans="1:16" ht="15.75" x14ac:dyDescent="0.25">
      <c r="A74" s="537">
        <v>28</v>
      </c>
      <c r="B74" s="647" t="s">
        <v>64</v>
      </c>
      <c r="C74" s="71"/>
      <c r="D74" s="1143" t="s">
        <v>44</v>
      </c>
      <c r="E74" s="299"/>
      <c r="F74" s="933"/>
      <c r="G74" s="1115">
        <v>28</v>
      </c>
      <c r="H74" s="1435" t="s">
        <v>624</v>
      </c>
      <c r="I74" s="1429" t="s">
        <v>769</v>
      </c>
      <c r="J74" s="175"/>
      <c r="K74" s="186"/>
      <c r="L74" s="1115">
        <v>28</v>
      </c>
      <c r="M74" s="42"/>
      <c r="N74" s="1143" t="s">
        <v>44</v>
      </c>
      <c r="O74" s="175"/>
      <c r="P74" s="1115"/>
    </row>
    <row r="75" spans="1:16" ht="15.75" x14ac:dyDescent="0.25">
      <c r="A75" s="537">
        <v>29</v>
      </c>
      <c r="B75" s="647" t="s">
        <v>65</v>
      </c>
      <c r="C75" s="71"/>
      <c r="D75" s="1143" t="s">
        <v>44</v>
      </c>
      <c r="E75" s="299"/>
      <c r="F75" s="933"/>
      <c r="G75" s="1115">
        <v>29</v>
      </c>
      <c r="H75" s="1435" t="s">
        <v>624</v>
      </c>
      <c r="I75" s="1429" t="s">
        <v>769</v>
      </c>
      <c r="J75" s="175"/>
      <c r="K75" s="186"/>
      <c r="L75" s="1115">
        <v>29</v>
      </c>
      <c r="M75" s="42"/>
      <c r="N75" s="1143" t="s">
        <v>44</v>
      </c>
      <c r="O75" s="175"/>
      <c r="P75" s="1115"/>
    </row>
    <row r="76" spans="1:16" ht="15.75" x14ac:dyDescent="0.25">
      <c r="A76" s="537">
        <v>30</v>
      </c>
      <c r="B76" s="647" t="s">
        <v>66</v>
      </c>
      <c r="C76" s="71"/>
      <c r="D76" s="1143" t="s">
        <v>44</v>
      </c>
      <c r="E76" s="299"/>
      <c r="F76" s="933"/>
      <c r="G76" s="1115">
        <v>30</v>
      </c>
      <c r="H76" s="1435" t="s">
        <v>624</v>
      </c>
      <c r="I76" s="1429" t="s">
        <v>769</v>
      </c>
      <c r="J76" s="175"/>
      <c r="K76" s="186"/>
      <c r="L76" s="1115">
        <v>30</v>
      </c>
      <c r="M76" s="42"/>
      <c r="N76" s="1143" t="s">
        <v>44</v>
      </c>
      <c r="O76" s="175"/>
      <c r="P76" s="1115"/>
    </row>
    <row r="77" spans="1:16" ht="15.75" x14ac:dyDescent="0.25">
      <c r="A77" s="537">
        <v>31</v>
      </c>
      <c r="B77" s="647" t="s">
        <v>67</v>
      </c>
      <c r="C77" s="71"/>
      <c r="D77" s="1143" t="s">
        <v>44</v>
      </c>
      <c r="E77" s="299"/>
      <c r="F77" s="933"/>
      <c r="G77" s="1115">
        <v>31</v>
      </c>
      <c r="H77" s="1435" t="s">
        <v>624</v>
      </c>
      <c r="I77" s="1429" t="s">
        <v>769</v>
      </c>
      <c r="J77" s="175"/>
      <c r="K77" s="186"/>
      <c r="L77" s="1115">
        <v>31</v>
      </c>
      <c r="M77" s="42"/>
      <c r="N77" s="1143" t="s">
        <v>44</v>
      </c>
      <c r="O77" s="175"/>
      <c r="P77" s="1115"/>
    </row>
    <row r="78" spans="1:16" ht="15.75" x14ac:dyDescent="0.25">
      <c r="A78" s="537">
        <v>32</v>
      </c>
      <c r="B78" s="647" t="s">
        <v>68</v>
      </c>
      <c r="C78" s="71"/>
      <c r="D78" s="1143" t="s">
        <v>44</v>
      </c>
      <c r="E78" s="299"/>
      <c r="F78" s="933"/>
      <c r="G78" s="1115">
        <v>32</v>
      </c>
      <c r="H78" s="1435" t="s">
        <v>624</v>
      </c>
      <c r="I78" s="1429" t="s">
        <v>769</v>
      </c>
      <c r="J78" s="175"/>
      <c r="K78" s="186"/>
      <c r="L78" s="1115">
        <v>32</v>
      </c>
      <c r="M78" s="42"/>
      <c r="N78" s="679" t="s">
        <v>44</v>
      </c>
      <c r="O78" s="175"/>
      <c r="P78" s="1115"/>
    </row>
    <row r="79" spans="1:16" ht="15.75" x14ac:dyDescent="0.25">
      <c r="A79" s="537">
        <v>35</v>
      </c>
      <c r="B79" s="647" t="s">
        <v>72</v>
      </c>
      <c r="C79" s="71"/>
      <c r="D79" s="1143" t="s">
        <v>43</v>
      </c>
      <c r="E79" s="299"/>
      <c r="F79" s="933"/>
      <c r="G79" s="1115">
        <v>35</v>
      </c>
      <c r="H79" s="1435" t="s">
        <v>624</v>
      </c>
      <c r="I79" s="1429" t="s">
        <v>769</v>
      </c>
      <c r="J79" s="175"/>
      <c r="K79" s="186"/>
      <c r="L79" s="1115">
        <v>35</v>
      </c>
      <c r="M79" s="42"/>
      <c r="N79" s="679" t="s">
        <v>43</v>
      </c>
      <c r="O79" s="175"/>
      <c r="P79" s="1115"/>
    </row>
    <row r="80" spans="1:16" ht="15.75" x14ac:dyDescent="0.25">
      <c r="A80" s="537">
        <v>36</v>
      </c>
      <c r="B80" s="647" t="s">
        <v>73</v>
      </c>
      <c r="C80" s="71"/>
      <c r="D80" s="1143" t="s">
        <v>44</v>
      </c>
      <c r="E80" s="299"/>
      <c r="F80" s="933"/>
      <c r="G80" s="1115">
        <v>36</v>
      </c>
      <c r="H80" s="1435" t="s">
        <v>624</v>
      </c>
      <c r="I80" s="1429" t="s">
        <v>769</v>
      </c>
      <c r="J80" s="175"/>
      <c r="K80" s="186"/>
      <c r="L80" s="1115">
        <v>36</v>
      </c>
      <c r="M80" s="42"/>
      <c r="N80" s="679" t="s">
        <v>44</v>
      </c>
      <c r="O80" s="175"/>
      <c r="P80" s="1115"/>
    </row>
    <row r="81" spans="1:16" ht="15.75" x14ac:dyDescent="0.25">
      <c r="A81" s="537">
        <v>37</v>
      </c>
      <c r="B81" s="647" t="s">
        <v>69</v>
      </c>
      <c r="C81" s="274">
        <f>C21</f>
        <v>10162756.897260273</v>
      </c>
      <c r="D81" s="1143" t="s">
        <v>130</v>
      </c>
      <c r="E81" s="299"/>
      <c r="F81" s="933"/>
      <c r="G81" s="1115">
        <v>37</v>
      </c>
      <c r="H81" s="1435" t="s">
        <v>624</v>
      </c>
      <c r="I81" s="1429" t="s">
        <v>769</v>
      </c>
      <c r="J81" s="175"/>
      <c r="K81" s="186"/>
      <c r="L81" s="1115">
        <v>37</v>
      </c>
      <c r="M81" s="43">
        <v>10162756.897260273</v>
      </c>
      <c r="N81" s="679" t="s">
        <v>130</v>
      </c>
      <c r="O81" s="175"/>
      <c r="P81" s="1116"/>
    </row>
    <row r="82" spans="1:16" ht="15.75" x14ac:dyDescent="0.25">
      <c r="A82" s="537">
        <v>38</v>
      </c>
      <c r="B82" s="647" t="s">
        <v>70</v>
      </c>
      <c r="C82" s="109">
        <v>10162756.897260273</v>
      </c>
      <c r="D82" s="1143" t="s">
        <v>44</v>
      </c>
      <c r="E82" s="299"/>
      <c r="F82" s="933"/>
      <c r="G82" s="1115">
        <v>38</v>
      </c>
      <c r="H82" s="1435" t="s">
        <v>624</v>
      </c>
      <c r="I82" s="1429" t="s">
        <v>769</v>
      </c>
      <c r="J82" s="175"/>
      <c r="K82" s="186"/>
      <c r="L82" s="1115">
        <v>38</v>
      </c>
      <c r="M82" s="599">
        <f>M24</f>
        <v>10213479.892181886</v>
      </c>
      <c r="N82" s="679" t="s">
        <v>44</v>
      </c>
      <c r="O82" s="175"/>
      <c r="P82" s="1116"/>
    </row>
    <row r="83" spans="1:16" ht="15.75" x14ac:dyDescent="0.25">
      <c r="A83" s="537">
        <v>39</v>
      </c>
      <c r="B83" s="647" t="s">
        <v>71</v>
      </c>
      <c r="C83" s="273" t="s">
        <v>99</v>
      </c>
      <c r="D83" s="1143" t="s">
        <v>130</v>
      </c>
      <c r="E83" s="299"/>
      <c r="F83" s="933"/>
      <c r="G83" s="1115">
        <v>39</v>
      </c>
      <c r="H83" s="1435" t="s">
        <v>624</v>
      </c>
      <c r="I83" s="1429" t="s">
        <v>769</v>
      </c>
      <c r="J83" s="175"/>
      <c r="K83" s="186"/>
      <c r="L83" s="1115">
        <v>39</v>
      </c>
      <c r="M83" s="43" t="s">
        <v>99</v>
      </c>
      <c r="N83" s="1145" t="s">
        <v>130</v>
      </c>
      <c r="O83" s="175"/>
      <c r="P83" s="1115"/>
    </row>
    <row r="84" spans="1:16" ht="15.75" x14ac:dyDescent="0.25">
      <c r="A84" s="537">
        <v>73</v>
      </c>
      <c r="B84" s="647" t="s">
        <v>81</v>
      </c>
      <c r="C84" s="273" t="b">
        <v>0</v>
      </c>
      <c r="D84" s="679" t="s">
        <v>130</v>
      </c>
      <c r="E84" s="299"/>
      <c r="F84" s="933"/>
      <c r="G84" s="1115">
        <v>73</v>
      </c>
      <c r="H84" s="1435" t="s">
        <v>624</v>
      </c>
      <c r="I84" s="1551" t="s">
        <v>769</v>
      </c>
      <c r="J84" s="175"/>
      <c r="K84" s="186"/>
      <c r="L84" s="1115">
        <v>73</v>
      </c>
      <c r="M84" s="43" t="b">
        <v>0</v>
      </c>
      <c r="N84" s="1491" t="s">
        <v>130</v>
      </c>
      <c r="O84" s="175"/>
      <c r="P84" s="1115">
        <v>6.1</v>
      </c>
    </row>
    <row r="85" spans="1:16" ht="15.75" x14ac:dyDescent="0.25">
      <c r="A85" s="537">
        <v>74</v>
      </c>
      <c r="B85" s="647" t="s">
        <v>78</v>
      </c>
      <c r="C85" s="1436" t="s">
        <v>1018</v>
      </c>
      <c r="D85" s="1144" t="s">
        <v>769</v>
      </c>
      <c r="E85" s="299"/>
      <c r="F85" s="933"/>
      <c r="G85" s="1115">
        <v>74</v>
      </c>
      <c r="H85" s="1435" t="s">
        <v>624</v>
      </c>
      <c r="I85" s="1429" t="s">
        <v>769</v>
      </c>
      <c r="J85" s="175"/>
      <c r="K85" s="186"/>
      <c r="L85" s="1115">
        <v>74</v>
      </c>
      <c r="M85" s="1435" t="s">
        <v>622</v>
      </c>
      <c r="N85" s="269" t="s">
        <v>769</v>
      </c>
      <c r="O85" s="175"/>
      <c r="P85" s="1115"/>
    </row>
    <row r="86" spans="1:16" ht="15.75" x14ac:dyDescent="0.25">
      <c r="A86" s="537">
        <v>75</v>
      </c>
      <c r="B86" s="647" t="s">
        <v>19</v>
      </c>
      <c r="C86" s="273" t="s">
        <v>113</v>
      </c>
      <c r="D86" s="679" t="s">
        <v>44</v>
      </c>
      <c r="E86" s="299"/>
      <c r="F86" s="933"/>
      <c r="G86" s="1115">
        <v>75</v>
      </c>
      <c r="H86" s="1435" t="s">
        <v>624</v>
      </c>
      <c r="I86" s="1429" t="s">
        <v>769</v>
      </c>
      <c r="J86" s="175"/>
      <c r="K86" s="186"/>
      <c r="L86" s="1115">
        <v>75</v>
      </c>
      <c r="M86" s="1435" t="s">
        <v>622</v>
      </c>
      <c r="N86" s="269" t="s">
        <v>769</v>
      </c>
      <c r="O86" s="175"/>
      <c r="P86" s="1123"/>
    </row>
    <row r="87" spans="1:16" ht="15.75" x14ac:dyDescent="0.25">
      <c r="A87" s="537">
        <v>76</v>
      </c>
      <c r="B87" s="1226" t="s">
        <v>30</v>
      </c>
      <c r="C87" s="71"/>
      <c r="D87" s="679" t="s">
        <v>44</v>
      </c>
      <c r="E87" s="299"/>
      <c r="F87" s="933"/>
      <c r="G87" s="1115">
        <v>76</v>
      </c>
      <c r="H87" s="1435" t="s">
        <v>624</v>
      </c>
      <c r="I87" s="1429" t="s">
        <v>769</v>
      </c>
      <c r="J87" s="175"/>
      <c r="K87" s="186"/>
      <c r="L87" s="1115">
        <v>76</v>
      </c>
      <c r="M87" s="1435" t="s">
        <v>622</v>
      </c>
      <c r="N87" s="269" t="s">
        <v>769</v>
      </c>
      <c r="O87" s="175"/>
      <c r="P87" s="1115"/>
    </row>
    <row r="88" spans="1:16" ht="15.75" x14ac:dyDescent="0.25">
      <c r="A88" s="537">
        <v>77</v>
      </c>
      <c r="B88" s="1226" t="s">
        <v>31</v>
      </c>
      <c r="C88" s="71"/>
      <c r="D88" s="679" t="s">
        <v>44</v>
      </c>
      <c r="E88" s="299"/>
      <c r="F88" s="933"/>
      <c r="G88" s="1115">
        <v>77</v>
      </c>
      <c r="H88" s="1435" t="s">
        <v>624</v>
      </c>
      <c r="I88" s="1429" t="s">
        <v>769</v>
      </c>
      <c r="J88" s="175"/>
      <c r="K88" s="186"/>
      <c r="L88" s="1115">
        <v>77</v>
      </c>
      <c r="M88" s="1435" t="s">
        <v>622</v>
      </c>
      <c r="N88" s="269" t="s">
        <v>769</v>
      </c>
      <c r="O88" s="175"/>
      <c r="P88" s="1115"/>
    </row>
    <row r="89" spans="1:16" ht="15.75" x14ac:dyDescent="0.25">
      <c r="A89" s="537">
        <v>78</v>
      </c>
      <c r="B89" s="1226" t="s">
        <v>77</v>
      </c>
      <c r="C89" s="273" t="s">
        <v>92</v>
      </c>
      <c r="D89" s="679" t="s">
        <v>44</v>
      </c>
      <c r="E89" s="299"/>
      <c r="F89" s="933"/>
      <c r="G89" s="1115">
        <v>78</v>
      </c>
      <c r="H89" s="1435" t="s">
        <v>624</v>
      </c>
      <c r="I89" s="1432" t="s">
        <v>769</v>
      </c>
      <c r="J89" s="175"/>
      <c r="K89" s="186"/>
      <c r="L89" s="1115">
        <v>78</v>
      </c>
      <c r="M89" s="1435" t="s">
        <v>622</v>
      </c>
      <c r="N89" s="1491" t="s">
        <v>769</v>
      </c>
      <c r="O89" s="175"/>
      <c r="P89" s="1115"/>
    </row>
    <row r="90" spans="1:16" ht="15.75" x14ac:dyDescent="0.25">
      <c r="A90" s="537">
        <v>79</v>
      </c>
      <c r="B90" s="1226" t="s">
        <v>76</v>
      </c>
      <c r="C90" s="273" t="s">
        <v>118</v>
      </c>
      <c r="D90" s="679" t="s">
        <v>44</v>
      </c>
      <c r="E90" s="299"/>
      <c r="F90" s="933"/>
      <c r="G90" s="1115">
        <v>79</v>
      </c>
      <c r="H90" s="1435" t="s">
        <v>624</v>
      </c>
      <c r="I90" s="1432" t="s">
        <v>769</v>
      </c>
      <c r="J90" s="175"/>
      <c r="K90" s="186"/>
      <c r="L90" s="1115">
        <v>79</v>
      </c>
      <c r="M90" s="1435" t="s">
        <v>622</v>
      </c>
      <c r="N90" s="1491" t="s">
        <v>769</v>
      </c>
      <c r="O90" s="175"/>
      <c r="P90" s="1115">
        <v>6.12</v>
      </c>
    </row>
    <row r="91" spans="1:16" ht="15.75" x14ac:dyDescent="0.25">
      <c r="A91" s="537">
        <v>83</v>
      </c>
      <c r="B91" s="1226" t="s">
        <v>20</v>
      </c>
      <c r="C91" s="274">
        <v>10000000</v>
      </c>
      <c r="D91" s="679" t="s">
        <v>44</v>
      </c>
      <c r="E91" s="299"/>
      <c r="F91" s="933"/>
      <c r="G91" s="1115">
        <v>83</v>
      </c>
      <c r="H91" s="1435" t="s">
        <v>624</v>
      </c>
      <c r="I91" s="1433" t="s">
        <v>769</v>
      </c>
      <c r="J91" s="175"/>
      <c r="K91" s="186"/>
      <c r="L91" s="1115">
        <v>83</v>
      </c>
      <c r="M91" s="1435" t="s">
        <v>622</v>
      </c>
      <c r="N91" s="1491" t="s">
        <v>769</v>
      </c>
      <c r="O91" s="175"/>
      <c r="P91" s="1115"/>
    </row>
    <row r="92" spans="1:16" ht="15.75" x14ac:dyDescent="0.25">
      <c r="A92" s="537">
        <v>85</v>
      </c>
      <c r="B92" s="647" t="s">
        <v>21</v>
      </c>
      <c r="C92" s="273" t="s">
        <v>99</v>
      </c>
      <c r="D92" s="679" t="s">
        <v>43</v>
      </c>
      <c r="E92" s="299"/>
      <c r="F92" s="933"/>
      <c r="G92" s="1115">
        <v>85</v>
      </c>
      <c r="H92" s="1435" t="s">
        <v>624</v>
      </c>
      <c r="I92" s="1429" t="s">
        <v>769</v>
      </c>
      <c r="J92" s="175"/>
      <c r="K92" s="186"/>
      <c r="L92" s="1115">
        <v>85</v>
      </c>
      <c r="M92" s="1435" t="s">
        <v>622</v>
      </c>
      <c r="N92" s="269" t="s">
        <v>769</v>
      </c>
      <c r="O92" s="175"/>
      <c r="P92" s="1125">
        <v>6.4</v>
      </c>
    </row>
    <row r="93" spans="1:16" ht="15.75" x14ac:dyDescent="0.25">
      <c r="A93" s="537">
        <v>86</v>
      </c>
      <c r="B93" s="647" t="s">
        <v>22</v>
      </c>
      <c r="C93" s="1521"/>
      <c r="D93" s="679" t="s">
        <v>43</v>
      </c>
      <c r="E93" s="657" t="s">
        <v>283</v>
      </c>
      <c r="F93" s="933"/>
      <c r="G93" s="1115">
        <v>86</v>
      </c>
      <c r="H93" s="1435" t="s">
        <v>624</v>
      </c>
      <c r="I93" s="1539" t="s">
        <v>769</v>
      </c>
      <c r="J93" s="175"/>
      <c r="K93" s="186"/>
      <c r="L93" s="1115">
        <v>86</v>
      </c>
      <c r="M93" s="1435" t="s">
        <v>622</v>
      </c>
      <c r="N93" s="1540" t="s">
        <v>769</v>
      </c>
      <c r="O93" s="175"/>
      <c r="P93" s="1115">
        <v>6.6</v>
      </c>
    </row>
    <row r="94" spans="1:16" ht="15.75" x14ac:dyDescent="0.25">
      <c r="A94" s="537">
        <v>87</v>
      </c>
      <c r="B94" s="647" t="s">
        <v>23</v>
      </c>
      <c r="C94" s="275">
        <f>(C20/C19)*100</f>
        <v>102.13826027397259</v>
      </c>
      <c r="D94" s="679" t="s">
        <v>44</v>
      </c>
      <c r="E94" s="657" t="s">
        <v>283</v>
      </c>
      <c r="F94" s="506"/>
      <c r="G94" s="1115">
        <v>87</v>
      </c>
      <c r="H94" s="1435" t="s">
        <v>624</v>
      </c>
      <c r="I94" s="1429" t="s">
        <v>769</v>
      </c>
      <c r="J94" s="175"/>
      <c r="K94" s="186"/>
      <c r="L94" s="1115">
        <v>87</v>
      </c>
      <c r="M94" s="1435" t="s">
        <v>622</v>
      </c>
      <c r="N94" s="269" t="s">
        <v>769</v>
      </c>
      <c r="O94" s="175"/>
      <c r="P94" s="1127">
        <v>6.7</v>
      </c>
    </row>
    <row r="95" spans="1:16" ht="15.75" x14ac:dyDescent="0.25">
      <c r="A95" s="537">
        <v>88</v>
      </c>
      <c r="B95" s="647" t="s">
        <v>24</v>
      </c>
      <c r="C95" s="274">
        <f>C20</f>
        <v>10213826.02739726</v>
      </c>
      <c r="D95" s="679" t="s">
        <v>44</v>
      </c>
      <c r="E95" s="657" t="s">
        <v>283</v>
      </c>
      <c r="F95" s="506"/>
      <c r="G95" s="1115">
        <v>88</v>
      </c>
      <c r="H95" s="1435" t="s">
        <v>624</v>
      </c>
      <c r="I95" s="1429" t="s">
        <v>769</v>
      </c>
      <c r="J95" s="175"/>
      <c r="K95" s="186"/>
      <c r="L95" s="1115">
        <v>88</v>
      </c>
      <c r="M95" s="1435" t="s">
        <v>622</v>
      </c>
      <c r="N95" s="269" t="s">
        <v>769</v>
      </c>
      <c r="O95" s="175"/>
      <c r="P95" s="1117"/>
    </row>
    <row r="96" spans="1:16" ht="15.75" x14ac:dyDescent="0.25">
      <c r="A96" s="537">
        <v>89</v>
      </c>
      <c r="B96" s="647" t="s">
        <v>25</v>
      </c>
      <c r="C96" s="77">
        <v>0.5</v>
      </c>
      <c r="D96" s="679" t="s">
        <v>44</v>
      </c>
      <c r="E96" s="299"/>
      <c r="F96" s="933"/>
      <c r="G96" s="1115">
        <v>89</v>
      </c>
      <c r="H96" s="1435" t="s">
        <v>624</v>
      </c>
      <c r="I96" s="1433" t="s">
        <v>769</v>
      </c>
      <c r="J96" s="175"/>
      <c r="K96" s="186"/>
      <c r="L96" s="1115">
        <v>89</v>
      </c>
      <c r="M96" s="1435" t="s">
        <v>622</v>
      </c>
      <c r="N96" s="1491" t="s">
        <v>769</v>
      </c>
      <c r="O96" s="175"/>
      <c r="P96" s="1126">
        <v>6.8</v>
      </c>
    </row>
    <row r="97" spans="1:17" ht="15.75" x14ac:dyDescent="0.25">
      <c r="A97" s="537">
        <v>90</v>
      </c>
      <c r="B97" s="647" t="s">
        <v>26</v>
      </c>
      <c r="C97" s="273" t="s">
        <v>114</v>
      </c>
      <c r="D97" s="679" t="s">
        <v>44</v>
      </c>
      <c r="E97" s="299"/>
      <c r="F97" s="933"/>
      <c r="G97" s="1115">
        <v>90</v>
      </c>
      <c r="H97" s="1435" t="s">
        <v>624</v>
      </c>
      <c r="I97" s="1429" t="s">
        <v>769</v>
      </c>
      <c r="J97" s="175"/>
      <c r="K97" s="186"/>
      <c r="L97" s="1115">
        <v>90</v>
      </c>
      <c r="M97" s="1435" t="s">
        <v>622</v>
      </c>
      <c r="N97" s="269" t="s">
        <v>769</v>
      </c>
      <c r="O97" s="175"/>
      <c r="P97" s="1115">
        <v>6.13</v>
      </c>
    </row>
    <row r="98" spans="1:17" ht="15.75" x14ac:dyDescent="0.25">
      <c r="A98" s="537">
        <v>91</v>
      </c>
      <c r="B98" s="647" t="s">
        <v>27</v>
      </c>
      <c r="C98" s="78" t="s">
        <v>121</v>
      </c>
      <c r="D98" s="679" t="s">
        <v>44</v>
      </c>
      <c r="E98" s="657" t="s">
        <v>283</v>
      </c>
      <c r="F98" s="506"/>
      <c r="G98" s="1115">
        <v>91</v>
      </c>
      <c r="H98" s="1435" t="s">
        <v>624</v>
      </c>
      <c r="I98" s="1433" t="s">
        <v>769</v>
      </c>
      <c r="J98" s="175"/>
      <c r="K98" s="186"/>
      <c r="L98" s="1115">
        <v>91</v>
      </c>
      <c r="M98" s="1435" t="s">
        <v>622</v>
      </c>
      <c r="N98" s="1491" t="s">
        <v>769</v>
      </c>
      <c r="O98" s="175"/>
      <c r="P98" s="1124"/>
    </row>
    <row r="99" spans="1:17" ht="15.75" x14ac:dyDescent="0.25">
      <c r="A99" s="537">
        <v>92</v>
      </c>
      <c r="B99" s="647" t="s">
        <v>28</v>
      </c>
      <c r="C99" s="273" t="s">
        <v>115</v>
      </c>
      <c r="D99" s="679" t="s">
        <v>44</v>
      </c>
      <c r="E99" s="299"/>
      <c r="F99" s="933"/>
      <c r="G99" s="1115">
        <v>92</v>
      </c>
      <c r="H99" s="1435" t="s">
        <v>624</v>
      </c>
      <c r="I99" s="1433" t="s">
        <v>769</v>
      </c>
      <c r="J99" s="175"/>
      <c r="K99" s="186"/>
      <c r="L99" s="1115">
        <v>92</v>
      </c>
      <c r="M99" s="1435" t="s">
        <v>622</v>
      </c>
      <c r="N99" s="1491" t="s">
        <v>769</v>
      </c>
      <c r="O99" s="175"/>
      <c r="P99" s="1115">
        <v>6.11</v>
      </c>
    </row>
    <row r="100" spans="1:17" ht="15.75" x14ac:dyDescent="0.25">
      <c r="A100" s="537">
        <v>93</v>
      </c>
      <c r="B100" s="647" t="s">
        <v>75</v>
      </c>
      <c r="C100" s="25" t="s">
        <v>119</v>
      </c>
      <c r="D100" s="679" t="s">
        <v>44</v>
      </c>
      <c r="E100" s="299"/>
      <c r="F100" s="933"/>
      <c r="G100" s="1115">
        <v>93</v>
      </c>
      <c r="H100" s="1435" t="s">
        <v>624</v>
      </c>
      <c r="I100" s="1433" t="s">
        <v>769</v>
      </c>
      <c r="J100" s="175"/>
      <c r="K100" s="186"/>
      <c r="L100" s="1115">
        <v>93</v>
      </c>
      <c r="M100" s="1435" t="s">
        <v>622</v>
      </c>
      <c r="N100" s="1491" t="s">
        <v>769</v>
      </c>
      <c r="O100" s="175"/>
      <c r="P100" s="1373">
        <v>6.1</v>
      </c>
    </row>
    <row r="101" spans="1:17" ht="15.75" x14ac:dyDescent="0.25">
      <c r="A101" s="537">
        <v>94</v>
      </c>
      <c r="B101" s="647" t="s">
        <v>74</v>
      </c>
      <c r="C101" s="273" t="s">
        <v>116</v>
      </c>
      <c r="D101" s="679" t="s">
        <v>44</v>
      </c>
      <c r="E101" s="299"/>
      <c r="F101" s="933"/>
      <c r="G101" s="1115">
        <v>94</v>
      </c>
      <c r="H101" s="1435" t="s">
        <v>624</v>
      </c>
      <c r="I101" s="1429" t="s">
        <v>769</v>
      </c>
      <c r="J101" s="175"/>
      <c r="K101" s="186"/>
      <c r="L101" s="1115">
        <v>94</v>
      </c>
      <c r="M101" s="1435" t="s">
        <v>622</v>
      </c>
      <c r="N101" s="269" t="s">
        <v>769</v>
      </c>
      <c r="O101" s="175"/>
      <c r="P101" s="1115"/>
    </row>
    <row r="102" spans="1:17" ht="15.75" x14ac:dyDescent="0.25">
      <c r="A102" s="537">
        <v>95</v>
      </c>
      <c r="B102" s="1226" t="s">
        <v>38</v>
      </c>
      <c r="C102" s="273" t="b">
        <v>1</v>
      </c>
      <c r="D102" s="679" t="s">
        <v>44</v>
      </c>
      <c r="E102" s="657" t="s">
        <v>283</v>
      </c>
      <c r="F102" s="506"/>
      <c r="G102" s="1115">
        <v>95</v>
      </c>
      <c r="H102" s="1435" t="s">
        <v>624</v>
      </c>
      <c r="I102" s="1429" t="s">
        <v>769</v>
      </c>
      <c r="J102" s="175"/>
      <c r="K102" s="186"/>
      <c r="L102" s="1115">
        <v>95</v>
      </c>
      <c r="M102" s="1435" t="s">
        <v>622</v>
      </c>
      <c r="N102" s="269" t="s">
        <v>769</v>
      </c>
      <c r="O102" s="175"/>
      <c r="P102" s="1115">
        <v>6.15</v>
      </c>
    </row>
    <row r="103" spans="1:17" ht="15.75" x14ac:dyDescent="0.25">
      <c r="A103" s="269">
        <v>96</v>
      </c>
      <c r="B103" s="659" t="s">
        <v>36</v>
      </c>
      <c r="C103" s="71"/>
      <c r="D103" s="679" t="s">
        <v>44</v>
      </c>
      <c r="E103" s="175"/>
      <c r="F103" s="186"/>
      <c r="G103" s="1115">
        <v>96</v>
      </c>
      <c r="H103" s="1435" t="s">
        <v>624</v>
      </c>
      <c r="I103" s="1433" t="s">
        <v>769</v>
      </c>
      <c r="J103" s="175"/>
      <c r="K103" s="186"/>
      <c r="L103" s="1115">
        <v>96</v>
      </c>
      <c r="M103" s="1435" t="s">
        <v>622</v>
      </c>
      <c r="N103" s="1491" t="s">
        <v>769</v>
      </c>
      <c r="O103" s="175"/>
      <c r="P103" s="1115"/>
    </row>
    <row r="104" spans="1:17" ht="15.75" x14ac:dyDescent="0.25">
      <c r="A104" s="269">
        <v>97</v>
      </c>
      <c r="B104" s="659" t="s">
        <v>32</v>
      </c>
      <c r="C104" s="71"/>
      <c r="D104" s="679" t="s">
        <v>44</v>
      </c>
      <c r="E104" s="175"/>
      <c r="F104" s="186"/>
      <c r="G104" s="1115">
        <v>97</v>
      </c>
      <c r="H104" s="1435" t="s">
        <v>624</v>
      </c>
      <c r="I104" s="1433" t="s">
        <v>769</v>
      </c>
      <c r="J104" s="175"/>
      <c r="K104" s="186"/>
      <c r="L104" s="1115">
        <v>97</v>
      </c>
      <c r="M104" s="1435" t="s">
        <v>622</v>
      </c>
      <c r="N104" s="1491" t="s">
        <v>769</v>
      </c>
      <c r="O104" s="175"/>
      <c r="P104" s="1115"/>
    </row>
    <row r="105" spans="1:17" s="7" customFormat="1" ht="15.75" x14ac:dyDescent="0.25">
      <c r="A105" s="269">
        <v>98</v>
      </c>
      <c r="B105" s="659" t="s">
        <v>39</v>
      </c>
      <c r="C105" s="1181" t="s">
        <v>47</v>
      </c>
      <c r="D105" s="1143" t="s">
        <v>130</v>
      </c>
      <c r="E105" s="132"/>
      <c r="F105" s="648"/>
      <c r="G105" s="1115">
        <v>98</v>
      </c>
      <c r="H105" s="1185" t="s">
        <v>48</v>
      </c>
      <c r="I105" s="269" t="s">
        <v>130</v>
      </c>
      <c r="J105" s="267" t="s">
        <v>283</v>
      </c>
      <c r="K105" s="925"/>
      <c r="L105" s="1115">
        <v>98</v>
      </c>
      <c r="M105" s="1185" t="s">
        <v>42</v>
      </c>
      <c r="N105" s="269" t="s">
        <v>130</v>
      </c>
      <c r="O105" s="267" t="s">
        <v>283</v>
      </c>
      <c r="P105" s="1115"/>
    </row>
    <row r="106" spans="1:17" s="7" customFormat="1" ht="15.75" x14ac:dyDescent="0.25">
      <c r="A106" s="269">
        <v>99</v>
      </c>
      <c r="B106" s="659" t="s">
        <v>29</v>
      </c>
      <c r="C106" s="1181" t="s">
        <v>117</v>
      </c>
      <c r="D106" s="1143" t="s">
        <v>130</v>
      </c>
      <c r="E106" s="172"/>
      <c r="F106" s="220"/>
      <c r="G106" s="1115">
        <v>99</v>
      </c>
      <c r="H106" s="1435" t="s">
        <v>624</v>
      </c>
      <c r="I106" s="269" t="s">
        <v>769</v>
      </c>
      <c r="J106" s="175"/>
      <c r="K106" s="186"/>
      <c r="L106" s="1115">
        <v>99</v>
      </c>
      <c r="M106" s="1181" t="s">
        <v>117</v>
      </c>
      <c r="N106" s="269" t="s">
        <v>130</v>
      </c>
      <c r="O106" s="175"/>
      <c r="P106" s="1115"/>
    </row>
    <row r="107" spans="1:17" s="7" customFormat="1" ht="15.75" x14ac:dyDescent="0.25">
      <c r="A107" s="175" t="s">
        <v>122</v>
      </c>
      <c r="C107" s="66">
        <v>47</v>
      </c>
      <c r="D107" s="66"/>
      <c r="E107" s="66"/>
      <c r="F107" s="1195"/>
      <c r="G107" s="175"/>
      <c r="H107" s="66">
        <v>8</v>
      </c>
      <c r="I107" s="66"/>
      <c r="J107" s="175"/>
      <c r="K107" s="186"/>
      <c r="L107" s="175"/>
      <c r="M107" s="66">
        <v>33</v>
      </c>
      <c r="N107" s="66"/>
      <c r="O107" s="1195"/>
      <c r="P107" s="66"/>
      <c r="Q107" s="175"/>
    </row>
    <row r="108" spans="1:17" s="7" customFormat="1" ht="15.75" x14ac:dyDescent="0.25">
      <c r="C108" s="195"/>
      <c r="D108" s="195"/>
      <c r="E108" s="195"/>
      <c r="F108" s="662"/>
      <c r="K108" s="212"/>
      <c r="L108" s="1686" t="s">
        <v>856</v>
      </c>
      <c r="M108" s="1686"/>
      <c r="N108" s="1686"/>
      <c r="O108" s="1684"/>
      <c r="P108" s="1684"/>
      <c r="Q108" s="920"/>
    </row>
    <row r="109" spans="1:17" s="7" customFormat="1" ht="15.75" x14ac:dyDescent="0.25">
      <c r="A109" s="782">
        <v>1.1000000000000001</v>
      </c>
      <c r="B109" s="1843" t="s">
        <v>159</v>
      </c>
      <c r="C109" s="1843"/>
      <c r="D109" s="1843"/>
      <c r="E109" s="1843"/>
      <c r="F109" s="934"/>
      <c r="G109" s="995">
        <v>1.1000000000000001</v>
      </c>
      <c r="H109" s="1844" t="s">
        <v>733</v>
      </c>
      <c r="I109" s="1844"/>
      <c r="J109" s="1844"/>
      <c r="K109" s="937"/>
      <c r="L109" s="778">
        <v>1.1000000000000001</v>
      </c>
      <c r="M109" s="1844" t="s">
        <v>733</v>
      </c>
      <c r="N109" s="1844"/>
      <c r="O109" s="445"/>
      <c r="P109" s="445"/>
      <c r="Q109" s="445"/>
    </row>
    <row r="110" spans="1:17" s="7" customFormat="1" ht="15.75" customHeight="1" x14ac:dyDescent="0.25">
      <c r="A110" s="782">
        <v>1.2</v>
      </c>
      <c r="B110" s="1592" t="s">
        <v>313</v>
      </c>
      <c r="C110" s="1592"/>
      <c r="D110" s="1592"/>
      <c r="E110" s="1592"/>
      <c r="F110" s="935"/>
      <c r="G110" s="1608">
        <v>2.2999999999999998</v>
      </c>
      <c r="H110" s="1852" t="s">
        <v>734</v>
      </c>
      <c r="I110" s="1852"/>
      <c r="J110" s="1852"/>
      <c r="K110" s="929"/>
      <c r="L110" s="1608">
        <v>2.2999999999999998</v>
      </c>
      <c r="M110" s="1845" t="s">
        <v>1061</v>
      </c>
      <c r="N110" s="1846"/>
      <c r="O110" s="445"/>
      <c r="P110" s="445"/>
      <c r="Q110" s="445"/>
    </row>
    <row r="111" spans="1:17" s="7" customFormat="1" ht="15.75" customHeight="1" x14ac:dyDescent="0.25">
      <c r="A111" s="782">
        <v>1.7</v>
      </c>
      <c r="B111" s="1592" t="s">
        <v>400</v>
      </c>
      <c r="C111" s="1592"/>
      <c r="D111" s="1592"/>
      <c r="E111" s="1592"/>
      <c r="F111" s="935"/>
      <c r="G111" s="1610"/>
      <c r="H111" s="1852"/>
      <c r="I111" s="1852"/>
      <c r="J111" s="1852"/>
      <c r="K111" s="929"/>
      <c r="L111" s="1609"/>
      <c r="M111" s="1847"/>
      <c r="N111" s="1848"/>
      <c r="O111" s="212"/>
      <c r="P111" s="212"/>
      <c r="Q111" s="212"/>
    </row>
    <row r="112" spans="1:17" s="7" customFormat="1" ht="15.75" customHeight="1" x14ac:dyDescent="0.25">
      <c r="A112" s="782">
        <v>1.8</v>
      </c>
      <c r="B112" s="1592" t="s">
        <v>401</v>
      </c>
      <c r="C112" s="1592"/>
      <c r="D112" s="1592"/>
      <c r="E112" s="1592"/>
      <c r="F112" s="936"/>
      <c r="G112" s="814">
        <v>2.99</v>
      </c>
      <c r="H112" s="1851" t="s">
        <v>530</v>
      </c>
      <c r="I112" s="1851"/>
      <c r="J112" s="1851"/>
      <c r="K112" s="930"/>
      <c r="L112" s="1609"/>
      <c r="M112" s="1847"/>
      <c r="N112" s="1848"/>
      <c r="O112" s="463"/>
      <c r="P112" s="463"/>
      <c r="Q112" s="463"/>
    </row>
    <row r="113" spans="1:16" s="7" customFormat="1" ht="15.75" customHeight="1" x14ac:dyDescent="0.25">
      <c r="A113" s="785">
        <v>1.1000000000000001</v>
      </c>
      <c r="B113" s="1592" t="s">
        <v>402</v>
      </c>
      <c r="C113" s="1592"/>
      <c r="D113" s="1592"/>
      <c r="E113" s="1592"/>
      <c r="F113" s="1178"/>
      <c r="G113" s="299"/>
      <c r="K113" s="212"/>
      <c r="L113" s="1609"/>
      <c r="M113" s="1847"/>
      <c r="N113" s="1848"/>
      <c r="O113" s="571"/>
      <c r="P113" s="571"/>
    </row>
    <row r="114" spans="1:16" s="7" customFormat="1" ht="15.75" x14ac:dyDescent="0.25">
      <c r="A114" s="782">
        <v>1.1299999999999999</v>
      </c>
      <c r="B114" s="1586" t="s">
        <v>786</v>
      </c>
      <c r="C114" s="1587"/>
      <c r="D114" s="1587"/>
      <c r="E114" s="1588"/>
      <c r="F114" s="1174"/>
      <c r="G114" s="299"/>
      <c r="K114" s="212"/>
      <c r="L114" s="1609"/>
      <c r="M114" s="1847"/>
      <c r="N114" s="1848"/>
      <c r="O114" s="212"/>
    </row>
    <row r="115" spans="1:16" s="7" customFormat="1" ht="15.75" customHeight="1" x14ac:dyDescent="0.25">
      <c r="A115" s="1729">
        <v>1.17</v>
      </c>
      <c r="B115" s="1730" t="s">
        <v>665</v>
      </c>
      <c r="C115" s="1730"/>
      <c r="D115" s="1730"/>
      <c r="E115" s="1730"/>
      <c r="F115" s="1179"/>
      <c r="G115" s="421"/>
      <c r="H115" s="421"/>
      <c r="K115" s="212"/>
      <c r="L115" s="1610"/>
      <c r="M115" s="1849"/>
      <c r="N115" s="1850"/>
      <c r="O115" s="212"/>
    </row>
    <row r="116" spans="1:16" s="7" customFormat="1" ht="15.75" customHeight="1" x14ac:dyDescent="0.25">
      <c r="A116" s="1722"/>
      <c r="B116" s="1730"/>
      <c r="C116" s="1730"/>
      <c r="D116" s="1730"/>
      <c r="E116" s="1730"/>
      <c r="F116" s="1179"/>
      <c r="G116" s="421"/>
      <c r="H116" s="421"/>
      <c r="K116" s="212"/>
      <c r="L116" s="1678">
        <v>2.99</v>
      </c>
      <c r="M116" s="1851" t="s">
        <v>735</v>
      </c>
      <c r="N116" s="1851"/>
      <c r="O116" s="212"/>
    </row>
    <row r="117" spans="1:16" s="7" customFormat="1" ht="15.75" x14ac:dyDescent="0.25">
      <c r="A117" s="782">
        <v>2.1</v>
      </c>
      <c r="B117" s="1592" t="s">
        <v>404</v>
      </c>
      <c r="C117" s="1592"/>
      <c r="D117" s="1592"/>
      <c r="E117" s="1592"/>
      <c r="F117" s="1178"/>
      <c r="G117" s="299"/>
      <c r="K117" s="212"/>
      <c r="L117" s="1678"/>
      <c r="M117" s="1851"/>
      <c r="N117" s="1851"/>
      <c r="O117" s="212"/>
    </row>
    <row r="118" spans="1:16" s="7" customFormat="1" ht="15.75" customHeight="1" x14ac:dyDescent="0.25">
      <c r="A118" s="1723">
        <v>2.8</v>
      </c>
      <c r="B118" s="1584" t="s">
        <v>957</v>
      </c>
      <c r="C118" s="1584"/>
      <c r="D118" s="1584"/>
      <c r="E118" s="1584"/>
      <c r="F118" s="1176"/>
      <c r="G118" s="610"/>
      <c r="H118" s="610"/>
      <c r="K118" s="212"/>
      <c r="O118" s="212"/>
    </row>
    <row r="119" spans="1:16" s="7" customFormat="1" ht="15.75" x14ac:dyDescent="0.25">
      <c r="A119" s="1723"/>
      <c r="B119" s="1584"/>
      <c r="C119" s="1584"/>
      <c r="D119" s="1584"/>
      <c r="E119" s="1584"/>
      <c r="F119" s="1176"/>
      <c r="G119" s="610"/>
      <c r="H119" s="610"/>
      <c r="K119" s="212"/>
      <c r="O119" s="212"/>
    </row>
    <row r="120" spans="1:16" ht="15.75" customHeight="1" x14ac:dyDescent="0.25">
      <c r="A120" s="1503">
        <v>2.16</v>
      </c>
      <c r="B120" s="1593" t="s">
        <v>1053</v>
      </c>
      <c r="C120" s="1594"/>
      <c r="D120" s="1594"/>
      <c r="E120" s="1595"/>
      <c r="F120" s="1176"/>
      <c r="G120" s="299"/>
      <c r="M120" s="7"/>
    </row>
    <row r="121" spans="1:16" ht="15.75" customHeight="1" x14ac:dyDescent="0.25">
      <c r="A121" s="1503">
        <v>2.17</v>
      </c>
      <c r="B121" s="1593" t="s">
        <v>1035</v>
      </c>
      <c r="C121" s="1594"/>
      <c r="D121" s="1594"/>
      <c r="E121" s="1595"/>
      <c r="F121" s="1176"/>
      <c r="G121" s="299"/>
      <c r="M121" s="7"/>
    </row>
    <row r="122" spans="1:16" ht="15.75" customHeight="1" x14ac:dyDescent="0.25">
      <c r="A122" s="782">
        <v>2.1800000000000002</v>
      </c>
      <c r="B122" s="1592" t="s">
        <v>961</v>
      </c>
      <c r="C122" s="1592"/>
      <c r="D122" s="1592"/>
      <c r="E122" s="1592"/>
      <c r="F122" s="1176"/>
      <c r="G122" s="299"/>
      <c r="M122" s="7"/>
    </row>
    <row r="123" spans="1:16" ht="15.75" customHeight="1" x14ac:dyDescent="0.25">
      <c r="A123" s="785">
        <v>2.2000000000000002</v>
      </c>
      <c r="B123" s="1592" t="s">
        <v>265</v>
      </c>
      <c r="C123" s="1592"/>
      <c r="D123" s="1592"/>
      <c r="E123" s="1592"/>
      <c r="F123" s="1176"/>
      <c r="G123" s="299"/>
      <c r="M123" s="7"/>
    </row>
    <row r="124" spans="1:16" s="7" customFormat="1" ht="15.75" customHeight="1" x14ac:dyDescent="0.25">
      <c r="A124" s="1501">
        <v>2.2200000000000002</v>
      </c>
      <c r="B124" s="1730" t="s">
        <v>1054</v>
      </c>
      <c r="C124" s="1730"/>
      <c r="D124" s="1730"/>
      <c r="E124" s="1730"/>
      <c r="F124" s="1179"/>
      <c r="G124" s="299"/>
      <c r="K124" s="212"/>
      <c r="O124" s="212"/>
    </row>
    <row r="125" spans="1:16" s="7" customFormat="1" ht="15.75" customHeight="1" x14ac:dyDescent="0.25">
      <c r="A125" s="1258">
        <v>2.86</v>
      </c>
      <c r="B125" s="1584" t="s">
        <v>951</v>
      </c>
      <c r="C125" s="1584"/>
      <c r="D125" s="1584"/>
      <c r="E125" s="1584"/>
      <c r="F125" s="1179"/>
      <c r="G125" s="299"/>
      <c r="K125" s="212"/>
      <c r="O125" s="212"/>
    </row>
    <row r="126" spans="1:16" s="7" customFormat="1" ht="15.75" customHeight="1" x14ac:dyDescent="0.25">
      <c r="A126" s="782">
        <v>2.87</v>
      </c>
      <c r="B126" s="1592" t="s">
        <v>955</v>
      </c>
      <c r="C126" s="1592"/>
      <c r="D126" s="1592"/>
      <c r="E126" s="1592"/>
      <c r="F126" s="1178"/>
      <c r="G126" s="299"/>
      <c r="K126" s="212"/>
      <c r="O126" s="212"/>
    </row>
    <row r="127" spans="1:16" s="7" customFormat="1" ht="15.75" x14ac:dyDescent="0.25">
      <c r="A127" s="782">
        <v>2.88</v>
      </c>
      <c r="B127" s="1592" t="s">
        <v>1060</v>
      </c>
      <c r="C127" s="1592"/>
      <c r="D127" s="1592"/>
      <c r="E127" s="1592"/>
      <c r="F127" s="1178"/>
      <c r="G127" s="299"/>
      <c r="K127" s="212"/>
      <c r="O127" s="212"/>
    </row>
    <row r="128" spans="1:16" s="7" customFormat="1" ht="15.75" x14ac:dyDescent="0.25">
      <c r="A128" s="778">
        <v>2.91</v>
      </c>
      <c r="B128" s="1589" t="s">
        <v>1036</v>
      </c>
      <c r="C128" s="1589"/>
      <c r="D128" s="1589"/>
      <c r="E128" s="1589"/>
      <c r="F128" s="1178"/>
      <c r="G128" s="299"/>
      <c r="K128" s="212"/>
      <c r="O128" s="212"/>
    </row>
    <row r="129" spans="1:15" s="7" customFormat="1" ht="15.75" x14ac:dyDescent="0.25">
      <c r="A129" s="1599">
        <v>2.95</v>
      </c>
      <c r="B129" s="1584" t="s">
        <v>959</v>
      </c>
      <c r="C129" s="1584"/>
      <c r="D129" s="1584"/>
      <c r="E129" s="1584"/>
      <c r="F129" s="1174"/>
      <c r="G129" s="610"/>
      <c r="K129" s="212"/>
      <c r="O129" s="212"/>
    </row>
    <row r="130" spans="1:15" s="7" customFormat="1" ht="15.75" customHeight="1" x14ac:dyDescent="0.25">
      <c r="A130" s="1599"/>
      <c r="B130" s="1584"/>
      <c r="C130" s="1584"/>
      <c r="D130" s="1584"/>
      <c r="E130" s="1584"/>
      <c r="F130" s="1179"/>
      <c r="G130" s="1296"/>
      <c r="H130" s="1296"/>
      <c r="K130" s="212"/>
      <c r="O130" s="212"/>
    </row>
    <row r="131" spans="1:15" s="7" customFormat="1" ht="15.75" x14ac:dyDescent="0.25">
      <c r="A131" s="1599"/>
      <c r="B131" s="1584"/>
      <c r="C131" s="1584"/>
      <c r="D131" s="1584"/>
      <c r="E131" s="1584"/>
      <c r="F131" s="1179"/>
      <c r="K131" s="212"/>
      <c r="O131" s="212"/>
    </row>
    <row r="132" spans="1:15" s="7" customFormat="1" x14ac:dyDescent="0.25">
      <c r="F132" s="212"/>
      <c r="K132" s="212"/>
      <c r="O132" s="212"/>
    </row>
    <row r="133" spans="1:15" s="7" customFormat="1" x14ac:dyDescent="0.25">
      <c r="F133" s="212"/>
      <c r="K133" s="212"/>
      <c r="O133" s="212"/>
    </row>
    <row r="134" spans="1:15" s="7" customFormat="1" ht="15.75" customHeight="1" x14ac:dyDescent="0.25">
      <c r="F134" s="212"/>
      <c r="K134" s="212"/>
      <c r="O134" s="212"/>
    </row>
    <row r="135" spans="1:15" s="7" customFormat="1" ht="15" customHeight="1" x14ac:dyDescent="0.25">
      <c r="F135" s="212"/>
      <c r="K135" s="212"/>
      <c r="O135" s="212"/>
    </row>
    <row r="136" spans="1:15" s="7" customFormat="1" x14ac:dyDescent="0.25">
      <c r="F136" s="212"/>
      <c r="K136" s="212"/>
      <c r="O136" s="212"/>
    </row>
    <row r="137" spans="1:15" s="7" customFormat="1" x14ac:dyDescent="0.25">
      <c r="F137" s="212"/>
      <c r="K137" s="212"/>
      <c r="O137" s="212"/>
    </row>
    <row r="138" spans="1:15" s="7" customFormat="1" x14ac:dyDescent="0.25">
      <c r="F138" s="212"/>
      <c r="K138" s="212"/>
      <c r="O138" s="212"/>
    </row>
    <row r="139" spans="1:15" s="7" customFormat="1" ht="15" customHeight="1" x14ac:dyDescent="0.25">
      <c r="F139" s="212"/>
      <c r="K139" s="212"/>
      <c r="O139" s="212"/>
    </row>
    <row r="140" spans="1:15" s="7" customFormat="1" ht="15" customHeight="1" x14ac:dyDescent="0.25">
      <c r="F140" s="212"/>
      <c r="K140" s="212"/>
      <c r="O140" s="212"/>
    </row>
    <row r="141" spans="1:15" s="7" customFormat="1" x14ac:dyDescent="0.25">
      <c r="F141" s="212"/>
      <c r="K141" s="212"/>
      <c r="O141" s="212"/>
    </row>
    <row r="142" spans="1:15" s="7" customFormat="1" ht="15" customHeight="1" x14ac:dyDescent="0.25">
      <c r="F142" s="212"/>
      <c r="K142" s="212"/>
      <c r="O142" s="212"/>
    </row>
    <row r="143" spans="1:15" s="7" customFormat="1" ht="15" customHeight="1" x14ac:dyDescent="0.25">
      <c r="F143" s="212"/>
      <c r="K143" s="212"/>
      <c r="O143" s="212"/>
    </row>
    <row r="144" spans="1:15" s="7" customFormat="1" ht="15.75" customHeight="1" x14ac:dyDescent="0.25">
      <c r="F144" s="212"/>
      <c r="K144" s="212"/>
      <c r="O144" s="212"/>
    </row>
    <row r="145" spans="6:15" s="7" customFormat="1" ht="15.75" customHeight="1" x14ac:dyDescent="0.25">
      <c r="F145" s="212"/>
      <c r="K145" s="212"/>
      <c r="O145" s="212"/>
    </row>
    <row r="146" spans="6:15" s="7" customFormat="1" x14ac:dyDescent="0.25">
      <c r="F146" s="212"/>
      <c r="K146" s="212"/>
      <c r="O146" s="212"/>
    </row>
    <row r="147" spans="6:15" s="7" customFormat="1" x14ac:dyDescent="0.25">
      <c r="F147" s="212"/>
      <c r="K147" s="212"/>
      <c r="O147" s="212"/>
    </row>
    <row r="148" spans="6:15" s="7" customFormat="1" ht="15.75" customHeight="1" x14ac:dyDescent="0.25">
      <c r="F148" s="212"/>
      <c r="K148" s="212"/>
      <c r="O148" s="212"/>
    </row>
    <row r="149" spans="6:15" s="7" customFormat="1" ht="15.75" customHeight="1" x14ac:dyDescent="0.25">
      <c r="F149" s="212"/>
      <c r="K149" s="212"/>
      <c r="O149" s="212"/>
    </row>
    <row r="150" spans="6:15" s="7" customFormat="1" x14ac:dyDescent="0.25">
      <c r="F150" s="212"/>
      <c r="K150" s="212"/>
      <c r="O150" s="212"/>
    </row>
    <row r="151" spans="6:15" s="7" customFormat="1" x14ac:dyDescent="0.25">
      <c r="F151" s="212"/>
      <c r="K151" s="212"/>
      <c r="O151" s="212"/>
    </row>
    <row r="152" spans="6:15" s="7" customFormat="1" x14ac:dyDescent="0.25">
      <c r="F152" s="212"/>
      <c r="K152" s="212"/>
      <c r="O152" s="212"/>
    </row>
    <row r="153" spans="6:15" s="7" customFormat="1" ht="15" customHeight="1" x14ac:dyDescent="0.25">
      <c r="F153" s="212"/>
      <c r="K153" s="212"/>
      <c r="O153" s="212"/>
    </row>
    <row r="154" spans="6:15" s="7" customFormat="1" ht="15" customHeight="1" x14ac:dyDescent="0.25">
      <c r="F154" s="212"/>
      <c r="K154" s="212"/>
      <c r="O154" s="212"/>
    </row>
    <row r="155" spans="6:15" s="7" customFormat="1" ht="15" customHeight="1" x14ac:dyDescent="0.25">
      <c r="F155" s="212"/>
      <c r="K155" s="212"/>
      <c r="O155" s="212"/>
    </row>
    <row r="156" spans="6:15" s="7" customFormat="1" x14ac:dyDescent="0.25">
      <c r="F156" s="212"/>
      <c r="K156" s="212"/>
      <c r="O156" s="212"/>
    </row>
    <row r="157" spans="6:15" s="7" customFormat="1" x14ac:dyDescent="0.25">
      <c r="F157" s="212"/>
      <c r="K157" s="212"/>
      <c r="O157" s="212"/>
    </row>
    <row r="158" spans="6:15" s="7" customFormat="1" x14ac:dyDescent="0.25">
      <c r="F158" s="212"/>
      <c r="K158" s="212"/>
      <c r="O158" s="212"/>
    </row>
    <row r="159" spans="6:15" s="7" customFormat="1" x14ac:dyDescent="0.25">
      <c r="F159" s="212"/>
      <c r="K159" s="212"/>
      <c r="O159" s="212"/>
    </row>
    <row r="160" spans="6:15" s="7" customFormat="1" x14ac:dyDescent="0.25">
      <c r="F160" s="212"/>
      <c r="K160" s="212"/>
      <c r="O160" s="212"/>
    </row>
    <row r="161" spans="6:15" s="7" customFormat="1" x14ac:dyDescent="0.25">
      <c r="F161" s="212"/>
      <c r="K161" s="212"/>
      <c r="O161" s="212"/>
    </row>
    <row r="162" spans="6:15" s="7" customFormat="1" x14ac:dyDescent="0.25">
      <c r="F162" s="212"/>
      <c r="K162" s="212"/>
      <c r="O162" s="212"/>
    </row>
    <row r="163" spans="6:15" s="7" customFormat="1" x14ac:dyDescent="0.25">
      <c r="F163" s="212"/>
      <c r="K163" s="212"/>
      <c r="O163" s="212"/>
    </row>
    <row r="164" spans="6:15" s="7" customFormat="1" x14ac:dyDescent="0.25">
      <c r="F164" s="212"/>
      <c r="K164" s="212"/>
      <c r="O164" s="212"/>
    </row>
    <row r="165" spans="6:15" s="7" customFormat="1" x14ac:dyDescent="0.25">
      <c r="F165" s="212"/>
      <c r="K165" s="212"/>
      <c r="O165" s="212"/>
    </row>
    <row r="166" spans="6:15" s="7" customFormat="1" x14ac:dyDescent="0.25">
      <c r="F166" s="212"/>
      <c r="K166" s="212"/>
      <c r="O166" s="212"/>
    </row>
    <row r="167" spans="6:15" s="7" customFormat="1" x14ac:dyDescent="0.25">
      <c r="F167" s="212"/>
      <c r="K167" s="212"/>
      <c r="O167" s="212"/>
    </row>
    <row r="168" spans="6:15" s="7" customFormat="1" x14ac:dyDescent="0.25">
      <c r="F168" s="212"/>
      <c r="K168" s="212"/>
      <c r="O168" s="212"/>
    </row>
    <row r="169" spans="6:15" s="7" customFormat="1" x14ac:dyDescent="0.25">
      <c r="F169" s="212"/>
      <c r="K169" s="212"/>
      <c r="O169" s="212"/>
    </row>
    <row r="170" spans="6:15" s="7" customFormat="1" x14ac:dyDescent="0.25">
      <c r="F170" s="212"/>
      <c r="K170" s="212"/>
      <c r="O170" s="212"/>
    </row>
    <row r="171" spans="6:15" s="7" customFormat="1" x14ac:dyDescent="0.25">
      <c r="F171" s="212"/>
      <c r="K171" s="212"/>
      <c r="O171" s="212"/>
    </row>
    <row r="172" spans="6:15" s="7" customFormat="1" x14ac:dyDescent="0.25">
      <c r="F172" s="212"/>
      <c r="K172" s="212"/>
      <c r="O172" s="212"/>
    </row>
    <row r="173" spans="6:15" s="7" customFormat="1" x14ac:dyDescent="0.25">
      <c r="F173" s="212"/>
      <c r="K173" s="212"/>
      <c r="O173" s="212"/>
    </row>
    <row r="174" spans="6:15" s="7" customFormat="1" x14ac:dyDescent="0.25">
      <c r="F174" s="212"/>
      <c r="K174" s="212"/>
      <c r="O174" s="212"/>
    </row>
    <row r="175" spans="6:15" s="7" customFormat="1" x14ac:dyDescent="0.25">
      <c r="F175" s="212"/>
      <c r="K175" s="212"/>
      <c r="O175" s="212"/>
    </row>
    <row r="176" spans="6:15" s="7" customFormat="1" x14ac:dyDescent="0.25">
      <c r="F176" s="212"/>
      <c r="K176" s="212"/>
      <c r="O176" s="212"/>
    </row>
    <row r="177" spans="6:15" s="7" customFormat="1" x14ac:dyDescent="0.25">
      <c r="F177" s="212"/>
      <c r="K177" s="212"/>
      <c r="O177" s="212"/>
    </row>
    <row r="178" spans="6:15" s="7" customFormat="1" x14ac:dyDescent="0.25">
      <c r="F178" s="212"/>
      <c r="K178" s="212"/>
      <c r="O178" s="212"/>
    </row>
    <row r="179" spans="6:15" s="7" customFormat="1" x14ac:dyDescent="0.25">
      <c r="F179" s="212"/>
      <c r="K179" s="212"/>
      <c r="O179" s="212"/>
    </row>
    <row r="180" spans="6:15" s="7" customFormat="1" x14ac:dyDescent="0.25">
      <c r="F180" s="212"/>
      <c r="K180" s="212"/>
      <c r="O180" s="212"/>
    </row>
    <row r="181" spans="6:15" s="7" customFormat="1" x14ac:dyDescent="0.25">
      <c r="F181" s="212"/>
      <c r="K181" s="212"/>
      <c r="O181" s="212"/>
    </row>
    <row r="182" spans="6:15" s="7" customFormat="1" x14ac:dyDescent="0.25">
      <c r="F182" s="212"/>
      <c r="K182" s="212"/>
      <c r="O182" s="212"/>
    </row>
    <row r="183" spans="6:15" s="7" customFormat="1" x14ac:dyDescent="0.25">
      <c r="F183" s="212"/>
      <c r="K183" s="212"/>
      <c r="O183" s="212"/>
    </row>
    <row r="184" spans="6:15" s="7" customFormat="1" x14ac:dyDescent="0.25">
      <c r="F184" s="212"/>
      <c r="K184" s="212"/>
      <c r="O184" s="212"/>
    </row>
    <row r="185" spans="6:15" s="7" customFormat="1" x14ac:dyDescent="0.25">
      <c r="F185" s="212"/>
      <c r="K185" s="212"/>
      <c r="O185" s="212"/>
    </row>
    <row r="186" spans="6:15" s="7" customFormat="1" x14ac:dyDescent="0.25">
      <c r="F186" s="212"/>
      <c r="K186" s="212"/>
      <c r="O186" s="212"/>
    </row>
    <row r="187" spans="6:15" s="7" customFormat="1" x14ac:dyDescent="0.25">
      <c r="F187" s="212"/>
      <c r="K187" s="212"/>
      <c r="O187" s="212"/>
    </row>
    <row r="188" spans="6:15" s="7" customFormat="1" x14ac:dyDescent="0.25">
      <c r="F188" s="212"/>
      <c r="K188" s="212"/>
      <c r="O188" s="212"/>
    </row>
    <row r="189" spans="6:15" s="7" customFormat="1" x14ac:dyDescent="0.25">
      <c r="F189" s="212"/>
      <c r="K189" s="212"/>
      <c r="O189" s="212"/>
    </row>
    <row r="190" spans="6:15" s="7" customFormat="1" x14ac:dyDescent="0.25">
      <c r="F190" s="212"/>
      <c r="K190" s="212"/>
      <c r="O190" s="212"/>
    </row>
    <row r="191" spans="6:15" s="7" customFormat="1" x14ac:dyDescent="0.25">
      <c r="F191" s="212"/>
      <c r="K191" s="212"/>
      <c r="O191" s="212"/>
    </row>
    <row r="192" spans="6:15" s="7" customFormat="1" x14ac:dyDescent="0.25">
      <c r="F192" s="212"/>
      <c r="K192" s="212"/>
      <c r="O192" s="212"/>
    </row>
    <row r="193" spans="6:15" s="7" customFormat="1" x14ac:dyDescent="0.25">
      <c r="F193" s="212"/>
      <c r="K193" s="212"/>
      <c r="O193" s="212"/>
    </row>
    <row r="194" spans="6:15" s="7" customFormat="1" x14ac:dyDescent="0.25">
      <c r="F194" s="212"/>
      <c r="K194" s="212"/>
      <c r="O194" s="212"/>
    </row>
    <row r="195" spans="6:15" s="7" customFormat="1" x14ac:dyDescent="0.25">
      <c r="F195" s="212"/>
      <c r="K195" s="212"/>
      <c r="O195" s="212"/>
    </row>
    <row r="196" spans="6:15" s="7" customFormat="1" x14ac:dyDescent="0.25">
      <c r="F196" s="212"/>
      <c r="K196" s="212"/>
      <c r="O196" s="212"/>
    </row>
    <row r="197" spans="6:15" s="7" customFormat="1" x14ac:dyDescent="0.25">
      <c r="F197" s="212"/>
      <c r="K197" s="212"/>
      <c r="O197" s="212"/>
    </row>
    <row r="198" spans="6:15" s="7" customFormat="1" x14ac:dyDescent="0.25">
      <c r="F198" s="212"/>
      <c r="K198" s="212"/>
      <c r="O198" s="212"/>
    </row>
    <row r="199" spans="6:15" s="7" customFormat="1" x14ac:dyDescent="0.25">
      <c r="F199" s="212"/>
      <c r="K199" s="212"/>
      <c r="O199" s="212"/>
    </row>
    <row r="200" spans="6:15" s="7" customFormat="1" x14ac:dyDescent="0.25">
      <c r="F200" s="212"/>
      <c r="K200" s="212"/>
      <c r="O200" s="212"/>
    </row>
    <row r="201" spans="6:15" s="7" customFormat="1" x14ac:dyDescent="0.25">
      <c r="F201" s="212"/>
      <c r="K201" s="212"/>
      <c r="O201" s="212"/>
    </row>
    <row r="202" spans="6:15" s="7" customFormat="1" x14ac:dyDescent="0.25">
      <c r="F202" s="212"/>
      <c r="K202" s="212"/>
      <c r="O202" s="212"/>
    </row>
    <row r="203" spans="6:15" s="7" customFormat="1" x14ac:dyDescent="0.25">
      <c r="F203" s="212"/>
      <c r="K203" s="212"/>
      <c r="O203" s="212"/>
    </row>
    <row r="204" spans="6:15" s="7" customFormat="1" x14ac:dyDescent="0.25">
      <c r="F204" s="212"/>
      <c r="K204" s="212"/>
      <c r="O204" s="212"/>
    </row>
    <row r="205" spans="6:15" s="7" customFormat="1" x14ac:dyDescent="0.25">
      <c r="F205" s="212"/>
      <c r="K205" s="212"/>
      <c r="O205" s="212"/>
    </row>
    <row r="206" spans="6:15" s="7" customFormat="1" x14ac:dyDescent="0.25">
      <c r="F206" s="212"/>
      <c r="K206" s="212"/>
      <c r="O206" s="212"/>
    </row>
    <row r="207" spans="6:15" s="7" customFormat="1" x14ac:dyDescent="0.25">
      <c r="F207" s="212"/>
      <c r="K207" s="212"/>
      <c r="O207" s="212"/>
    </row>
    <row r="208" spans="6:15" s="7" customFormat="1" x14ac:dyDescent="0.25">
      <c r="F208" s="212"/>
      <c r="K208" s="212"/>
      <c r="O208" s="212"/>
    </row>
    <row r="209" spans="6:15" s="7" customFormat="1" x14ac:dyDescent="0.25">
      <c r="F209" s="212"/>
      <c r="K209" s="212"/>
      <c r="O209" s="212"/>
    </row>
    <row r="210" spans="6:15" s="7" customFormat="1" x14ac:dyDescent="0.25">
      <c r="F210" s="212"/>
      <c r="K210" s="212"/>
      <c r="O210" s="212"/>
    </row>
    <row r="211" spans="6:15" s="7" customFormat="1" x14ac:dyDescent="0.25">
      <c r="F211" s="212"/>
      <c r="K211" s="212"/>
      <c r="O211" s="212"/>
    </row>
    <row r="212" spans="6:15" s="7" customFormat="1" x14ac:dyDescent="0.25">
      <c r="F212" s="212"/>
      <c r="K212" s="212"/>
      <c r="O212" s="212"/>
    </row>
    <row r="213" spans="6:15" s="7" customFormat="1" x14ac:dyDescent="0.25">
      <c r="F213" s="212"/>
      <c r="K213" s="212"/>
      <c r="O213" s="212"/>
    </row>
    <row r="214" spans="6:15" s="7" customFormat="1" x14ac:dyDescent="0.25">
      <c r="F214" s="212"/>
      <c r="K214" s="212"/>
      <c r="O214" s="212"/>
    </row>
    <row r="215" spans="6:15" s="7" customFormat="1" x14ac:dyDescent="0.25">
      <c r="F215" s="212"/>
      <c r="K215" s="212"/>
      <c r="O215" s="212"/>
    </row>
    <row r="216" spans="6:15" s="7" customFormat="1" x14ac:dyDescent="0.25">
      <c r="F216" s="212"/>
      <c r="K216" s="212"/>
      <c r="O216" s="212"/>
    </row>
    <row r="217" spans="6:15" s="7" customFormat="1" x14ac:dyDescent="0.25">
      <c r="F217" s="212"/>
      <c r="K217" s="212"/>
      <c r="O217" s="212"/>
    </row>
    <row r="218" spans="6:15" s="7" customFormat="1" x14ac:dyDescent="0.25">
      <c r="F218" s="212"/>
      <c r="K218" s="212"/>
      <c r="O218" s="212"/>
    </row>
    <row r="219" spans="6:15" s="7" customFormat="1" x14ac:dyDescent="0.25">
      <c r="F219" s="212"/>
      <c r="K219" s="212"/>
      <c r="O219" s="212"/>
    </row>
    <row r="220" spans="6:15" s="7" customFormat="1" x14ac:dyDescent="0.25">
      <c r="F220" s="212"/>
      <c r="K220" s="212"/>
      <c r="O220" s="212"/>
    </row>
    <row r="221" spans="6:15" s="7" customFormat="1" x14ac:dyDescent="0.25">
      <c r="F221" s="212"/>
      <c r="K221" s="212"/>
      <c r="O221" s="212"/>
    </row>
    <row r="222" spans="6:15" s="7" customFormat="1" x14ac:dyDescent="0.25">
      <c r="F222" s="212"/>
      <c r="K222" s="212"/>
      <c r="O222" s="212"/>
    </row>
    <row r="223" spans="6:15" s="7" customFormat="1" x14ac:dyDescent="0.25">
      <c r="F223" s="212"/>
      <c r="K223" s="212"/>
      <c r="O223" s="212"/>
    </row>
    <row r="224" spans="6:15" s="7" customFormat="1" x14ac:dyDescent="0.25">
      <c r="F224" s="212"/>
      <c r="K224" s="212"/>
      <c r="O224" s="212"/>
    </row>
    <row r="225" spans="6:15" s="7" customFormat="1" x14ac:dyDescent="0.25">
      <c r="F225" s="212"/>
      <c r="K225" s="212"/>
      <c r="O225" s="212"/>
    </row>
    <row r="226" spans="6:15" s="7" customFormat="1" x14ac:dyDescent="0.25">
      <c r="F226" s="212"/>
      <c r="K226" s="212"/>
      <c r="O226" s="212"/>
    </row>
    <row r="227" spans="6:15" s="7" customFormat="1" x14ac:dyDescent="0.25">
      <c r="F227" s="212"/>
      <c r="K227" s="212"/>
      <c r="O227" s="212"/>
    </row>
    <row r="228" spans="6:15" s="7" customFormat="1" x14ac:dyDescent="0.25">
      <c r="F228" s="212"/>
      <c r="K228" s="212"/>
      <c r="O228" s="212"/>
    </row>
    <row r="229" spans="6:15" s="7" customFormat="1" x14ac:dyDescent="0.25">
      <c r="F229" s="212"/>
      <c r="K229" s="212"/>
      <c r="O229" s="212"/>
    </row>
    <row r="230" spans="6:15" s="7" customFormat="1" x14ac:dyDescent="0.25">
      <c r="F230" s="212"/>
      <c r="K230" s="212"/>
      <c r="O230" s="212"/>
    </row>
    <row r="231" spans="6:15" s="7" customFormat="1" x14ac:dyDescent="0.25">
      <c r="F231" s="212"/>
      <c r="K231" s="212"/>
      <c r="O231" s="212"/>
    </row>
    <row r="232" spans="6:15" s="7" customFormat="1" x14ac:dyDescent="0.25">
      <c r="F232" s="212"/>
      <c r="K232" s="212"/>
      <c r="O232" s="212"/>
    </row>
    <row r="233" spans="6:15" s="7" customFormat="1" x14ac:dyDescent="0.25">
      <c r="F233" s="212"/>
      <c r="K233" s="212"/>
      <c r="O233" s="212"/>
    </row>
    <row r="234" spans="6:15" s="7" customFormat="1" x14ac:dyDescent="0.25">
      <c r="F234" s="212"/>
      <c r="K234" s="212"/>
      <c r="O234" s="212"/>
    </row>
    <row r="235" spans="6:15" s="7" customFormat="1" x14ac:dyDescent="0.25">
      <c r="F235" s="212"/>
      <c r="K235" s="212"/>
      <c r="O235" s="212"/>
    </row>
    <row r="236" spans="6:15" s="7" customFormat="1" x14ac:dyDescent="0.25">
      <c r="F236" s="212"/>
      <c r="K236" s="212"/>
      <c r="O236" s="212"/>
    </row>
    <row r="237" spans="6:15" s="7" customFormat="1" x14ac:dyDescent="0.25">
      <c r="F237" s="212"/>
      <c r="K237" s="212"/>
      <c r="O237" s="212"/>
    </row>
    <row r="238" spans="6:15" s="7" customFormat="1" x14ac:dyDescent="0.25">
      <c r="F238" s="212"/>
      <c r="K238" s="212"/>
      <c r="O238" s="212"/>
    </row>
    <row r="239" spans="6:15" s="7" customFormat="1" x14ac:dyDescent="0.25">
      <c r="F239" s="212"/>
      <c r="K239" s="212"/>
      <c r="O239" s="212"/>
    </row>
    <row r="240" spans="6:15" s="7" customFormat="1" x14ac:dyDescent="0.25">
      <c r="F240" s="212"/>
      <c r="K240" s="212"/>
      <c r="O240" s="212"/>
    </row>
    <row r="241" spans="6:15" s="7" customFormat="1" x14ac:dyDescent="0.25">
      <c r="F241" s="212"/>
      <c r="K241" s="212"/>
      <c r="O241" s="212"/>
    </row>
    <row r="242" spans="6:15" s="7" customFormat="1" x14ac:dyDescent="0.25">
      <c r="F242" s="212"/>
      <c r="K242" s="212"/>
      <c r="O242" s="212"/>
    </row>
    <row r="243" spans="6:15" s="7" customFormat="1" x14ac:dyDescent="0.25">
      <c r="F243" s="212"/>
      <c r="K243" s="212"/>
      <c r="O243" s="212"/>
    </row>
    <row r="244" spans="6:15" s="7" customFormat="1" x14ac:dyDescent="0.25">
      <c r="F244" s="212"/>
      <c r="K244" s="212"/>
      <c r="O244" s="212"/>
    </row>
    <row r="245" spans="6:15" s="7" customFormat="1" x14ac:dyDescent="0.25">
      <c r="F245" s="212"/>
      <c r="K245" s="212"/>
      <c r="O245" s="212"/>
    </row>
    <row r="246" spans="6:15" s="7" customFormat="1" x14ac:dyDescent="0.25">
      <c r="F246" s="212"/>
      <c r="K246" s="212"/>
      <c r="O246" s="212"/>
    </row>
    <row r="247" spans="6:15" s="7" customFormat="1" x14ac:dyDescent="0.25">
      <c r="F247" s="212"/>
      <c r="K247" s="212"/>
      <c r="O247" s="212"/>
    </row>
    <row r="248" spans="6:15" s="7" customFormat="1" x14ac:dyDescent="0.25">
      <c r="F248" s="212"/>
      <c r="K248" s="212"/>
      <c r="O248" s="212"/>
    </row>
    <row r="249" spans="6:15" s="7" customFormat="1" x14ac:dyDescent="0.25">
      <c r="F249" s="212"/>
      <c r="K249" s="212"/>
      <c r="O249" s="212"/>
    </row>
    <row r="250" spans="6:15" s="7" customFormat="1" x14ac:dyDescent="0.25">
      <c r="F250" s="212"/>
      <c r="K250" s="212"/>
      <c r="O250" s="212"/>
    </row>
    <row r="251" spans="6:15" s="7" customFormat="1" x14ac:dyDescent="0.25">
      <c r="F251" s="212"/>
      <c r="K251" s="212"/>
      <c r="O251" s="212"/>
    </row>
    <row r="252" spans="6:15" s="7" customFormat="1" x14ac:dyDescent="0.25">
      <c r="F252" s="212"/>
      <c r="K252" s="212"/>
      <c r="O252" s="212"/>
    </row>
    <row r="253" spans="6:15" s="7" customFormat="1" x14ac:dyDescent="0.25">
      <c r="F253" s="212"/>
      <c r="K253" s="212"/>
      <c r="O253" s="212"/>
    </row>
    <row r="254" spans="6:15" s="7" customFormat="1" x14ac:dyDescent="0.25">
      <c r="F254" s="212"/>
      <c r="K254" s="212"/>
      <c r="O254" s="212"/>
    </row>
    <row r="255" spans="6:15" s="7" customFormat="1" x14ac:dyDescent="0.25">
      <c r="F255" s="212"/>
      <c r="K255" s="212"/>
      <c r="O255" s="212"/>
    </row>
    <row r="256" spans="6:15" s="7" customFormat="1" x14ac:dyDescent="0.25">
      <c r="F256" s="212"/>
      <c r="K256" s="212"/>
      <c r="O256" s="212"/>
    </row>
    <row r="257" spans="6:15" s="7" customFormat="1" x14ac:dyDescent="0.25">
      <c r="F257" s="212"/>
      <c r="K257" s="212"/>
      <c r="O257" s="212"/>
    </row>
    <row r="258" spans="6:15" s="7" customFormat="1" x14ac:dyDescent="0.25">
      <c r="F258" s="212"/>
      <c r="K258" s="212"/>
      <c r="O258" s="212"/>
    </row>
    <row r="259" spans="6:15" s="7" customFormat="1" x14ac:dyDescent="0.25">
      <c r="F259" s="212"/>
      <c r="K259" s="212"/>
      <c r="O259" s="212"/>
    </row>
    <row r="260" spans="6:15" s="7" customFormat="1" x14ac:dyDescent="0.25">
      <c r="F260" s="212"/>
      <c r="K260" s="212"/>
      <c r="O260" s="212"/>
    </row>
    <row r="261" spans="6:15" s="7" customFormat="1" x14ac:dyDescent="0.25">
      <c r="F261" s="212"/>
      <c r="K261" s="212"/>
      <c r="O261" s="212"/>
    </row>
    <row r="262" spans="6:15" s="7" customFormat="1" x14ac:dyDescent="0.25">
      <c r="F262" s="212"/>
      <c r="K262" s="212"/>
      <c r="O262" s="212"/>
    </row>
    <row r="263" spans="6:15" s="7" customFormat="1" x14ac:dyDescent="0.25">
      <c r="F263" s="212"/>
      <c r="K263" s="212"/>
      <c r="O263" s="212"/>
    </row>
    <row r="264" spans="6:15" s="7" customFormat="1" x14ac:dyDescent="0.25">
      <c r="F264" s="212"/>
      <c r="K264" s="212"/>
      <c r="O264" s="212"/>
    </row>
    <row r="265" spans="6:15" s="7" customFormat="1" x14ac:dyDescent="0.25">
      <c r="F265" s="212"/>
      <c r="K265" s="212"/>
      <c r="O265" s="212"/>
    </row>
    <row r="266" spans="6:15" s="7" customFormat="1" x14ac:dyDescent="0.25">
      <c r="F266" s="212"/>
      <c r="K266" s="212"/>
      <c r="O266" s="212"/>
    </row>
    <row r="267" spans="6:15" s="7" customFormat="1" x14ac:dyDescent="0.25">
      <c r="F267" s="212"/>
      <c r="K267" s="212"/>
      <c r="O267" s="212"/>
    </row>
    <row r="268" spans="6:15" s="7" customFormat="1" x14ac:dyDescent="0.25">
      <c r="F268" s="212"/>
      <c r="K268" s="212"/>
      <c r="O268" s="212"/>
    </row>
    <row r="269" spans="6:15" s="7" customFormat="1" x14ac:dyDescent="0.25">
      <c r="F269" s="212"/>
      <c r="K269" s="212"/>
      <c r="O269" s="212"/>
    </row>
    <row r="270" spans="6:15" s="7" customFormat="1" x14ac:dyDescent="0.25">
      <c r="F270" s="212"/>
      <c r="K270" s="212"/>
      <c r="O270" s="212"/>
    </row>
    <row r="271" spans="6:15" s="7" customFormat="1" x14ac:dyDescent="0.25">
      <c r="F271" s="212"/>
      <c r="K271" s="212"/>
      <c r="O271" s="212"/>
    </row>
    <row r="272" spans="6:15" s="7" customFormat="1" x14ac:dyDescent="0.25">
      <c r="F272" s="212"/>
      <c r="K272" s="212"/>
      <c r="O272" s="212"/>
    </row>
    <row r="273" spans="6:15" s="7" customFormat="1" x14ac:dyDescent="0.25">
      <c r="F273" s="212"/>
      <c r="K273" s="212"/>
      <c r="O273" s="212"/>
    </row>
    <row r="274" spans="6:15" s="7" customFormat="1" x14ac:dyDescent="0.25">
      <c r="F274" s="212"/>
      <c r="K274" s="212"/>
      <c r="O274" s="212"/>
    </row>
    <row r="275" spans="6:15" s="7" customFormat="1" x14ac:dyDescent="0.25">
      <c r="F275" s="212"/>
      <c r="K275" s="212"/>
      <c r="O275" s="212"/>
    </row>
    <row r="276" spans="6:15" s="7" customFormat="1" x14ac:dyDescent="0.25">
      <c r="F276" s="212"/>
      <c r="K276" s="212"/>
      <c r="O276" s="212"/>
    </row>
    <row r="277" spans="6:15" s="7" customFormat="1" x14ac:dyDescent="0.25">
      <c r="F277" s="212"/>
      <c r="K277" s="212"/>
      <c r="O277" s="212"/>
    </row>
    <row r="278" spans="6:15" s="7" customFormat="1" x14ac:dyDescent="0.25">
      <c r="F278" s="212"/>
      <c r="K278" s="212"/>
      <c r="O278" s="212"/>
    </row>
    <row r="279" spans="6:15" s="7" customFormat="1" x14ac:dyDescent="0.25">
      <c r="F279" s="212"/>
      <c r="K279" s="212"/>
      <c r="O279" s="212"/>
    </row>
    <row r="280" spans="6:15" s="7" customFormat="1" x14ac:dyDescent="0.25">
      <c r="F280" s="212"/>
      <c r="K280" s="212"/>
      <c r="O280" s="212"/>
    </row>
    <row r="281" spans="6:15" s="7" customFormat="1" x14ac:dyDescent="0.25">
      <c r="F281" s="212"/>
      <c r="K281" s="212"/>
      <c r="O281" s="212"/>
    </row>
    <row r="282" spans="6:15" s="7" customFormat="1" x14ac:dyDescent="0.25">
      <c r="F282" s="212"/>
      <c r="K282" s="212"/>
      <c r="O282" s="212"/>
    </row>
    <row r="283" spans="6:15" s="7" customFormat="1" x14ac:dyDescent="0.25">
      <c r="F283" s="212"/>
      <c r="K283" s="212"/>
      <c r="O283" s="212"/>
    </row>
    <row r="284" spans="6:15" s="7" customFormat="1" x14ac:dyDescent="0.25">
      <c r="F284" s="212"/>
      <c r="K284" s="212"/>
      <c r="O284" s="212"/>
    </row>
    <row r="285" spans="6:15" s="7" customFormat="1" x14ac:dyDescent="0.25">
      <c r="F285" s="212"/>
      <c r="K285" s="212"/>
      <c r="O285" s="212"/>
    </row>
    <row r="286" spans="6:15" s="7" customFormat="1" x14ac:dyDescent="0.25">
      <c r="F286" s="212"/>
      <c r="K286" s="212"/>
      <c r="O286" s="212"/>
    </row>
    <row r="287" spans="6:15" s="7" customFormat="1" x14ac:dyDescent="0.25">
      <c r="F287" s="212"/>
      <c r="K287" s="212"/>
      <c r="O287" s="212"/>
    </row>
    <row r="288" spans="6:15" s="7" customFormat="1" x14ac:dyDescent="0.25">
      <c r="F288" s="212"/>
      <c r="K288" s="212"/>
      <c r="O288" s="212"/>
    </row>
    <row r="289" spans="6:15" s="7" customFormat="1" x14ac:dyDescent="0.25">
      <c r="F289" s="212"/>
      <c r="K289" s="212"/>
      <c r="O289" s="212"/>
    </row>
    <row r="290" spans="6:15" s="7" customFormat="1" x14ac:dyDescent="0.25">
      <c r="F290" s="212"/>
      <c r="K290" s="212"/>
      <c r="O290" s="212"/>
    </row>
    <row r="291" spans="6:15" s="7" customFormat="1" x14ac:dyDescent="0.25">
      <c r="F291" s="212"/>
      <c r="K291" s="212"/>
      <c r="O291" s="212"/>
    </row>
    <row r="292" spans="6:15" s="7" customFormat="1" x14ac:dyDescent="0.25">
      <c r="F292" s="212"/>
      <c r="K292" s="212"/>
      <c r="O292" s="212"/>
    </row>
    <row r="293" spans="6:15" s="7" customFormat="1" x14ac:dyDescent="0.25">
      <c r="F293" s="212"/>
      <c r="K293" s="212"/>
      <c r="O293" s="212"/>
    </row>
    <row r="294" spans="6:15" s="7" customFormat="1" x14ac:dyDescent="0.25">
      <c r="F294" s="212"/>
      <c r="K294" s="212"/>
      <c r="O294" s="212"/>
    </row>
    <row r="295" spans="6:15" s="7" customFormat="1" x14ac:dyDescent="0.25">
      <c r="F295" s="212"/>
      <c r="K295" s="212"/>
      <c r="O295" s="212"/>
    </row>
    <row r="296" spans="6:15" s="7" customFormat="1" x14ac:dyDescent="0.25">
      <c r="F296" s="212"/>
      <c r="K296" s="212"/>
      <c r="O296" s="212"/>
    </row>
    <row r="297" spans="6:15" s="7" customFormat="1" x14ac:dyDescent="0.25">
      <c r="F297" s="212"/>
      <c r="K297" s="212"/>
      <c r="O297" s="212"/>
    </row>
    <row r="298" spans="6:15" s="7" customFormat="1" x14ac:dyDescent="0.25">
      <c r="F298" s="212"/>
      <c r="K298" s="212"/>
      <c r="O298" s="212"/>
    </row>
    <row r="299" spans="6:15" s="7" customFormat="1" x14ac:dyDescent="0.25">
      <c r="F299" s="212"/>
      <c r="K299" s="212"/>
      <c r="O299" s="212"/>
    </row>
    <row r="300" spans="6:15" s="7" customFormat="1" x14ac:dyDescent="0.25">
      <c r="F300" s="212"/>
      <c r="K300" s="212"/>
      <c r="O300" s="212"/>
    </row>
    <row r="301" spans="6:15" s="7" customFormat="1" x14ac:dyDescent="0.25">
      <c r="F301" s="212"/>
      <c r="K301" s="212"/>
      <c r="O301" s="212"/>
    </row>
    <row r="302" spans="6:15" s="7" customFormat="1" x14ac:dyDescent="0.25">
      <c r="F302" s="212"/>
      <c r="K302" s="212"/>
      <c r="O302" s="212"/>
    </row>
    <row r="303" spans="6:15" s="7" customFormat="1" x14ac:dyDescent="0.25">
      <c r="F303" s="212"/>
      <c r="K303" s="212"/>
      <c r="O303" s="212"/>
    </row>
    <row r="304" spans="6:15" s="7" customFormat="1" x14ac:dyDescent="0.25">
      <c r="F304" s="212"/>
      <c r="K304" s="212"/>
      <c r="O304" s="212"/>
    </row>
    <row r="305" spans="6:15" s="7" customFormat="1" x14ac:dyDescent="0.25">
      <c r="F305" s="212"/>
      <c r="K305" s="212"/>
      <c r="O305" s="212"/>
    </row>
    <row r="306" spans="6:15" s="7" customFormat="1" x14ac:dyDescent="0.25">
      <c r="F306" s="212"/>
      <c r="K306" s="212"/>
      <c r="O306" s="212"/>
    </row>
    <row r="307" spans="6:15" s="7" customFormat="1" x14ac:dyDescent="0.25">
      <c r="F307" s="212"/>
      <c r="K307" s="212"/>
      <c r="O307" s="212"/>
    </row>
    <row r="308" spans="6:15" s="7" customFormat="1" x14ac:dyDescent="0.25">
      <c r="F308" s="212"/>
      <c r="K308" s="212"/>
      <c r="O308" s="212"/>
    </row>
    <row r="309" spans="6:15" s="7" customFormat="1" x14ac:dyDescent="0.25">
      <c r="F309" s="212"/>
      <c r="K309" s="212"/>
      <c r="O309" s="212"/>
    </row>
    <row r="310" spans="6:15" s="7" customFormat="1" x14ac:dyDescent="0.25">
      <c r="F310" s="212"/>
      <c r="K310" s="212"/>
      <c r="O310" s="212"/>
    </row>
    <row r="311" spans="6:15" s="7" customFormat="1" x14ac:dyDescent="0.25">
      <c r="F311" s="212"/>
      <c r="K311" s="212"/>
      <c r="O311" s="212"/>
    </row>
    <row r="312" spans="6:15" s="7" customFormat="1" x14ac:dyDescent="0.25">
      <c r="F312" s="212"/>
      <c r="K312" s="212"/>
      <c r="O312" s="212"/>
    </row>
    <row r="313" spans="6:15" s="7" customFormat="1" x14ac:dyDescent="0.25">
      <c r="F313" s="212"/>
      <c r="K313" s="212"/>
      <c r="O313" s="212"/>
    </row>
    <row r="314" spans="6:15" s="7" customFormat="1" x14ac:dyDescent="0.25">
      <c r="F314" s="212"/>
      <c r="K314" s="212"/>
      <c r="O314" s="212"/>
    </row>
    <row r="315" spans="6:15" s="7" customFormat="1" x14ac:dyDescent="0.25">
      <c r="F315" s="212"/>
      <c r="K315" s="212"/>
      <c r="O315" s="212"/>
    </row>
    <row r="316" spans="6:15" s="7" customFormat="1" x14ac:dyDescent="0.25">
      <c r="F316" s="212"/>
      <c r="K316" s="212"/>
      <c r="O316" s="212"/>
    </row>
    <row r="317" spans="6:15" s="7" customFormat="1" x14ac:dyDescent="0.25">
      <c r="F317" s="212"/>
      <c r="K317" s="212"/>
      <c r="O317" s="212"/>
    </row>
    <row r="318" spans="6:15" s="7" customFormat="1" x14ac:dyDescent="0.25">
      <c r="F318" s="212"/>
      <c r="K318" s="212"/>
      <c r="O318" s="212"/>
    </row>
    <row r="319" spans="6:15" s="7" customFormat="1" x14ac:dyDescent="0.25">
      <c r="F319" s="212"/>
      <c r="K319" s="212"/>
      <c r="O319" s="212"/>
    </row>
    <row r="320" spans="6:15" s="7" customFormat="1" x14ac:dyDescent="0.25">
      <c r="F320" s="212"/>
      <c r="K320" s="212"/>
      <c r="O320" s="212"/>
    </row>
    <row r="321" spans="6:15" s="7" customFormat="1" x14ac:dyDescent="0.25">
      <c r="F321" s="212"/>
      <c r="K321" s="212"/>
      <c r="O321" s="212"/>
    </row>
    <row r="322" spans="6:15" s="7" customFormat="1" x14ac:dyDescent="0.25">
      <c r="F322" s="212"/>
      <c r="K322" s="212"/>
      <c r="O322" s="212"/>
    </row>
    <row r="323" spans="6:15" s="7" customFormat="1" x14ac:dyDescent="0.25">
      <c r="F323" s="212"/>
      <c r="K323" s="212"/>
      <c r="O323" s="212"/>
    </row>
    <row r="324" spans="6:15" s="7" customFormat="1" x14ac:dyDescent="0.25">
      <c r="F324" s="212"/>
      <c r="K324" s="212"/>
      <c r="O324" s="212"/>
    </row>
    <row r="325" spans="6:15" s="7" customFormat="1" x14ac:dyDescent="0.25">
      <c r="F325" s="212"/>
      <c r="K325" s="212"/>
      <c r="O325" s="212"/>
    </row>
    <row r="326" spans="6:15" s="7" customFormat="1" x14ac:dyDescent="0.25">
      <c r="F326" s="212"/>
      <c r="K326" s="212"/>
      <c r="O326" s="212"/>
    </row>
    <row r="327" spans="6:15" s="7" customFormat="1" x14ac:dyDescent="0.25">
      <c r="F327" s="212"/>
      <c r="K327" s="212"/>
      <c r="O327" s="212"/>
    </row>
    <row r="328" spans="6:15" s="7" customFormat="1" x14ac:dyDescent="0.25">
      <c r="F328" s="212"/>
      <c r="K328" s="212"/>
      <c r="O328" s="212"/>
    </row>
    <row r="329" spans="6:15" s="7" customFormat="1" x14ac:dyDescent="0.25">
      <c r="F329" s="212"/>
      <c r="K329" s="212"/>
      <c r="O329" s="212"/>
    </row>
    <row r="330" spans="6:15" s="7" customFormat="1" x14ac:dyDescent="0.25">
      <c r="F330" s="212"/>
      <c r="K330" s="212"/>
      <c r="O330" s="212"/>
    </row>
    <row r="331" spans="6:15" s="7" customFormat="1" x14ac:dyDescent="0.25">
      <c r="F331" s="212"/>
      <c r="K331" s="212"/>
      <c r="O331" s="212"/>
    </row>
    <row r="332" spans="6:15" s="7" customFormat="1" x14ac:dyDescent="0.25">
      <c r="F332" s="212"/>
      <c r="K332" s="212"/>
      <c r="O332" s="212"/>
    </row>
    <row r="333" spans="6:15" s="7" customFormat="1" x14ac:dyDescent="0.25">
      <c r="F333" s="212"/>
      <c r="K333" s="212"/>
      <c r="O333" s="212"/>
    </row>
    <row r="334" spans="6:15" s="7" customFormat="1" x14ac:dyDescent="0.25">
      <c r="F334" s="212"/>
      <c r="K334" s="212"/>
      <c r="O334" s="212"/>
    </row>
    <row r="335" spans="6:15" s="7" customFormat="1" x14ac:dyDescent="0.25">
      <c r="F335" s="212"/>
      <c r="K335" s="212"/>
      <c r="O335" s="212"/>
    </row>
    <row r="336" spans="6:15" s="7" customFormat="1" x14ac:dyDescent="0.25">
      <c r="F336" s="212"/>
      <c r="K336" s="212"/>
      <c r="O336" s="212"/>
    </row>
    <row r="337" spans="6:15" s="7" customFormat="1" x14ac:dyDescent="0.25">
      <c r="F337" s="212"/>
      <c r="K337" s="212"/>
      <c r="O337" s="212"/>
    </row>
    <row r="338" spans="6:15" s="7" customFormat="1" x14ac:dyDescent="0.25">
      <c r="F338" s="212"/>
      <c r="K338" s="212"/>
      <c r="O338" s="212"/>
    </row>
    <row r="339" spans="6:15" s="7" customFormat="1" x14ac:dyDescent="0.25">
      <c r="F339" s="212"/>
      <c r="K339" s="212"/>
      <c r="O339" s="212"/>
    </row>
    <row r="340" spans="6:15" s="7" customFormat="1" x14ac:dyDescent="0.25">
      <c r="F340" s="212"/>
      <c r="K340" s="212"/>
      <c r="O340" s="212"/>
    </row>
    <row r="341" spans="6:15" s="7" customFormat="1" x14ac:dyDescent="0.25">
      <c r="F341" s="212"/>
      <c r="K341" s="212"/>
      <c r="O341" s="212"/>
    </row>
    <row r="342" spans="6:15" s="7" customFormat="1" x14ac:dyDescent="0.25">
      <c r="F342" s="212"/>
      <c r="K342" s="212"/>
      <c r="O342" s="212"/>
    </row>
    <row r="343" spans="6:15" s="7" customFormat="1" x14ac:dyDescent="0.25">
      <c r="F343" s="212"/>
      <c r="K343" s="212"/>
      <c r="O343" s="212"/>
    </row>
    <row r="344" spans="6:15" s="7" customFormat="1" x14ac:dyDescent="0.25">
      <c r="F344" s="212"/>
      <c r="K344" s="212"/>
      <c r="O344" s="212"/>
    </row>
    <row r="345" spans="6:15" s="7" customFormat="1" x14ac:dyDescent="0.25">
      <c r="F345" s="212"/>
      <c r="K345" s="212"/>
      <c r="O345" s="212"/>
    </row>
    <row r="346" spans="6:15" s="7" customFormat="1" x14ac:dyDescent="0.25">
      <c r="F346" s="212"/>
      <c r="K346" s="212"/>
      <c r="O346" s="212"/>
    </row>
    <row r="347" spans="6:15" s="7" customFormat="1" x14ac:dyDescent="0.25">
      <c r="F347" s="212"/>
      <c r="K347" s="212"/>
      <c r="O347" s="212"/>
    </row>
    <row r="348" spans="6:15" s="7" customFormat="1" x14ac:dyDescent="0.25">
      <c r="F348" s="212"/>
      <c r="K348" s="212"/>
      <c r="O348" s="212"/>
    </row>
    <row r="349" spans="6:15" s="7" customFormat="1" x14ac:dyDescent="0.25">
      <c r="F349" s="212"/>
      <c r="K349" s="212"/>
      <c r="O349" s="212"/>
    </row>
    <row r="350" spans="6:15" s="7" customFormat="1" x14ac:dyDescent="0.25">
      <c r="F350" s="212"/>
      <c r="K350" s="212"/>
      <c r="O350" s="212"/>
    </row>
    <row r="351" spans="6:15" s="7" customFormat="1" x14ac:dyDescent="0.25">
      <c r="F351" s="212"/>
      <c r="K351" s="212"/>
      <c r="O351" s="212"/>
    </row>
    <row r="352" spans="6:15" s="7" customFormat="1" x14ac:dyDescent="0.25">
      <c r="F352" s="212"/>
      <c r="K352" s="212"/>
      <c r="O352" s="212"/>
    </row>
    <row r="353" spans="6:15" s="7" customFormat="1" x14ac:dyDescent="0.25">
      <c r="F353" s="212"/>
      <c r="K353" s="212"/>
      <c r="O353" s="212"/>
    </row>
    <row r="354" spans="6:15" s="7" customFormat="1" x14ac:dyDescent="0.25">
      <c r="F354" s="212"/>
      <c r="K354" s="212"/>
      <c r="O354" s="212"/>
    </row>
    <row r="355" spans="6:15" s="7" customFormat="1" x14ac:dyDescent="0.25">
      <c r="F355" s="212"/>
      <c r="K355" s="212"/>
      <c r="O355" s="212"/>
    </row>
    <row r="356" spans="6:15" s="7" customFormat="1" x14ac:dyDescent="0.25">
      <c r="F356" s="212"/>
      <c r="K356" s="212"/>
      <c r="O356" s="212"/>
    </row>
    <row r="357" spans="6:15" s="7" customFormat="1" x14ac:dyDescent="0.25">
      <c r="F357" s="212"/>
      <c r="K357" s="212"/>
      <c r="O357" s="212"/>
    </row>
    <row r="358" spans="6:15" s="7" customFormat="1" x14ac:dyDescent="0.25">
      <c r="F358" s="212"/>
      <c r="K358" s="212"/>
      <c r="O358" s="212"/>
    </row>
    <row r="359" spans="6:15" s="7" customFormat="1" x14ac:dyDescent="0.25">
      <c r="F359" s="212"/>
      <c r="K359" s="212"/>
      <c r="O359" s="212"/>
    </row>
    <row r="360" spans="6:15" s="7" customFormat="1" x14ac:dyDescent="0.25">
      <c r="F360" s="212"/>
      <c r="K360" s="212"/>
      <c r="O360" s="212"/>
    </row>
    <row r="361" spans="6:15" s="7" customFormat="1" x14ac:dyDescent="0.25">
      <c r="F361" s="212"/>
      <c r="K361" s="212"/>
      <c r="O361" s="212"/>
    </row>
    <row r="362" spans="6:15" s="7" customFormat="1" x14ac:dyDescent="0.25">
      <c r="F362" s="212"/>
      <c r="K362" s="212"/>
      <c r="O362" s="212"/>
    </row>
    <row r="363" spans="6:15" s="7" customFormat="1" x14ac:dyDescent="0.25">
      <c r="F363" s="212"/>
      <c r="K363" s="212"/>
      <c r="O363" s="212"/>
    </row>
    <row r="364" spans="6:15" s="7" customFormat="1" x14ac:dyDescent="0.25">
      <c r="F364" s="212"/>
      <c r="K364" s="212"/>
      <c r="O364" s="212"/>
    </row>
    <row r="365" spans="6:15" s="7" customFormat="1" x14ac:dyDescent="0.25">
      <c r="F365" s="212"/>
      <c r="K365" s="212"/>
      <c r="O365" s="212"/>
    </row>
    <row r="366" spans="6:15" s="7" customFormat="1" x14ac:dyDescent="0.25">
      <c r="F366" s="212"/>
      <c r="K366" s="212"/>
      <c r="O366" s="212"/>
    </row>
    <row r="367" spans="6:15" s="7" customFormat="1" x14ac:dyDescent="0.25">
      <c r="F367" s="212"/>
      <c r="K367" s="212"/>
      <c r="O367" s="212"/>
    </row>
    <row r="368" spans="6:15" s="7" customFormat="1" x14ac:dyDescent="0.25">
      <c r="F368" s="212"/>
      <c r="K368" s="212"/>
      <c r="O368" s="212"/>
    </row>
    <row r="369" spans="6:15" s="7" customFormat="1" x14ac:dyDescent="0.25">
      <c r="F369" s="212"/>
      <c r="K369" s="212"/>
      <c r="O369" s="212"/>
    </row>
    <row r="370" spans="6:15" x14ac:dyDescent="0.25">
      <c r="M370" s="7"/>
    </row>
  </sheetData>
  <mergeCells count="37">
    <mergeCell ref="M116:N117"/>
    <mergeCell ref="L116:L117"/>
    <mergeCell ref="B127:E127"/>
    <mergeCell ref="B128:E128"/>
    <mergeCell ref="B114:E114"/>
    <mergeCell ref="B117:E117"/>
    <mergeCell ref="B126:E126"/>
    <mergeCell ref="B120:E120"/>
    <mergeCell ref="B121:E121"/>
    <mergeCell ref="B122:E122"/>
    <mergeCell ref="B123:E123"/>
    <mergeCell ref="B129:E131"/>
    <mergeCell ref="A115:A116"/>
    <mergeCell ref="B118:E119"/>
    <mergeCell ref="A118:A119"/>
    <mergeCell ref="B115:E116"/>
    <mergeCell ref="B124:E124"/>
    <mergeCell ref="B125:E125"/>
    <mergeCell ref="A129:A131"/>
    <mergeCell ref="L26:P26"/>
    <mergeCell ref="A27:D27"/>
    <mergeCell ref="G27:I27"/>
    <mergeCell ref="B109:E109"/>
    <mergeCell ref="L27:N27"/>
    <mergeCell ref="D26:J26"/>
    <mergeCell ref="L108:P108"/>
    <mergeCell ref="M109:N109"/>
    <mergeCell ref="G110:G111"/>
    <mergeCell ref="H109:J109"/>
    <mergeCell ref="B110:E110"/>
    <mergeCell ref="B111:E111"/>
    <mergeCell ref="M110:N115"/>
    <mergeCell ref="L110:L115"/>
    <mergeCell ref="H112:J112"/>
    <mergeCell ref="B112:E112"/>
    <mergeCell ref="B113:E113"/>
    <mergeCell ref="H110:J111"/>
  </mergeCells>
  <pageMargins left="0.23622047244094491" right="0.23622047244094491" top="0.19685039370078741" bottom="0.15748031496062992" header="0.11811023622047245" footer="0.11811023622047245"/>
  <pageSetup paperSize="8" scale="42"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4:BM144"/>
  <sheetViews>
    <sheetView zoomScale="75" zoomScaleNormal="75" workbookViewId="0">
      <selection activeCell="A9" sqref="A9:C9"/>
    </sheetView>
  </sheetViews>
  <sheetFormatPr defaultRowHeight="15" x14ac:dyDescent="0.25"/>
  <cols>
    <col min="1" max="1" width="7.7109375" style="7" customWidth="1"/>
    <col min="2" max="2" width="54.5703125" style="7" customWidth="1"/>
    <col min="3" max="3" width="76" style="7" bestFit="1" customWidth="1"/>
    <col min="4" max="4" width="3.140625" style="294" bestFit="1" customWidth="1"/>
    <col min="5" max="5" width="13.5703125" style="7" customWidth="1"/>
    <col min="6" max="6" width="20.7109375" style="7" customWidth="1"/>
    <col min="7" max="7" width="9.5703125" style="7" customWidth="1"/>
    <col min="8" max="8" width="4.5703125" style="7" customWidth="1"/>
    <col min="9" max="9" width="7.7109375" style="7" customWidth="1"/>
    <col min="10" max="10" width="85.7109375" style="7" customWidth="1"/>
    <col min="11" max="12" width="3.5703125" style="7" customWidth="1"/>
    <col min="13" max="13" width="9.7109375" style="7" customWidth="1"/>
    <col min="14" max="14" width="65.28515625" style="7" customWidth="1"/>
    <col min="15" max="16" width="3.7109375" style="7" customWidth="1"/>
    <col min="17" max="17" width="9.140625" style="7" customWidth="1"/>
    <col min="18" max="18" width="65.28515625" style="7" customWidth="1"/>
    <col min="19" max="19" width="3.140625" style="7" bestFit="1" customWidth="1"/>
    <col min="20" max="20" width="3.140625" style="7" customWidth="1"/>
    <col min="21" max="21" width="4.5703125" style="7" customWidth="1"/>
    <col min="22" max="22" width="9.140625" style="7" customWidth="1"/>
    <col min="23" max="23" width="65.28515625" style="7" customWidth="1"/>
    <col min="24" max="24" width="7.140625" style="7" customWidth="1"/>
    <col min="25" max="25" width="10.140625" style="7" customWidth="1"/>
    <col min="26" max="26" width="67.7109375" style="7" customWidth="1"/>
    <col min="27" max="27" width="16.42578125" style="7" customWidth="1"/>
    <col min="28" max="28" width="15.5703125" style="7" customWidth="1"/>
    <col min="29" max="29" width="15.85546875" style="7" customWidth="1"/>
    <col min="30" max="30" width="20.85546875" style="7" bestFit="1" customWidth="1"/>
    <col min="31" max="31" width="28.85546875" style="7" bestFit="1" customWidth="1"/>
    <col min="32" max="32" width="1.85546875" style="7" customWidth="1"/>
    <col min="33" max="33" width="6.42578125" style="7" customWidth="1"/>
    <col min="34" max="34" width="18" style="7" bestFit="1" customWidth="1"/>
    <col min="35" max="35" width="41.140625" style="7" customWidth="1"/>
    <col min="36" max="16384" width="9.140625" style="7"/>
  </cols>
  <sheetData>
    <row r="4" spans="1:16" ht="18" x14ac:dyDescent="0.25">
      <c r="B4" s="1220" t="s">
        <v>903</v>
      </c>
      <c r="D4" s="7"/>
    </row>
    <row r="7" spans="1:16" ht="11.25" customHeight="1" x14ac:dyDescent="0.25"/>
    <row r="8" spans="1:16" x14ac:dyDescent="0.25">
      <c r="D8" s="7"/>
    </row>
    <row r="9" spans="1:16" s="175" customFormat="1" ht="15.75" customHeight="1" x14ac:dyDescent="0.25">
      <c r="A9" s="1748" t="s">
        <v>131</v>
      </c>
      <c r="B9" s="1748"/>
      <c r="C9" s="1748"/>
      <c r="D9" s="56"/>
      <c r="E9" s="1221"/>
      <c r="I9" s="1748" t="s">
        <v>757</v>
      </c>
      <c r="J9" s="1748"/>
      <c r="K9" s="1643"/>
      <c r="L9" s="1801"/>
      <c r="M9" s="1801"/>
      <c r="N9" s="1801"/>
    </row>
    <row r="10" spans="1:16" s="175" customFormat="1" ht="15.75" customHeight="1" x14ac:dyDescent="0.25">
      <c r="A10" s="1115">
        <v>1</v>
      </c>
      <c r="B10" s="873" t="s">
        <v>127</v>
      </c>
      <c r="C10" s="93" t="s">
        <v>128</v>
      </c>
      <c r="D10" s="56"/>
      <c r="E10" s="1221"/>
      <c r="I10" s="1115">
        <v>1</v>
      </c>
      <c r="J10" s="93" t="s">
        <v>128</v>
      </c>
      <c r="K10" s="186"/>
      <c r="L10" s="186"/>
      <c r="M10" s="1221"/>
    </row>
    <row r="11" spans="1:16" ht="15.75" customHeight="1" x14ac:dyDescent="0.25">
      <c r="A11" s="1115">
        <v>2</v>
      </c>
      <c r="B11" s="873" t="s">
        <v>90</v>
      </c>
      <c r="C11" s="1181" t="s">
        <v>94</v>
      </c>
      <c r="E11" s="1200" t="s">
        <v>95</v>
      </c>
      <c r="F11" s="1574" t="s">
        <v>93</v>
      </c>
      <c r="G11" s="1574"/>
      <c r="H11" s="1195"/>
      <c r="I11" s="1115">
        <v>2</v>
      </c>
      <c r="J11" s="1181" t="s">
        <v>96</v>
      </c>
      <c r="L11" s="1642" t="s">
        <v>95</v>
      </c>
      <c r="M11" s="1642"/>
      <c r="N11" s="1181" t="s">
        <v>97</v>
      </c>
      <c r="O11" s="213"/>
      <c r="P11" s="213"/>
    </row>
    <row r="12" spans="1:16" ht="15.75" customHeight="1" x14ac:dyDescent="0.25">
      <c r="A12" s="1115">
        <v>3</v>
      </c>
      <c r="B12" s="873" t="s">
        <v>91</v>
      </c>
      <c r="C12" s="1181" t="s">
        <v>96</v>
      </c>
      <c r="E12" s="1200" t="s">
        <v>95</v>
      </c>
      <c r="F12" s="1574" t="s">
        <v>97</v>
      </c>
      <c r="G12" s="1574"/>
      <c r="H12" s="1211"/>
      <c r="I12" s="1115">
        <v>3</v>
      </c>
      <c r="J12" s="1181" t="s">
        <v>94</v>
      </c>
      <c r="L12" s="1642" t="s">
        <v>95</v>
      </c>
      <c r="M12" s="1642"/>
      <c r="N12" s="1181" t="s">
        <v>93</v>
      </c>
      <c r="O12" s="213"/>
      <c r="P12" s="213"/>
    </row>
    <row r="13" spans="1:16" ht="15.75" customHeight="1" x14ac:dyDescent="0.25">
      <c r="A13" s="1115">
        <v>4</v>
      </c>
      <c r="B13" s="873" t="s">
        <v>101</v>
      </c>
      <c r="C13" s="1187">
        <v>43941</v>
      </c>
      <c r="E13" s="820"/>
      <c r="F13" s="66"/>
      <c r="G13" s="66"/>
      <c r="H13" s="66"/>
      <c r="I13" s="1115">
        <v>4</v>
      </c>
      <c r="J13" s="1187">
        <v>43941</v>
      </c>
      <c r="M13" s="820"/>
      <c r="N13" s="66"/>
      <c r="O13" s="1195"/>
      <c r="P13" s="1195"/>
    </row>
    <row r="14" spans="1:16" ht="15.75" customHeight="1" x14ac:dyDescent="0.25">
      <c r="A14" s="1115">
        <v>5</v>
      </c>
      <c r="B14" s="873" t="s">
        <v>123</v>
      </c>
      <c r="C14" s="821">
        <v>0.45520833333333338</v>
      </c>
      <c r="E14" s="820"/>
      <c r="F14" s="66"/>
      <c r="G14" s="66"/>
      <c r="H14" s="66"/>
      <c r="I14" s="1115">
        <v>5</v>
      </c>
      <c r="J14" s="821">
        <v>0.47587962962962965</v>
      </c>
      <c r="M14" s="820"/>
      <c r="N14" s="66"/>
      <c r="O14" s="1195"/>
      <c r="P14" s="1195"/>
    </row>
    <row r="15" spans="1:16" ht="15.75" customHeight="1" x14ac:dyDescent="0.25">
      <c r="A15" s="1578">
        <v>6</v>
      </c>
      <c r="B15" s="1580" t="s">
        <v>124</v>
      </c>
      <c r="C15" s="1815" t="s">
        <v>427</v>
      </c>
      <c r="E15" s="1199" t="s">
        <v>95</v>
      </c>
      <c r="F15" s="1574" t="s">
        <v>256</v>
      </c>
      <c r="G15" s="1574"/>
      <c r="H15" s="1195"/>
      <c r="I15" s="1578">
        <v>6</v>
      </c>
      <c r="J15" s="1815" t="s">
        <v>150</v>
      </c>
      <c r="L15" s="1868" t="s">
        <v>95</v>
      </c>
      <c r="M15" s="1868"/>
      <c r="N15" s="1181" t="s">
        <v>256</v>
      </c>
      <c r="O15" s="213"/>
      <c r="P15" s="213"/>
    </row>
    <row r="16" spans="1:16" ht="15.75" customHeight="1" x14ac:dyDescent="0.25">
      <c r="A16" s="1579"/>
      <c r="B16" s="1581"/>
      <c r="C16" s="1816"/>
      <c r="E16" s="1200" t="s">
        <v>222</v>
      </c>
      <c r="F16" s="1611" t="s">
        <v>207</v>
      </c>
      <c r="G16" s="1611"/>
      <c r="H16" s="1211"/>
      <c r="I16" s="1579"/>
      <c r="J16" s="1816"/>
      <c r="L16" s="1642" t="s">
        <v>222</v>
      </c>
      <c r="M16" s="1642"/>
      <c r="N16" s="1188" t="s">
        <v>207</v>
      </c>
      <c r="O16" s="831"/>
      <c r="P16" s="831"/>
    </row>
    <row r="17" spans="1:35" ht="15.75" customHeight="1" x14ac:dyDescent="0.25">
      <c r="A17" s="1115">
        <v>7</v>
      </c>
      <c r="B17" s="873" t="s">
        <v>102</v>
      </c>
      <c r="C17" s="1187">
        <v>43942</v>
      </c>
      <c r="E17" s="820"/>
      <c r="F17" s="66"/>
      <c r="G17" s="66"/>
      <c r="H17" s="66"/>
      <c r="I17" s="1115">
        <v>7</v>
      </c>
      <c r="J17" s="1187">
        <v>43942</v>
      </c>
      <c r="M17" s="820"/>
      <c r="N17" s="66"/>
      <c r="O17" s="1195"/>
      <c r="P17" s="1195"/>
    </row>
    <row r="18" spans="1:35" ht="15.75" customHeight="1" x14ac:dyDescent="0.25">
      <c r="A18" s="1115">
        <v>8</v>
      </c>
      <c r="B18" s="873" t="s">
        <v>103</v>
      </c>
      <c r="C18" s="1187">
        <v>43949</v>
      </c>
      <c r="E18" s="820"/>
      <c r="F18" s="66"/>
      <c r="G18" s="66"/>
      <c r="H18" s="66"/>
      <c r="I18" s="1115">
        <v>8</v>
      </c>
      <c r="J18" s="1187">
        <v>43972</v>
      </c>
      <c r="M18" s="820"/>
      <c r="N18" s="66"/>
      <c r="O18" s="1195"/>
      <c r="P18" s="1195"/>
    </row>
    <row r="19" spans="1:35" ht="15.75" customHeight="1" x14ac:dyDescent="0.25">
      <c r="A19" s="1578">
        <v>9</v>
      </c>
      <c r="B19" s="1580" t="s">
        <v>85</v>
      </c>
      <c r="C19" s="1582" t="s">
        <v>98</v>
      </c>
      <c r="E19" s="1200" t="s">
        <v>181</v>
      </c>
      <c r="F19" s="1575" t="s">
        <v>155</v>
      </c>
      <c r="G19" s="1575"/>
      <c r="H19" s="259"/>
      <c r="I19" s="1578">
        <v>9</v>
      </c>
      <c r="J19" s="1582" t="s">
        <v>746</v>
      </c>
      <c r="L19" s="1642" t="s">
        <v>181</v>
      </c>
      <c r="M19" s="1642"/>
      <c r="N19" s="1181" t="s">
        <v>92</v>
      </c>
      <c r="O19" s="832"/>
      <c r="P19" s="832"/>
    </row>
    <row r="20" spans="1:35" ht="15.75" customHeight="1" x14ac:dyDescent="0.25">
      <c r="A20" s="1579"/>
      <c r="B20" s="1581"/>
      <c r="C20" s="1583"/>
      <c r="E20" s="822" t="s">
        <v>182</v>
      </c>
      <c r="F20" s="1574" t="s">
        <v>119</v>
      </c>
      <c r="G20" s="1574"/>
      <c r="H20" s="1195"/>
      <c r="I20" s="1579"/>
      <c r="J20" s="1583"/>
      <c r="L20" s="1642" t="s">
        <v>182</v>
      </c>
      <c r="M20" s="1642"/>
      <c r="N20" s="1181" t="s">
        <v>119</v>
      </c>
      <c r="O20" s="213"/>
      <c r="P20" s="213"/>
    </row>
    <row r="21" spans="1:35" ht="15.75" customHeight="1" x14ac:dyDescent="0.25">
      <c r="A21" s="1115">
        <v>10</v>
      </c>
      <c r="B21" s="873" t="s">
        <v>86</v>
      </c>
      <c r="C21" s="109">
        <v>10000000</v>
      </c>
      <c r="E21" s="823"/>
      <c r="F21" s="66"/>
      <c r="G21" s="66"/>
      <c r="H21" s="66"/>
      <c r="I21" s="1115">
        <v>10</v>
      </c>
      <c r="J21" s="109">
        <v>12000000</v>
      </c>
      <c r="M21" s="823"/>
      <c r="N21" s="66"/>
      <c r="O21" s="1195"/>
      <c r="P21" s="1195"/>
    </row>
    <row r="22" spans="1:35" ht="15.75" customHeight="1" x14ac:dyDescent="0.25">
      <c r="A22" s="1115">
        <v>11</v>
      </c>
      <c r="B22" s="873" t="s">
        <v>87</v>
      </c>
      <c r="C22" s="109">
        <f>C122</f>
        <v>10214236.98630137</v>
      </c>
      <c r="E22" s="1203" t="s">
        <v>100</v>
      </c>
      <c r="F22" s="1576">
        <v>100.741</v>
      </c>
      <c r="G22" s="1576"/>
      <c r="H22" s="218"/>
      <c r="I22" s="1115">
        <v>11</v>
      </c>
      <c r="J22" s="109">
        <f>J122</f>
        <v>12159840</v>
      </c>
      <c r="L22" s="1714" t="s">
        <v>100</v>
      </c>
      <c r="M22" s="1714"/>
      <c r="N22" s="1202">
        <v>101.33199999999999</v>
      </c>
      <c r="O22" s="833"/>
      <c r="P22" s="1714" t="s">
        <v>100</v>
      </c>
      <c r="Q22" s="1714"/>
      <c r="R22" s="1202">
        <v>100.732</v>
      </c>
      <c r="U22" s="1714" t="s">
        <v>100</v>
      </c>
      <c r="V22" s="1714"/>
      <c r="W22" s="834">
        <v>101.31100000000001</v>
      </c>
    </row>
    <row r="23" spans="1:35" ht="15.75" customHeight="1" x14ac:dyDescent="0.25">
      <c r="A23" s="1115">
        <v>12</v>
      </c>
      <c r="B23" s="873" t="s">
        <v>83</v>
      </c>
      <c r="C23" s="109">
        <f>C108</f>
        <v>10214236.98630137</v>
      </c>
      <c r="E23" s="1201"/>
      <c r="F23" s="260"/>
      <c r="G23" s="260"/>
      <c r="H23" s="260"/>
      <c r="I23" s="1115">
        <v>12</v>
      </c>
      <c r="J23" s="109">
        <f>J108</f>
        <v>12159840</v>
      </c>
      <c r="M23" s="1201"/>
      <c r="N23" s="260"/>
      <c r="O23" s="260"/>
      <c r="P23" s="260"/>
    </row>
    <row r="24" spans="1:35" ht="15.75" customHeight="1" x14ac:dyDescent="0.25">
      <c r="A24" s="1115">
        <v>13</v>
      </c>
      <c r="B24" s="873" t="s">
        <v>88</v>
      </c>
      <c r="C24" s="1181" t="s">
        <v>99</v>
      </c>
      <c r="E24" s="300"/>
      <c r="F24" s="66"/>
      <c r="G24" s="66"/>
      <c r="H24" s="66"/>
      <c r="I24" s="1115">
        <v>13</v>
      </c>
      <c r="J24" s="1181" t="s">
        <v>99</v>
      </c>
      <c r="M24" s="300"/>
      <c r="N24" s="66"/>
      <c r="O24" s="1195"/>
      <c r="P24" s="1195"/>
    </row>
    <row r="25" spans="1:35" ht="15.75" customHeight="1" x14ac:dyDescent="0.25">
      <c r="A25" s="1115">
        <v>14</v>
      </c>
      <c r="B25" s="873" t="s">
        <v>82</v>
      </c>
      <c r="C25" s="666">
        <v>-6.1000000000000004E-3</v>
      </c>
      <c r="E25" s="824"/>
      <c r="F25" s="1195"/>
      <c r="G25" s="1195"/>
      <c r="H25" s="1195"/>
      <c r="I25" s="1115">
        <v>14</v>
      </c>
      <c r="J25" s="666">
        <v>-5.7000000000000002E-3</v>
      </c>
      <c r="M25" s="824"/>
      <c r="N25" s="1195"/>
      <c r="O25" s="1195"/>
      <c r="P25" s="1195"/>
    </row>
    <row r="26" spans="1:35" ht="15.75" customHeight="1" x14ac:dyDescent="0.25">
      <c r="A26" s="1115">
        <v>15</v>
      </c>
      <c r="B26" s="873" t="s">
        <v>84</v>
      </c>
      <c r="C26" s="109">
        <f>C109</f>
        <v>10213025.464303272</v>
      </c>
      <c r="E26" s="825"/>
      <c r="F26" s="66"/>
      <c r="G26" s="66"/>
      <c r="H26" s="66"/>
      <c r="I26" s="1115">
        <v>15</v>
      </c>
      <c r="J26" s="109">
        <f>J109</f>
        <v>12154064.075999999</v>
      </c>
      <c r="M26" s="825"/>
      <c r="N26" s="66"/>
      <c r="O26" s="1195"/>
      <c r="P26" s="1195"/>
    </row>
    <row r="27" spans="1:35" ht="15.75" customHeight="1" x14ac:dyDescent="0.25">
      <c r="A27" s="1115">
        <v>16</v>
      </c>
      <c r="B27" s="873" t="s">
        <v>316</v>
      </c>
      <c r="C27" s="109" t="s">
        <v>262</v>
      </c>
      <c r="E27" s="1200" t="s">
        <v>95</v>
      </c>
      <c r="F27" s="1574" t="s">
        <v>151</v>
      </c>
      <c r="G27" s="1574"/>
      <c r="H27" s="1195"/>
      <c r="I27" s="1115">
        <v>16</v>
      </c>
      <c r="J27" s="109" t="s">
        <v>262</v>
      </c>
      <c r="L27" s="1642" t="s">
        <v>95</v>
      </c>
      <c r="M27" s="1642"/>
      <c r="N27" s="1181" t="s">
        <v>151</v>
      </c>
      <c r="O27" s="213"/>
      <c r="P27" s="213"/>
    </row>
    <row r="28" spans="1:35" ht="15.75" x14ac:dyDescent="0.25">
      <c r="A28" s="1684"/>
      <c r="B28" s="1684"/>
      <c r="C28" s="911"/>
      <c r="D28" s="205"/>
      <c r="E28" s="1205"/>
      <c r="F28" s="1195"/>
      <c r="G28" s="1195"/>
      <c r="H28" s="1195"/>
      <c r="K28" s="581"/>
      <c r="L28" s="581"/>
      <c r="Y28" s="1684" t="s">
        <v>774</v>
      </c>
      <c r="Z28" s="1867"/>
      <c r="AA28" s="1297" t="s">
        <v>100</v>
      </c>
      <c r="AB28" s="1298" t="s">
        <v>767</v>
      </c>
      <c r="AC28" s="1298" t="s">
        <v>768</v>
      </c>
      <c r="AD28" s="1298" t="s">
        <v>777</v>
      </c>
      <c r="AE28" s="175"/>
      <c r="AF28" s="175"/>
      <c r="AG28" s="175"/>
      <c r="AH28" s="175"/>
    </row>
    <row r="29" spans="1:35" ht="15.75" x14ac:dyDescent="0.25">
      <c r="A29" s="198"/>
      <c r="B29" s="910"/>
      <c r="C29" s="911"/>
      <c r="D29" s="205"/>
      <c r="E29" s="1205"/>
      <c r="F29" s="1195"/>
      <c r="G29" s="1195"/>
      <c r="H29" s="1195"/>
      <c r="K29" s="581"/>
      <c r="L29" s="581"/>
      <c r="Y29" s="1642" t="s">
        <v>759</v>
      </c>
      <c r="Z29" s="1642"/>
      <c r="AA29" s="1299"/>
      <c r="AB29" s="1300" t="s">
        <v>769</v>
      </c>
      <c r="AC29" s="1300" t="s">
        <v>99</v>
      </c>
      <c r="AD29" s="1301"/>
      <c r="AE29" s="175"/>
      <c r="AF29" s="175"/>
      <c r="AG29" s="175"/>
      <c r="AH29" s="175"/>
    </row>
    <row r="30" spans="1:35" ht="15.75" x14ac:dyDescent="0.25">
      <c r="A30" s="198"/>
      <c r="B30" s="910"/>
      <c r="C30" s="1212"/>
      <c r="D30" s="205"/>
      <c r="E30" s="1205"/>
      <c r="F30" s="1860"/>
      <c r="G30" s="1860"/>
      <c r="H30" s="1195"/>
      <c r="K30" s="581"/>
      <c r="L30" s="581"/>
      <c r="Y30" s="1642" t="s">
        <v>766</v>
      </c>
      <c r="Z30" s="1642"/>
      <c r="AA30" s="1302"/>
      <c r="AB30" s="1303">
        <v>0</v>
      </c>
      <c r="AC30" s="1303">
        <v>1366000.23</v>
      </c>
      <c r="AD30" s="1303">
        <f>AB30-AC30</f>
        <v>-1366000.23</v>
      </c>
      <c r="AE30" s="175"/>
      <c r="AF30" s="175"/>
      <c r="AG30" s="175"/>
      <c r="AH30" s="175"/>
    </row>
    <row r="31" spans="1:35" ht="15.75" x14ac:dyDescent="0.25">
      <c r="A31" s="198"/>
      <c r="B31" s="910"/>
      <c r="C31" s="1212"/>
      <c r="D31" s="205"/>
      <c r="E31" s="1205"/>
      <c r="F31" s="1674"/>
      <c r="G31" s="1674"/>
      <c r="H31" s="1195"/>
      <c r="J31" s="1304"/>
      <c r="K31" s="581"/>
      <c r="L31" s="581"/>
      <c r="P31" s="1711"/>
      <c r="Q31" s="1711"/>
      <c r="R31" s="218"/>
      <c r="S31" s="212"/>
      <c r="T31" s="212"/>
      <c r="U31" s="1711"/>
      <c r="V31" s="1711"/>
      <c r="W31" s="218"/>
      <c r="Y31" s="1714" t="s">
        <v>760</v>
      </c>
      <c r="Z31" s="1714"/>
      <c r="AA31" s="834">
        <v>100.255</v>
      </c>
      <c r="AB31" s="1305"/>
      <c r="AC31" s="1306"/>
      <c r="AD31" s="1306"/>
      <c r="AE31" s="1204" t="s">
        <v>762</v>
      </c>
      <c r="AF31" s="205"/>
      <c r="AG31" s="1200" t="s">
        <v>95</v>
      </c>
      <c r="AH31" s="997" t="s">
        <v>764</v>
      </c>
      <c r="AI31" s="213"/>
    </row>
    <row r="32" spans="1:35" ht="15.75" x14ac:dyDescent="0.25">
      <c r="A32" s="198"/>
      <c r="B32" s="910"/>
      <c r="C32" s="1212"/>
      <c r="D32" s="205"/>
      <c r="E32" s="1205"/>
      <c r="F32" s="1195"/>
      <c r="G32" s="1195"/>
      <c r="H32" s="1195"/>
      <c r="J32" s="1304"/>
      <c r="K32" s="581"/>
      <c r="L32" s="581"/>
      <c r="P32" s="1646"/>
      <c r="Q32" s="1646"/>
      <c r="R32" s="218"/>
      <c r="S32" s="212"/>
      <c r="T32" s="212"/>
      <c r="U32" s="1646"/>
      <c r="V32" s="1646"/>
      <c r="W32" s="218"/>
      <c r="Y32" s="1642" t="s">
        <v>86</v>
      </c>
      <c r="Z32" s="1642"/>
      <c r="AA32" s="834"/>
      <c r="AB32" s="1303">
        <v>1205000</v>
      </c>
      <c r="AC32" s="1303">
        <v>2010000</v>
      </c>
      <c r="AD32" s="1303">
        <f>AB32-AC32</f>
        <v>-805000</v>
      </c>
      <c r="AE32" s="1228"/>
      <c r="AF32" s="205"/>
      <c r="AG32" s="1207"/>
      <c r="AH32" s="668"/>
      <c r="AI32" s="1195"/>
    </row>
    <row r="33" spans="1:35" ht="15.75" x14ac:dyDescent="0.25">
      <c r="A33" s="198"/>
      <c r="B33" s="910"/>
      <c r="C33" s="1212"/>
      <c r="D33" s="205"/>
      <c r="E33" s="1205"/>
      <c r="F33" s="1674"/>
      <c r="G33" s="1674"/>
      <c r="H33" s="1195"/>
      <c r="K33" s="581"/>
      <c r="L33" s="581"/>
      <c r="P33" s="1711"/>
      <c r="Q33" s="1711"/>
      <c r="R33" s="218"/>
      <c r="S33" s="212"/>
      <c r="T33" s="212"/>
      <c r="U33" s="1711"/>
      <c r="V33" s="1711"/>
      <c r="W33" s="218"/>
      <c r="Y33" s="1714" t="s">
        <v>761</v>
      </c>
      <c r="Z33" s="1714"/>
      <c r="AA33" s="834">
        <v>100.456</v>
      </c>
      <c r="AB33" s="1305"/>
      <c r="AC33" s="1306"/>
      <c r="AD33" s="1306"/>
      <c r="AE33" s="1204" t="s">
        <v>763</v>
      </c>
      <c r="AF33" s="205"/>
      <c r="AG33" s="1200" t="s">
        <v>95</v>
      </c>
      <c r="AH33" s="997" t="s">
        <v>765</v>
      </c>
      <c r="AI33" s="213"/>
    </row>
    <row r="34" spans="1:35" ht="15.75" x14ac:dyDescent="0.25">
      <c r="A34" s="198"/>
      <c r="B34" s="910"/>
      <c r="C34" s="1212"/>
      <c r="D34" s="205"/>
      <c r="E34" s="1205"/>
      <c r="F34" s="1195"/>
      <c r="G34" s="1195"/>
      <c r="H34" s="1195"/>
      <c r="K34" s="581"/>
      <c r="L34" s="581"/>
      <c r="P34" s="1646"/>
      <c r="Q34" s="1646"/>
      <c r="R34" s="218"/>
      <c r="S34" s="212"/>
      <c r="T34" s="212"/>
      <c r="U34" s="1646"/>
      <c r="V34" s="1646"/>
      <c r="W34" s="218"/>
      <c r="Y34" s="1820" t="s">
        <v>86</v>
      </c>
      <c r="Z34" s="1820"/>
      <c r="AA34" s="855"/>
      <c r="AB34" s="1303">
        <v>2120000</v>
      </c>
      <c r="AC34" s="1303">
        <v>0</v>
      </c>
      <c r="AD34" s="1303">
        <f>AB34-AC34</f>
        <v>2120000</v>
      </c>
      <c r="AE34" s="175"/>
      <c r="AF34" s="175"/>
      <c r="AG34" s="175"/>
      <c r="AH34" s="175"/>
    </row>
    <row r="35" spans="1:35" ht="15.75" x14ac:dyDescent="0.25">
      <c r="A35" s="198"/>
      <c r="B35" s="910"/>
      <c r="C35" s="911"/>
      <c r="D35" s="205"/>
      <c r="E35" s="1205"/>
      <c r="F35" s="1195"/>
      <c r="G35" s="1195"/>
      <c r="H35" s="1195"/>
      <c r="K35" s="581"/>
      <c r="L35" s="581"/>
      <c r="AA35" s="1307" t="s">
        <v>770</v>
      </c>
      <c r="AB35" s="1308">
        <f>(AB32*(AA31/100)+((1.75*292)/36500))+(AB34*(AA33/100)+((2*108)/36500))</f>
        <v>3337739.9699178082</v>
      </c>
      <c r="AC35" s="1308">
        <f>AC30+(AC32*(AA33/100)+((2*108)/36500))</f>
        <v>3385165.8359178086</v>
      </c>
      <c r="AD35" s="1309"/>
      <c r="AE35" s="175"/>
      <c r="AF35" s="175"/>
      <c r="AG35" s="175"/>
      <c r="AH35" s="175"/>
    </row>
    <row r="36" spans="1:35" ht="18" customHeight="1" x14ac:dyDescent="0.25">
      <c r="A36" s="198"/>
      <c r="B36" s="910"/>
      <c r="C36" s="911"/>
      <c r="D36" s="205"/>
      <c r="E36" s="1205"/>
      <c r="F36" s="1195"/>
      <c r="G36" s="1195"/>
      <c r="H36" s="1195"/>
      <c r="K36" s="581"/>
      <c r="L36" s="581"/>
      <c r="AA36" s="1307" t="s">
        <v>771</v>
      </c>
      <c r="AC36" s="1308">
        <f>AC35-AB35</f>
        <v>47425.866000000387</v>
      </c>
      <c r="AD36" s="1309"/>
      <c r="AE36" s="175"/>
      <c r="AF36" s="175"/>
      <c r="AG36" s="175"/>
      <c r="AH36" s="175"/>
    </row>
    <row r="37" spans="1:35" ht="15.75" customHeight="1" thickBot="1" x14ac:dyDescent="0.3">
      <c r="A37" s="198"/>
      <c r="B37" s="910"/>
      <c r="C37" s="911"/>
      <c r="D37" s="205"/>
      <c r="E37" s="1205"/>
      <c r="F37" s="1195"/>
      <c r="G37" s="1195"/>
      <c r="H37" s="1195"/>
      <c r="K37" s="581"/>
      <c r="L37" s="581"/>
      <c r="Y37" s="1853" t="s">
        <v>784</v>
      </c>
      <c r="Z37" s="1853"/>
      <c r="AA37" s="1853"/>
      <c r="AB37" s="175"/>
      <c r="AC37" s="175"/>
    </row>
    <row r="38" spans="1:35" ht="15.75" customHeight="1" thickBot="1" x14ac:dyDescent="0.3">
      <c r="A38" s="198"/>
      <c r="B38" s="910"/>
      <c r="C38" s="911"/>
      <c r="D38" s="205"/>
      <c r="E38" s="1205"/>
      <c r="F38" s="1195"/>
      <c r="G38" s="1195"/>
      <c r="H38" s="1195"/>
      <c r="K38" s="581"/>
      <c r="L38" s="581"/>
      <c r="Y38" s="1872" t="s">
        <v>753</v>
      </c>
      <c r="Z38" s="1873"/>
      <c r="AA38" s="1310">
        <v>43942</v>
      </c>
    </row>
    <row r="39" spans="1:35" ht="15.75" customHeight="1" x14ac:dyDescent="0.25">
      <c r="A39" s="198"/>
      <c r="B39" s="910"/>
      <c r="C39" s="911"/>
      <c r="D39" s="205"/>
      <c r="E39" s="1205"/>
      <c r="F39" s="1195"/>
      <c r="G39" s="1195"/>
      <c r="H39" s="1195"/>
      <c r="K39" s="581"/>
      <c r="L39" s="581"/>
      <c r="Y39" s="1864" t="s">
        <v>748</v>
      </c>
      <c r="Z39" s="1311" t="s">
        <v>84</v>
      </c>
      <c r="AA39" s="1312">
        <f>C108*(1+((C96*1)/360))</f>
        <v>10214063.911730213</v>
      </c>
    </row>
    <row r="40" spans="1:35" ht="15.75" customHeight="1" x14ac:dyDescent="0.25">
      <c r="A40" s="198"/>
      <c r="B40" s="910"/>
      <c r="C40" s="911"/>
      <c r="D40" s="205"/>
      <c r="E40" s="1205"/>
      <c r="F40" s="1195"/>
      <c r="G40" s="1195"/>
      <c r="H40" s="1195"/>
      <c r="K40" s="581"/>
      <c r="L40" s="581"/>
      <c r="Y40" s="1865"/>
      <c r="Z40" s="873" t="s">
        <v>749</v>
      </c>
      <c r="AA40" s="1313">
        <f>R122</f>
        <v>10213747.94520548</v>
      </c>
    </row>
    <row r="41" spans="1:35" ht="15.75" customHeight="1" thickBot="1" x14ac:dyDescent="0.3">
      <c r="A41" s="198"/>
      <c r="B41" s="910"/>
      <c r="C41" s="911"/>
      <c r="D41" s="205"/>
      <c r="E41" s="1205"/>
      <c r="F41" s="1195"/>
      <c r="G41" s="1195"/>
      <c r="H41" s="1195"/>
      <c r="K41" s="581"/>
      <c r="L41" s="581"/>
      <c r="Y41" s="1866"/>
      <c r="Z41" s="1314" t="s">
        <v>750</v>
      </c>
      <c r="AA41" s="1315">
        <f>AA40-AA39</f>
        <v>-315.96652473323047</v>
      </c>
    </row>
    <row r="42" spans="1:35" ht="15.75" customHeight="1" x14ac:dyDescent="0.25">
      <c r="A42" s="198"/>
      <c r="B42" s="910"/>
      <c r="C42" s="911"/>
      <c r="D42" s="205"/>
      <c r="E42" s="1205"/>
      <c r="F42" s="1195"/>
      <c r="G42" s="1195"/>
      <c r="H42" s="1195"/>
      <c r="K42" s="581"/>
      <c r="L42" s="581"/>
      <c r="Y42" s="1861" t="s">
        <v>752</v>
      </c>
      <c r="Z42" s="1316" t="s">
        <v>84</v>
      </c>
      <c r="AA42" s="1317">
        <f>J108*(1+((J96*1)/360))</f>
        <v>12159647.4692</v>
      </c>
    </row>
    <row r="43" spans="1:35" ht="15.75" customHeight="1" x14ac:dyDescent="0.25">
      <c r="A43" s="198"/>
      <c r="B43" s="910"/>
      <c r="C43" s="911"/>
      <c r="D43" s="205"/>
      <c r="E43" s="1205"/>
      <c r="F43" s="1195"/>
      <c r="G43" s="1195"/>
      <c r="H43" s="1195"/>
      <c r="K43" s="581"/>
      <c r="L43" s="581"/>
      <c r="Y43" s="1862"/>
      <c r="Z43" s="1318" t="s">
        <v>749</v>
      </c>
      <c r="AA43" s="1319">
        <f>W122</f>
        <v>12157320.000000002</v>
      </c>
    </row>
    <row r="44" spans="1:35" ht="15.75" customHeight="1" thickBot="1" x14ac:dyDescent="0.3">
      <c r="A44" s="198"/>
      <c r="B44" s="910"/>
      <c r="C44" s="911"/>
      <c r="D44" s="205"/>
      <c r="E44" s="1205"/>
      <c r="F44" s="1195"/>
      <c r="G44" s="1195"/>
      <c r="H44" s="1195"/>
      <c r="K44" s="581"/>
      <c r="L44" s="581"/>
      <c r="Y44" s="1863"/>
      <c r="Z44" s="1320" t="s">
        <v>750</v>
      </c>
      <c r="AA44" s="1315">
        <f>AA42-AA43</f>
        <v>2327.4691999983042</v>
      </c>
    </row>
    <row r="45" spans="1:35" ht="15.75" customHeight="1" x14ac:dyDescent="0.25">
      <c r="A45" s="198"/>
      <c r="B45" s="910"/>
      <c r="C45" s="911"/>
      <c r="D45" s="205"/>
      <c r="E45" s="1205"/>
      <c r="F45" s="1195"/>
      <c r="G45" s="1195"/>
      <c r="H45" s="1195"/>
      <c r="K45" s="581"/>
      <c r="L45" s="581"/>
      <c r="Y45" s="1861" t="s">
        <v>778</v>
      </c>
      <c r="Z45" s="1316" t="s">
        <v>782</v>
      </c>
      <c r="AA45" s="1312">
        <f>AA41+AA44</f>
        <v>2011.5026752650738</v>
      </c>
    </row>
    <row r="46" spans="1:35" ht="15.75" x14ac:dyDescent="0.25">
      <c r="A46" s="198"/>
      <c r="B46" s="910"/>
      <c r="C46" s="911"/>
      <c r="D46" s="205"/>
      <c r="E46" s="1205"/>
      <c r="F46" s="1195"/>
      <c r="G46" s="1195"/>
      <c r="H46" s="1195"/>
      <c r="K46" s="581"/>
      <c r="L46" s="581"/>
      <c r="Y46" s="1862"/>
      <c r="Z46" s="1321" t="s">
        <v>772</v>
      </c>
      <c r="AA46" s="1322">
        <v>0</v>
      </c>
    </row>
    <row r="47" spans="1:35" ht="15.75" x14ac:dyDescent="0.25">
      <c r="A47" s="198"/>
      <c r="B47" s="910"/>
      <c r="C47" s="911"/>
      <c r="D47" s="205"/>
      <c r="E47" s="1205"/>
      <c r="F47" s="1195"/>
      <c r="G47" s="1195"/>
      <c r="H47" s="1195"/>
      <c r="K47" s="581"/>
      <c r="L47" s="581"/>
      <c r="Y47" s="1862"/>
      <c r="Z47" s="1323" t="s">
        <v>773</v>
      </c>
      <c r="AA47" s="1324">
        <v>0</v>
      </c>
    </row>
    <row r="48" spans="1:35" ht="15.75" x14ac:dyDescent="0.25">
      <c r="A48" s="198"/>
      <c r="B48" s="910"/>
      <c r="C48" s="911"/>
      <c r="D48" s="205"/>
      <c r="E48" s="1205"/>
      <c r="F48" s="1195"/>
      <c r="G48" s="1195"/>
      <c r="H48" s="1195"/>
      <c r="K48" s="581"/>
      <c r="L48" s="581"/>
      <c r="Y48" s="1862"/>
      <c r="Z48" s="1318" t="s">
        <v>751</v>
      </c>
      <c r="AA48" s="1319">
        <f>AB35</f>
        <v>3337739.9699178082</v>
      </c>
    </row>
    <row r="49" spans="1:61" ht="16.5" thickBot="1" x14ac:dyDescent="0.3">
      <c r="A49" s="198"/>
      <c r="B49" s="910"/>
      <c r="C49" s="911"/>
      <c r="D49" s="205"/>
      <c r="E49" s="1205"/>
      <c r="F49" s="1195"/>
      <c r="G49" s="1195"/>
      <c r="H49" s="1195"/>
      <c r="K49" s="581"/>
      <c r="L49" s="581"/>
      <c r="Y49" s="1863"/>
      <c r="Z49" s="1320" t="s">
        <v>756</v>
      </c>
      <c r="AA49" s="1325">
        <f>AC35</f>
        <v>3385165.8359178086</v>
      </c>
    </row>
    <row r="50" spans="1:61" ht="16.5" thickBot="1" x14ac:dyDescent="0.3">
      <c r="A50" s="198"/>
      <c r="B50" s="910"/>
      <c r="C50" s="911"/>
      <c r="D50" s="205"/>
      <c r="E50" s="1205"/>
      <c r="F50" s="1195"/>
      <c r="G50" s="1195"/>
      <c r="H50" s="1195"/>
      <c r="K50" s="581"/>
      <c r="L50" s="581"/>
      <c r="Y50" s="1326" t="s">
        <v>781</v>
      </c>
      <c r="Z50" s="1327"/>
      <c r="AA50" s="1328">
        <f>AA41+AA44+AA46-AA48+AA49</f>
        <v>49437.368675265461</v>
      </c>
    </row>
    <row r="51" spans="1:61" ht="16.5" thickBot="1" x14ac:dyDescent="0.3">
      <c r="A51" s="198"/>
      <c r="B51" s="910"/>
      <c r="C51" s="911"/>
      <c r="D51" s="205"/>
      <c r="E51" s="1205"/>
      <c r="F51" s="1195"/>
      <c r="G51" s="1195"/>
      <c r="H51" s="1195"/>
      <c r="K51" s="581"/>
      <c r="L51" s="581"/>
      <c r="Y51" s="1329" t="s">
        <v>779</v>
      </c>
      <c r="Z51" s="1330" t="s">
        <v>780</v>
      </c>
      <c r="AA51" s="1331">
        <f>AA50</f>
        <v>49437.368675265461</v>
      </c>
      <c r="AC51" s="655"/>
    </row>
    <row r="52" spans="1:61" ht="15.75" x14ac:dyDescent="0.25">
      <c r="A52" s="198"/>
      <c r="B52" s="910"/>
      <c r="C52" s="911"/>
      <c r="D52" s="205"/>
      <c r="E52" s="1205"/>
      <c r="F52" s="1195"/>
      <c r="G52" s="1195"/>
      <c r="H52" s="1195"/>
      <c r="K52" s="581"/>
      <c r="L52" s="581"/>
      <c r="AA52" s="1307"/>
    </row>
    <row r="53" spans="1:61" ht="18" x14ac:dyDescent="0.25">
      <c r="A53" s="1620" t="s">
        <v>745</v>
      </c>
      <c r="B53" s="1620"/>
      <c r="C53" s="1620"/>
      <c r="D53" s="7"/>
      <c r="F53" s="1777"/>
      <c r="I53" s="1620" t="s">
        <v>744</v>
      </c>
      <c r="J53" s="1620"/>
      <c r="K53" s="205"/>
      <c r="L53" s="205"/>
      <c r="M53" s="205"/>
      <c r="N53" s="205"/>
      <c r="O53" s="205"/>
      <c r="P53" s="205"/>
      <c r="Q53" s="1689" t="s">
        <v>1063</v>
      </c>
      <c r="R53" s="1689"/>
      <c r="S53" s="1689"/>
      <c r="T53" s="1196"/>
      <c r="U53" s="827"/>
      <c r="V53" s="1689" t="s">
        <v>1064</v>
      </c>
      <c r="W53" s="1689"/>
      <c r="Y53" s="1689" t="s">
        <v>754</v>
      </c>
      <c r="Z53" s="1689"/>
      <c r="AA53" s="175"/>
    </row>
    <row r="54" spans="1:61" ht="15.75" x14ac:dyDescent="0.25">
      <c r="A54" s="1747" t="s">
        <v>349</v>
      </c>
      <c r="B54" s="1747"/>
      <c r="C54" s="1747"/>
      <c r="D54" s="7"/>
      <c r="F54" s="1777"/>
      <c r="I54" s="1747" t="s">
        <v>348</v>
      </c>
      <c r="J54" s="1747"/>
      <c r="Q54" s="1577" t="s">
        <v>133</v>
      </c>
      <c r="R54" s="1577"/>
      <c r="S54" s="1577"/>
      <c r="T54" s="1172"/>
      <c r="V54" s="1577" t="s">
        <v>133</v>
      </c>
      <c r="W54" s="1577"/>
      <c r="Y54" s="1577" t="s">
        <v>133</v>
      </c>
      <c r="Z54" s="1577"/>
    </row>
    <row r="55" spans="1:61" ht="15.75" x14ac:dyDescent="0.25">
      <c r="A55" s="537">
        <v>1</v>
      </c>
      <c r="B55" s="647" t="s">
        <v>0</v>
      </c>
      <c r="C55" s="1141" t="s">
        <v>692</v>
      </c>
      <c r="D55" s="269" t="s">
        <v>130</v>
      </c>
      <c r="E55" s="881"/>
      <c r="F55" s="198"/>
      <c r="I55" s="537">
        <v>1</v>
      </c>
      <c r="J55" s="787" t="s">
        <v>694</v>
      </c>
      <c r="Q55" s="1113">
        <v>1</v>
      </c>
      <c r="R55" s="93" t="s">
        <v>682</v>
      </c>
      <c r="S55" s="269" t="s">
        <v>130</v>
      </c>
      <c r="T55" s="198"/>
      <c r="V55" s="1113">
        <v>1</v>
      </c>
      <c r="W55" s="93" t="s">
        <v>682</v>
      </c>
      <c r="Y55" s="1113">
        <v>1</v>
      </c>
      <c r="Z55" s="93" t="s">
        <v>682</v>
      </c>
    </row>
    <row r="56" spans="1:61" ht="15.75" x14ac:dyDescent="0.25">
      <c r="A56" s="537">
        <v>2</v>
      </c>
      <c r="B56" s="647" t="s">
        <v>1</v>
      </c>
      <c r="C56" s="1209" t="s">
        <v>93</v>
      </c>
      <c r="D56" s="269" t="s">
        <v>130</v>
      </c>
      <c r="E56" s="882"/>
      <c r="F56" s="198"/>
      <c r="I56" s="537">
        <v>2</v>
      </c>
      <c r="J56" s="1181" t="s">
        <v>93</v>
      </c>
      <c r="Q56" s="1115">
        <v>2</v>
      </c>
      <c r="R56" s="93" t="s">
        <v>93</v>
      </c>
      <c r="S56" s="269" t="s">
        <v>130</v>
      </c>
      <c r="T56" s="198"/>
      <c r="V56" s="1115">
        <v>2</v>
      </c>
      <c r="W56" s="93" t="s">
        <v>93</v>
      </c>
      <c r="Y56" s="1115">
        <v>2</v>
      </c>
      <c r="Z56" s="93" t="s">
        <v>93</v>
      </c>
    </row>
    <row r="57" spans="1:61" ht="15.75" x14ac:dyDescent="0.25">
      <c r="A57" s="537">
        <v>3</v>
      </c>
      <c r="B57" s="647" t="s">
        <v>40</v>
      </c>
      <c r="C57" s="1209" t="s">
        <v>93</v>
      </c>
      <c r="D57" s="269" t="s">
        <v>130</v>
      </c>
      <c r="E57" s="882"/>
      <c r="F57" s="198"/>
      <c r="I57" s="537">
        <v>3</v>
      </c>
      <c r="J57" s="1181" t="s">
        <v>93</v>
      </c>
      <c r="Q57" s="1115">
        <v>3</v>
      </c>
      <c r="R57" s="93" t="s">
        <v>93</v>
      </c>
      <c r="S57" s="269" t="s">
        <v>130</v>
      </c>
      <c r="T57" s="198"/>
      <c r="V57" s="1115">
        <v>3</v>
      </c>
      <c r="W57" s="93" t="s">
        <v>93</v>
      </c>
      <c r="Y57" s="1115">
        <v>3</v>
      </c>
      <c r="Z57" s="93" t="s">
        <v>93</v>
      </c>
    </row>
    <row r="58" spans="1:61" ht="15.75" x14ac:dyDescent="0.25">
      <c r="A58" s="537">
        <v>4</v>
      </c>
      <c r="B58" s="647" t="s">
        <v>12</v>
      </c>
      <c r="C58" s="245" t="s">
        <v>106</v>
      </c>
      <c r="D58" s="269" t="s">
        <v>130</v>
      </c>
      <c r="E58" s="882"/>
      <c r="F58" s="806"/>
      <c r="I58" s="537">
        <v>4</v>
      </c>
      <c r="J58" s="1188" t="s">
        <v>106</v>
      </c>
      <c r="Q58" s="1115">
        <v>4</v>
      </c>
      <c r="R58" s="1436" t="s">
        <v>623</v>
      </c>
      <c r="S58" s="1536" t="s">
        <v>769</v>
      </c>
      <c r="T58" s="806"/>
      <c r="V58" s="1115">
        <v>4</v>
      </c>
      <c r="W58" s="1436" t="s">
        <v>623</v>
      </c>
      <c r="Y58" s="1115">
        <v>4</v>
      </c>
      <c r="Z58" s="1436" t="s">
        <v>623</v>
      </c>
    </row>
    <row r="59" spans="1:61" ht="15.75" x14ac:dyDescent="0.25">
      <c r="A59" s="537">
        <v>5</v>
      </c>
      <c r="B59" s="647" t="s">
        <v>2</v>
      </c>
      <c r="C59" s="245" t="s">
        <v>107</v>
      </c>
      <c r="D59" s="269" t="s">
        <v>130</v>
      </c>
      <c r="E59" s="882"/>
      <c r="F59" s="807"/>
      <c r="I59" s="537">
        <v>5</v>
      </c>
      <c r="J59" s="1188" t="s">
        <v>107</v>
      </c>
      <c r="Q59" s="1115">
        <v>5</v>
      </c>
      <c r="R59" s="1436" t="s">
        <v>623</v>
      </c>
      <c r="S59" s="1536" t="s">
        <v>769</v>
      </c>
      <c r="T59" s="807"/>
      <c r="V59" s="1115">
        <v>5</v>
      </c>
      <c r="W59" s="1436" t="s">
        <v>623</v>
      </c>
      <c r="Y59" s="1115">
        <v>5</v>
      </c>
      <c r="Z59" s="1436" t="s">
        <v>623</v>
      </c>
    </row>
    <row r="60" spans="1:61" customFormat="1" ht="15.75" x14ac:dyDescent="0.25">
      <c r="A60" s="843">
        <v>6</v>
      </c>
      <c r="B60" s="3" t="s">
        <v>445</v>
      </c>
      <c r="C60" s="42"/>
      <c r="D60" s="269" t="s">
        <v>44</v>
      </c>
      <c r="E60" s="427"/>
      <c r="F60" s="806"/>
      <c r="G60" s="7"/>
      <c r="H60" s="7"/>
      <c r="I60" s="537">
        <v>6</v>
      </c>
      <c r="J60" s="642"/>
      <c r="K60" s="7"/>
      <c r="L60" s="7"/>
      <c r="M60" s="7"/>
      <c r="N60" s="7"/>
      <c r="O60" s="7"/>
      <c r="P60" s="7"/>
      <c r="Q60" s="1115">
        <v>6</v>
      </c>
      <c r="R60" s="1436" t="s">
        <v>623</v>
      </c>
      <c r="S60" s="1536" t="s">
        <v>769</v>
      </c>
      <c r="T60" s="806"/>
      <c r="U60" s="7"/>
      <c r="V60" s="1115">
        <v>6</v>
      </c>
      <c r="W60" s="1436" t="s">
        <v>623</v>
      </c>
      <c r="X60" s="7"/>
      <c r="Y60" s="1115">
        <v>6</v>
      </c>
      <c r="Z60" s="1436" t="s">
        <v>623</v>
      </c>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ustomFormat="1" ht="15.75" x14ac:dyDescent="0.25">
      <c r="A61" s="843">
        <v>7</v>
      </c>
      <c r="B61" s="3" t="s">
        <v>446</v>
      </c>
      <c r="C61" s="42"/>
      <c r="D61" s="269" t="s">
        <v>43</v>
      </c>
      <c r="E61" s="427"/>
      <c r="F61" s="233"/>
      <c r="G61" s="7"/>
      <c r="H61" s="7"/>
      <c r="I61" s="537">
        <v>7</v>
      </c>
      <c r="J61" s="642"/>
      <c r="K61" s="7"/>
      <c r="L61" s="7"/>
      <c r="M61" s="7"/>
      <c r="N61" s="7"/>
      <c r="O61" s="7"/>
      <c r="P61" s="7"/>
      <c r="Q61" s="1115">
        <v>7</v>
      </c>
      <c r="R61" s="1521"/>
      <c r="S61" s="269" t="s">
        <v>43</v>
      </c>
      <c r="T61" s="806"/>
      <c r="U61" s="7"/>
      <c r="V61" s="1115">
        <v>7</v>
      </c>
      <c r="W61" s="1521"/>
      <c r="X61" s="7"/>
      <c r="Y61" s="1115">
        <v>7</v>
      </c>
      <c r="Z61" s="1521"/>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ustomFormat="1" ht="15.75" x14ac:dyDescent="0.25">
      <c r="A62" s="843">
        <v>8</v>
      </c>
      <c r="B62" s="3" t="s">
        <v>447</v>
      </c>
      <c r="C62" s="42"/>
      <c r="D62" s="269" t="s">
        <v>43</v>
      </c>
      <c r="E62" s="427"/>
      <c r="F62" s="806"/>
      <c r="G62" s="7"/>
      <c r="H62" s="7"/>
      <c r="I62" s="537">
        <v>8</v>
      </c>
      <c r="J62" s="642"/>
      <c r="K62" s="7"/>
      <c r="L62" s="7"/>
      <c r="M62" s="7"/>
      <c r="N62" s="7"/>
      <c r="O62" s="7"/>
      <c r="P62" s="7"/>
      <c r="Q62" s="1115">
        <v>8</v>
      </c>
      <c r="R62" s="1521"/>
      <c r="S62" s="269" t="s">
        <v>43</v>
      </c>
      <c r="T62" s="806"/>
      <c r="U62" s="7"/>
      <c r="V62" s="1115">
        <v>8</v>
      </c>
      <c r="W62" s="1521"/>
      <c r="X62" s="7"/>
      <c r="Y62" s="1115">
        <v>8</v>
      </c>
      <c r="Z62" s="1521"/>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ustomFormat="1" ht="15.75" x14ac:dyDescent="0.25">
      <c r="A63" s="843">
        <v>9</v>
      </c>
      <c r="B63" s="3" t="s">
        <v>5</v>
      </c>
      <c r="C63" s="1140" t="s">
        <v>109</v>
      </c>
      <c r="D63" s="269" t="s">
        <v>130</v>
      </c>
      <c r="E63" s="427"/>
      <c r="F63" s="198"/>
      <c r="G63" s="7"/>
      <c r="H63" s="7"/>
      <c r="I63" s="537">
        <v>9</v>
      </c>
      <c r="J63" s="842" t="s">
        <v>208</v>
      </c>
      <c r="K63" s="7"/>
      <c r="L63" s="7"/>
      <c r="M63" s="7"/>
      <c r="N63" s="7"/>
      <c r="O63" s="7"/>
      <c r="P63" s="7"/>
      <c r="Q63" s="1115">
        <v>9</v>
      </c>
      <c r="R63" s="1436" t="s">
        <v>623</v>
      </c>
      <c r="S63" s="1536" t="s">
        <v>769</v>
      </c>
      <c r="T63" s="198"/>
      <c r="U63" s="7"/>
      <c r="V63" s="1115">
        <v>9</v>
      </c>
      <c r="W63" s="1436" t="s">
        <v>623</v>
      </c>
      <c r="X63" s="7"/>
      <c r="Y63" s="1115">
        <v>9</v>
      </c>
      <c r="Z63" s="1436" t="s">
        <v>623</v>
      </c>
      <c r="AA63" s="26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ustomFormat="1" ht="15.75" x14ac:dyDescent="0.25">
      <c r="A64" s="843">
        <v>10</v>
      </c>
      <c r="B64" s="3" t="s">
        <v>6</v>
      </c>
      <c r="C64" s="1139" t="s">
        <v>93</v>
      </c>
      <c r="D64" s="269" t="s">
        <v>130</v>
      </c>
      <c r="E64" s="427"/>
      <c r="F64" s="205"/>
      <c r="G64" s="7"/>
      <c r="H64" s="7"/>
      <c r="I64" s="537">
        <v>10</v>
      </c>
      <c r="J64" s="829" t="s">
        <v>93</v>
      </c>
      <c r="K64" s="7"/>
      <c r="L64" s="7"/>
      <c r="M64" s="7"/>
      <c r="N64" s="7"/>
      <c r="O64" s="7"/>
      <c r="P64" s="7"/>
      <c r="Q64" s="1115">
        <v>10</v>
      </c>
      <c r="R64" s="1436" t="s">
        <v>623</v>
      </c>
      <c r="S64" s="1536" t="s">
        <v>769</v>
      </c>
      <c r="T64" s="205"/>
      <c r="U64" s="7"/>
      <c r="V64" s="1115">
        <v>10</v>
      </c>
      <c r="W64" s="1436" t="s">
        <v>623</v>
      </c>
      <c r="X64" s="7"/>
      <c r="Y64" s="1115">
        <v>10</v>
      </c>
      <c r="Z64" s="1436" t="s">
        <v>623</v>
      </c>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ustomFormat="1" ht="15.75" x14ac:dyDescent="0.25">
      <c r="A65" s="843">
        <v>11</v>
      </c>
      <c r="B65" s="3" t="s">
        <v>7</v>
      </c>
      <c r="C65" s="1102" t="s">
        <v>97</v>
      </c>
      <c r="D65" s="269" t="s">
        <v>130</v>
      </c>
      <c r="E65" s="427"/>
      <c r="F65" s="205"/>
      <c r="G65" s="7"/>
      <c r="H65" s="7"/>
      <c r="I65" s="1332">
        <v>11</v>
      </c>
      <c r="J65" s="183" t="s">
        <v>97</v>
      </c>
      <c r="K65" s="213"/>
      <c r="L65" s="213"/>
      <c r="M65" s="213"/>
      <c r="N65" s="213"/>
      <c r="O65" s="213"/>
      <c r="P65" s="213"/>
      <c r="Q65" s="1115">
        <v>11</v>
      </c>
      <c r="R65" s="844" t="s">
        <v>97</v>
      </c>
      <c r="S65" s="269" t="s">
        <v>130</v>
      </c>
      <c r="T65" s="205"/>
      <c r="U65" s="7"/>
      <c r="V65" s="1115">
        <v>11</v>
      </c>
      <c r="W65" s="844" t="s">
        <v>97</v>
      </c>
      <c r="X65" s="7"/>
      <c r="Y65" s="1115">
        <v>11</v>
      </c>
      <c r="Z65" s="844" t="s">
        <v>97</v>
      </c>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ustomFormat="1" ht="15.75" x14ac:dyDescent="0.25">
      <c r="A66" s="843">
        <v>12</v>
      </c>
      <c r="B66" s="3" t="s">
        <v>46</v>
      </c>
      <c r="C66" s="1140" t="s">
        <v>171</v>
      </c>
      <c r="D66" s="269" t="s">
        <v>130</v>
      </c>
      <c r="E66" s="427"/>
      <c r="F66" s="808"/>
      <c r="G66" s="7"/>
      <c r="H66" s="7"/>
      <c r="I66" s="537">
        <v>12</v>
      </c>
      <c r="J66" s="830" t="s">
        <v>171</v>
      </c>
      <c r="K66" s="7"/>
      <c r="L66" s="7"/>
      <c r="M66" s="7"/>
      <c r="N66" s="7"/>
      <c r="O66" s="7"/>
      <c r="P66" s="7"/>
      <c r="Q66" s="1115">
        <v>12</v>
      </c>
      <c r="R66" s="1436" t="s">
        <v>623</v>
      </c>
      <c r="S66" s="1536" t="s">
        <v>769</v>
      </c>
      <c r="T66" s="205"/>
      <c r="U66" s="7"/>
      <c r="V66" s="1115">
        <v>12</v>
      </c>
      <c r="W66" s="1436" t="s">
        <v>623</v>
      </c>
      <c r="X66" s="7"/>
      <c r="Y66" s="1115">
        <v>12</v>
      </c>
      <c r="Z66" s="1436" t="s">
        <v>623</v>
      </c>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ustomFormat="1" ht="15.75" x14ac:dyDescent="0.25">
      <c r="A67" s="843">
        <v>13</v>
      </c>
      <c r="B67" s="3" t="s">
        <v>8</v>
      </c>
      <c r="C67" s="42"/>
      <c r="D67" s="269" t="s">
        <v>43</v>
      </c>
      <c r="E67" s="427"/>
      <c r="F67" s="198"/>
      <c r="G67" s="7"/>
      <c r="H67" s="7"/>
      <c r="I67" s="537">
        <v>13</v>
      </c>
      <c r="J67" s="987"/>
      <c r="K67" s="7"/>
      <c r="L67" s="7"/>
      <c r="M67" s="7"/>
      <c r="N67" s="7"/>
      <c r="O67" s="7"/>
      <c r="P67" s="7"/>
      <c r="Q67" s="1115">
        <v>13</v>
      </c>
      <c r="R67" s="1436" t="s">
        <v>623</v>
      </c>
      <c r="S67" s="269" t="s">
        <v>769</v>
      </c>
      <c r="T67" s="198"/>
      <c r="U67" s="7"/>
      <c r="V67" s="1115">
        <v>13</v>
      </c>
      <c r="W67" s="1436" t="s">
        <v>623</v>
      </c>
      <c r="X67" s="7"/>
      <c r="Y67" s="1115">
        <v>13</v>
      </c>
      <c r="Z67" s="1436" t="s">
        <v>623</v>
      </c>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ustomFormat="1" ht="15.75" x14ac:dyDescent="0.25">
      <c r="A68" s="843">
        <v>14</v>
      </c>
      <c r="B68" s="3" t="s">
        <v>9</v>
      </c>
      <c r="C68" s="42"/>
      <c r="D68" s="269" t="s">
        <v>43</v>
      </c>
      <c r="E68" s="427"/>
      <c r="F68" s="809"/>
      <c r="G68" s="7"/>
      <c r="H68" s="7"/>
      <c r="I68" s="537">
        <v>14</v>
      </c>
      <c r="J68" s="642"/>
      <c r="K68" s="7"/>
      <c r="L68" s="7"/>
      <c r="M68" s="7"/>
      <c r="N68" s="7"/>
      <c r="O68" s="7"/>
      <c r="P68" s="7"/>
      <c r="Q68" s="1115">
        <v>14</v>
      </c>
      <c r="R68" s="1521"/>
      <c r="S68" s="269" t="s">
        <v>43</v>
      </c>
      <c r="T68" s="809"/>
      <c r="U68" s="7"/>
      <c r="V68" s="1115">
        <v>14</v>
      </c>
      <c r="W68" s="1521"/>
      <c r="X68" s="7"/>
      <c r="Y68" s="1115">
        <v>14</v>
      </c>
      <c r="Z68" s="1521"/>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ustomFormat="1" ht="15.75" x14ac:dyDescent="0.25">
      <c r="A69" s="843">
        <v>15</v>
      </c>
      <c r="B69" s="3" t="s">
        <v>10</v>
      </c>
      <c r="C69" s="1142"/>
      <c r="D69" s="269" t="s">
        <v>43</v>
      </c>
      <c r="E69" s="427"/>
      <c r="F69" s="808"/>
      <c r="G69" s="7"/>
      <c r="H69" s="7"/>
      <c r="I69" s="537">
        <v>15</v>
      </c>
      <c r="J69" s="341"/>
      <c r="K69" s="7"/>
      <c r="L69" s="7"/>
      <c r="M69" s="7"/>
      <c r="N69" s="7"/>
      <c r="O69" s="7"/>
      <c r="P69" s="7"/>
      <c r="Q69" s="1115">
        <v>15</v>
      </c>
      <c r="R69" s="1436" t="s">
        <v>623</v>
      </c>
      <c r="S69" s="269" t="s">
        <v>769</v>
      </c>
      <c r="T69" s="205"/>
      <c r="U69" s="7"/>
      <c r="V69" s="1115">
        <v>15</v>
      </c>
      <c r="W69" s="1436" t="s">
        <v>623</v>
      </c>
      <c r="X69" s="7"/>
      <c r="Y69" s="1115">
        <v>15</v>
      </c>
      <c r="Z69" s="1436" t="s">
        <v>623</v>
      </c>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ustomFormat="1" ht="15.75" x14ac:dyDescent="0.25">
      <c r="A70" s="843">
        <v>16</v>
      </c>
      <c r="B70" s="3" t="s">
        <v>41</v>
      </c>
      <c r="C70" s="42"/>
      <c r="D70" s="269" t="s">
        <v>44</v>
      </c>
      <c r="E70" s="427"/>
      <c r="F70" s="205"/>
      <c r="G70" s="7"/>
      <c r="H70" s="7"/>
      <c r="I70" s="537">
        <v>16</v>
      </c>
      <c r="J70" s="642"/>
      <c r="K70" s="7"/>
      <c r="L70" s="7"/>
      <c r="M70" s="7"/>
      <c r="N70" s="7"/>
      <c r="O70" s="7"/>
      <c r="P70" s="7"/>
      <c r="Q70" s="1115">
        <v>16</v>
      </c>
      <c r="R70" s="1436" t="s">
        <v>623</v>
      </c>
      <c r="S70" s="269" t="s">
        <v>769</v>
      </c>
      <c r="T70" s="205"/>
      <c r="U70" s="7"/>
      <c r="V70" s="1115">
        <v>16</v>
      </c>
      <c r="W70" s="1436" t="s">
        <v>623</v>
      </c>
      <c r="X70" s="7"/>
      <c r="Y70" s="1115">
        <v>16</v>
      </c>
      <c r="Z70" s="1436" t="s">
        <v>623</v>
      </c>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ustomFormat="1" ht="15.75" x14ac:dyDescent="0.25">
      <c r="A71" s="843">
        <v>17</v>
      </c>
      <c r="B71" s="3" t="s">
        <v>11</v>
      </c>
      <c r="C71" s="1139" t="s">
        <v>93</v>
      </c>
      <c r="D71" s="269" t="s">
        <v>43</v>
      </c>
      <c r="E71" s="427"/>
      <c r="F71" s="198"/>
      <c r="G71" s="7"/>
      <c r="H71" s="7"/>
      <c r="I71" s="537">
        <v>17</v>
      </c>
      <c r="J71" s="841" t="s">
        <v>93</v>
      </c>
      <c r="K71" s="7"/>
      <c r="L71" s="7"/>
      <c r="M71" s="7"/>
      <c r="N71" s="7"/>
      <c r="O71" s="7"/>
      <c r="P71" s="7"/>
      <c r="Q71" s="1115">
        <v>17</v>
      </c>
      <c r="R71" s="1436" t="s">
        <v>623</v>
      </c>
      <c r="S71" s="269" t="s">
        <v>769</v>
      </c>
      <c r="T71" s="198"/>
      <c r="U71" s="7"/>
      <c r="V71" s="1115">
        <v>17</v>
      </c>
      <c r="W71" s="1436" t="s">
        <v>623</v>
      </c>
      <c r="X71" s="7"/>
      <c r="Y71" s="1115">
        <v>17</v>
      </c>
      <c r="Z71" s="1436" t="s">
        <v>623</v>
      </c>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ustomFormat="1" ht="15.75" x14ac:dyDescent="0.25">
      <c r="A72" s="843">
        <v>18</v>
      </c>
      <c r="B72" s="3" t="s">
        <v>154</v>
      </c>
      <c r="C72" s="69"/>
      <c r="D72" s="269" t="s">
        <v>43</v>
      </c>
      <c r="E72" s="7"/>
      <c r="F72" s="198"/>
      <c r="G72" s="7"/>
      <c r="H72" s="7"/>
      <c r="I72" s="537">
        <v>18</v>
      </c>
      <c r="J72" s="72"/>
      <c r="K72" s="7"/>
      <c r="L72" s="7"/>
      <c r="M72" s="7"/>
      <c r="N72" s="7"/>
      <c r="O72" s="7"/>
      <c r="P72" s="7"/>
      <c r="Q72" s="537">
        <v>18</v>
      </c>
      <c r="R72" s="1137"/>
      <c r="S72" s="269" t="s">
        <v>43</v>
      </c>
      <c r="T72" s="198"/>
      <c r="U72" s="7"/>
      <c r="V72" s="537">
        <v>18</v>
      </c>
      <c r="W72" s="1137"/>
      <c r="X72" s="7"/>
      <c r="Y72" s="537">
        <v>18</v>
      </c>
      <c r="Z72" s="113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customFormat="1" ht="15.75" x14ac:dyDescent="0.25">
      <c r="A73" s="1746" t="s">
        <v>340</v>
      </c>
      <c r="B73" s="1746"/>
      <c r="C73" s="1746"/>
      <c r="D73" s="198"/>
      <c r="E73" s="7"/>
      <c r="F73" s="198"/>
      <c r="G73" s="7"/>
      <c r="H73" s="7"/>
      <c r="I73" s="1746"/>
      <c r="J73" s="1746"/>
      <c r="K73" s="7"/>
      <c r="L73" s="7"/>
      <c r="M73" s="7"/>
      <c r="N73" s="7"/>
      <c r="O73" s="7"/>
      <c r="P73" s="7"/>
      <c r="Q73" s="1221"/>
      <c r="R73" s="175"/>
      <c r="S73" s="198"/>
      <c r="T73" s="198"/>
      <c r="U73" s="7"/>
      <c r="V73" s="1221"/>
      <c r="W73" s="175"/>
      <c r="X73" s="7"/>
      <c r="Y73" s="1221"/>
      <c r="Z73" s="175"/>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row>
    <row r="74" spans="1:61" customFormat="1" ht="15.75" x14ac:dyDescent="0.25">
      <c r="A74" s="843">
        <v>1</v>
      </c>
      <c r="B74" s="3" t="s">
        <v>49</v>
      </c>
      <c r="C74" s="842" t="s">
        <v>120</v>
      </c>
      <c r="D74" s="1143" t="s">
        <v>130</v>
      </c>
      <c r="E74" s="427"/>
      <c r="F74" s="198"/>
      <c r="G74" s="7"/>
      <c r="H74" s="7"/>
      <c r="I74" s="537">
        <v>1</v>
      </c>
      <c r="J74" s="337" t="s">
        <v>346</v>
      </c>
      <c r="K74" s="7"/>
      <c r="L74" s="7"/>
      <c r="M74" s="7"/>
      <c r="N74" s="7"/>
      <c r="O74" s="7"/>
      <c r="P74" s="7"/>
      <c r="Q74" s="1115">
        <v>1</v>
      </c>
      <c r="R74" s="844" t="s">
        <v>120</v>
      </c>
      <c r="S74" s="269" t="s">
        <v>43</v>
      </c>
      <c r="T74" s="198"/>
      <c r="U74" s="7"/>
      <c r="V74" s="1115">
        <v>1</v>
      </c>
      <c r="W74" s="337" t="s">
        <v>346</v>
      </c>
      <c r="X74" s="7"/>
      <c r="Y74" s="1115">
        <v>1</v>
      </c>
      <c r="Z74" s="642"/>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row r="75" spans="1:61" customFormat="1" ht="15.75" x14ac:dyDescent="0.25">
      <c r="A75" s="843">
        <v>2</v>
      </c>
      <c r="B75" s="3" t="s">
        <v>15</v>
      </c>
      <c r="C75" s="104"/>
      <c r="D75" s="1143" t="s">
        <v>44</v>
      </c>
      <c r="E75" s="267"/>
      <c r="F75" s="198"/>
      <c r="G75" s="7"/>
      <c r="H75" s="7"/>
      <c r="I75" s="537">
        <v>2</v>
      </c>
      <c r="J75" s="642"/>
      <c r="K75" s="267"/>
      <c r="L75" s="267"/>
      <c r="M75" s="267"/>
      <c r="N75" s="267"/>
      <c r="O75" s="267"/>
      <c r="P75" s="267"/>
      <c r="Q75" s="1115">
        <v>2</v>
      </c>
      <c r="R75" s="1436" t="s">
        <v>623</v>
      </c>
      <c r="S75" s="269" t="s">
        <v>769</v>
      </c>
      <c r="T75" s="198"/>
      <c r="U75" s="7"/>
      <c r="V75" s="1115">
        <v>2</v>
      </c>
      <c r="W75" s="1436" t="s">
        <v>623</v>
      </c>
      <c r="X75" s="7"/>
      <c r="Y75" s="1115">
        <v>2</v>
      </c>
      <c r="Z75" s="1436" t="s">
        <v>623</v>
      </c>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row>
    <row r="76" spans="1:61" customFormat="1" ht="15.75" x14ac:dyDescent="0.25">
      <c r="A76" s="843">
        <v>3</v>
      </c>
      <c r="B76" s="3" t="s">
        <v>79</v>
      </c>
      <c r="C76" s="88" t="s">
        <v>645</v>
      </c>
      <c r="D76" s="1143" t="s">
        <v>130</v>
      </c>
      <c r="E76" s="7"/>
      <c r="F76" s="810"/>
      <c r="G76" s="7"/>
      <c r="H76" s="7"/>
      <c r="I76" s="537">
        <v>3</v>
      </c>
      <c r="J76" s="88" t="s">
        <v>645</v>
      </c>
      <c r="K76" s="7"/>
      <c r="L76" s="7"/>
      <c r="M76" s="7"/>
      <c r="N76" s="7"/>
      <c r="O76" s="7"/>
      <c r="P76" s="7"/>
      <c r="Q76" s="1115">
        <v>3</v>
      </c>
      <c r="R76" s="828" t="s">
        <v>646</v>
      </c>
      <c r="S76" s="269" t="s">
        <v>130</v>
      </c>
      <c r="T76" s="199"/>
      <c r="U76" s="7"/>
      <c r="V76" s="1115">
        <v>3</v>
      </c>
      <c r="W76" s="828" t="s">
        <v>646</v>
      </c>
      <c r="X76" s="7"/>
      <c r="Y76" s="1115">
        <v>3</v>
      </c>
      <c r="Z76" s="828" t="s">
        <v>646</v>
      </c>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row>
    <row r="77" spans="1:61" customFormat="1" ht="15.75" x14ac:dyDescent="0.25">
      <c r="A77" s="843">
        <v>4</v>
      </c>
      <c r="B77" s="3" t="s">
        <v>34</v>
      </c>
      <c r="C77" s="841" t="s">
        <v>110</v>
      </c>
      <c r="D77" s="1143" t="s">
        <v>130</v>
      </c>
      <c r="E77" s="7"/>
      <c r="F77" s="198"/>
      <c r="G77" s="7"/>
      <c r="H77" s="7"/>
      <c r="I77" s="537">
        <v>4</v>
      </c>
      <c r="J77" s="841" t="s">
        <v>110</v>
      </c>
      <c r="K77" s="7"/>
      <c r="L77" s="7"/>
      <c r="M77" s="7"/>
      <c r="N77" s="7"/>
      <c r="O77" s="7"/>
      <c r="P77" s="7"/>
      <c r="Q77" s="1115">
        <v>4</v>
      </c>
      <c r="R77" s="1338" t="s">
        <v>110</v>
      </c>
      <c r="S77" s="269" t="s">
        <v>130</v>
      </c>
      <c r="T77" s="198"/>
      <c r="U77" s="7"/>
      <c r="V77" s="1115">
        <v>4</v>
      </c>
      <c r="W77" s="1338" t="s">
        <v>110</v>
      </c>
      <c r="X77" s="7"/>
      <c r="Y77" s="1115">
        <v>4</v>
      </c>
      <c r="Z77" s="1338" t="s">
        <v>110</v>
      </c>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row>
    <row r="78" spans="1:61" ht="15.75" x14ac:dyDescent="0.25">
      <c r="A78" s="843">
        <v>5</v>
      </c>
      <c r="B78" s="3" t="s">
        <v>16</v>
      </c>
      <c r="C78" s="1478" t="b">
        <v>0</v>
      </c>
      <c r="D78" s="1143" t="s">
        <v>130</v>
      </c>
      <c r="F78" s="198"/>
      <c r="I78" s="537">
        <v>5</v>
      </c>
      <c r="J78" s="1478" t="b">
        <v>0</v>
      </c>
      <c r="Q78" s="1115">
        <v>5</v>
      </c>
      <c r="R78" s="1436" t="s">
        <v>623</v>
      </c>
      <c r="S78" s="269" t="s">
        <v>769</v>
      </c>
      <c r="T78" s="198"/>
      <c r="V78" s="1115">
        <v>5</v>
      </c>
      <c r="W78" s="1436" t="s">
        <v>623</v>
      </c>
      <c r="Y78" s="1115">
        <v>5</v>
      </c>
      <c r="Z78" s="1436" t="s">
        <v>623</v>
      </c>
    </row>
    <row r="79" spans="1:61" ht="15.75" x14ac:dyDescent="0.25">
      <c r="A79" s="843">
        <v>6</v>
      </c>
      <c r="B79" s="3" t="s">
        <v>50</v>
      </c>
      <c r="C79" s="846"/>
      <c r="D79" s="1143" t="s">
        <v>44</v>
      </c>
      <c r="F79" s="198"/>
      <c r="I79" s="537">
        <v>6</v>
      </c>
      <c r="J79" s="846"/>
      <c r="Q79" s="1115">
        <v>6</v>
      </c>
      <c r="R79" s="1436" t="s">
        <v>623</v>
      </c>
      <c r="S79" s="269" t="s">
        <v>769</v>
      </c>
      <c r="T79" s="198"/>
      <c r="V79" s="1115">
        <v>6</v>
      </c>
      <c r="W79" s="1436" t="s">
        <v>623</v>
      </c>
      <c r="Y79" s="1115">
        <v>6</v>
      </c>
      <c r="Z79" s="1436" t="s">
        <v>623</v>
      </c>
    </row>
    <row r="80" spans="1:61" customFormat="1" ht="15.75" x14ac:dyDescent="0.25">
      <c r="A80" s="843">
        <v>7</v>
      </c>
      <c r="B80" s="3" t="s">
        <v>13</v>
      </c>
      <c r="C80" s="392"/>
      <c r="D80" s="1143" t="s">
        <v>44</v>
      </c>
      <c r="E80" s="7"/>
      <c r="F80" s="198"/>
      <c r="G80" s="7"/>
      <c r="H80" s="7"/>
      <c r="I80" s="537">
        <v>7</v>
      </c>
      <c r="J80" s="392"/>
      <c r="K80" s="7"/>
      <c r="L80" s="7"/>
      <c r="M80" s="7"/>
      <c r="N80" s="7"/>
      <c r="O80" s="7"/>
      <c r="P80" s="7"/>
      <c r="Q80" s="1115">
        <v>7</v>
      </c>
      <c r="R80" s="1436" t="s">
        <v>623</v>
      </c>
      <c r="S80" s="269" t="s">
        <v>769</v>
      </c>
      <c r="T80" s="198"/>
      <c r="U80" s="7"/>
      <c r="V80" s="1115">
        <v>7</v>
      </c>
      <c r="W80" s="1436" t="s">
        <v>623</v>
      </c>
      <c r="X80" s="7"/>
      <c r="Y80" s="1115">
        <v>7</v>
      </c>
      <c r="Z80" s="1436" t="s">
        <v>623</v>
      </c>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ustomFormat="1" ht="15.75" x14ac:dyDescent="0.25">
      <c r="A81" s="843">
        <v>8</v>
      </c>
      <c r="B81" s="3" t="s">
        <v>14</v>
      </c>
      <c r="C81" s="343" t="s">
        <v>207</v>
      </c>
      <c r="D81" s="1143" t="s">
        <v>130</v>
      </c>
      <c r="E81" s="427"/>
      <c r="F81" s="200"/>
      <c r="G81" s="7"/>
      <c r="H81" s="7"/>
      <c r="I81" s="537">
        <v>8</v>
      </c>
      <c r="J81" s="343" t="s">
        <v>207</v>
      </c>
      <c r="K81" s="267"/>
      <c r="L81" s="267"/>
      <c r="M81" s="267"/>
      <c r="N81" s="267"/>
      <c r="O81" s="267"/>
      <c r="P81" s="267"/>
      <c r="Q81" s="1115">
        <v>8</v>
      </c>
      <c r="R81" s="1436" t="s">
        <v>623</v>
      </c>
      <c r="S81" s="1538" t="s">
        <v>769</v>
      </c>
      <c r="T81" s="200"/>
      <c r="U81" s="7"/>
      <c r="V81" s="1115">
        <v>8</v>
      </c>
      <c r="W81" s="1436" t="s">
        <v>623</v>
      </c>
      <c r="X81" s="7"/>
      <c r="Y81" s="1115">
        <v>8</v>
      </c>
      <c r="Z81" s="1436" t="s">
        <v>623</v>
      </c>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ustomFormat="1" ht="15.75" x14ac:dyDescent="0.25">
      <c r="A82" s="843">
        <v>9</v>
      </c>
      <c r="B82" s="3" t="s">
        <v>51</v>
      </c>
      <c r="C82" s="851" t="s">
        <v>104</v>
      </c>
      <c r="D82" s="1143" t="s">
        <v>130</v>
      </c>
      <c r="E82" s="182"/>
      <c r="F82" s="198"/>
      <c r="G82" s="7"/>
      <c r="H82" s="7"/>
      <c r="I82" s="537">
        <v>9</v>
      </c>
      <c r="J82" s="851" t="s">
        <v>104</v>
      </c>
      <c r="K82" s="7"/>
      <c r="L82" s="7"/>
      <c r="M82" s="7"/>
      <c r="N82" s="7"/>
      <c r="O82" s="7"/>
      <c r="P82" s="7"/>
      <c r="Q82" s="1115">
        <v>9</v>
      </c>
      <c r="R82" s="1483" t="s">
        <v>104</v>
      </c>
      <c r="S82" s="269" t="s">
        <v>130</v>
      </c>
      <c r="T82" s="198"/>
      <c r="U82" s="7"/>
      <c r="V82" s="1115">
        <v>9</v>
      </c>
      <c r="W82" s="1483" t="s">
        <v>104</v>
      </c>
      <c r="X82" s="7"/>
      <c r="Y82" s="1115">
        <v>9</v>
      </c>
      <c r="Z82" s="1483" t="s">
        <v>104</v>
      </c>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ustomFormat="1" ht="15.75" x14ac:dyDescent="0.25">
      <c r="A83" s="843">
        <v>10</v>
      </c>
      <c r="B83" s="3" t="s">
        <v>35</v>
      </c>
      <c r="C83" s="104"/>
      <c r="D83" s="1143" t="s">
        <v>44</v>
      </c>
      <c r="E83" s="427"/>
      <c r="F83" s="198"/>
      <c r="G83" s="7"/>
      <c r="H83" s="7"/>
      <c r="I83" s="537">
        <v>10</v>
      </c>
      <c r="J83" s="104"/>
      <c r="K83" s="7"/>
      <c r="L83" s="7"/>
      <c r="M83" s="7"/>
      <c r="N83" s="7"/>
      <c r="O83" s="7"/>
      <c r="P83" s="7"/>
      <c r="Q83" s="1115">
        <v>10</v>
      </c>
      <c r="R83" s="642"/>
      <c r="S83" s="269" t="s">
        <v>44</v>
      </c>
      <c r="T83" s="198"/>
      <c r="U83" s="7"/>
      <c r="V83" s="1115">
        <v>10</v>
      </c>
      <c r="W83" s="642"/>
      <c r="X83" s="7"/>
      <c r="Y83" s="1115">
        <v>10</v>
      </c>
      <c r="Z83" s="642"/>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ustomFormat="1" ht="15.75" x14ac:dyDescent="0.25">
      <c r="A84" s="843">
        <v>11</v>
      </c>
      <c r="B84" s="3" t="s">
        <v>52</v>
      </c>
      <c r="C84" s="844">
        <v>2000</v>
      </c>
      <c r="D84" s="1143" t="s">
        <v>44</v>
      </c>
      <c r="E84" s="182"/>
      <c r="F84" s="198"/>
      <c r="G84" s="7"/>
      <c r="H84" s="7"/>
      <c r="I84" s="537">
        <v>11</v>
      </c>
      <c r="J84" s="844">
        <v>2000</v>
      </c>
      <c r="K84" s="7"/>
      <c r="L84" s="7"/>
      <c r="M84" s="7"/>
      <c r="N84" s="7"/>
      <c r="O84" s="7"/>
      <c r="P84" s="7"/>
      <c r="Q84" s="1115">
        <v>11</v>
      </c>
      <c r="R84" s="1478">
        <v>2000</v>
      </c>
      <c r="S84" s="269" t="s">
        <v>44</v>
      </c>
      <c r="T84" s="198"/>
      <c r="U84" s="7"/>
      <c r="V84" s="1115">
        <v>11</v>
      </c>
      <c r="W84" s="1478">
        <v>2000</v>
      </c>
      <c r="X84" s="7"/>
      <c r="Y84" s="1115">
        <v>11</v>
      </c>
      <c r="Z84" s="1478">
        <v>2000</v>
      </c>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ustomFormat="1" ht="15.75" x14ac:dyDescent="0.25">
      <c r="A85" s="843">
        <v>12</v>
      </c>
      <c r="B85" s="3" t="s">
        <v>53</v>
      </c>
      <c r="C85" s="787" t="s">
        <v>696</v>
      </c>
      <c r="D85" s="1143" t="s">
        <v>130</v>
      </c>
      <c r="E85" s="182"/>
      <c r="F85" s="201"/>
      <c r="G85" s="7"/>
      <c r="H85" s="7"/>
      <c r="I85" s="537">
        <v>12</v>
      </c>
      <c r="J85" s="850" t="s">
        <v>697</v>
      </c>
      <c r="K85" s="267"/>
      <c r="L85" s="267"/>
      <c r="M85" s="267"/>
      <c r="N85" s="267"/>
      <c r="O85" s="267"/>
      <c r="P85" s="267"/>
      <c r="Q85" s="1115">
        <v>12</v>
      </c>
      <c r="R85" s="1436" t="s">
        <v>623</v>
      </c>
      <c r="S85" s="269" t="s">
        <v>769</v>
      </c>
      <c r="T85" s="201"/>
      <c r="U85" s="7"/>
      <c r="V85" s="1115">
        <v>12</v>
      </c>
      <c r="W85" s="1436" t="s">
        <v>623</v>
      </c>
      <c r="X85" s="7"/>
      <c r="Y85" s="1115">
        <v>12</v>
      </c>
      <c r="Z85" s="1436" t="s">
        <v>623</v>
      </c>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ustomFormat="1" ht="15.75" x14ac:dyDescent="0.25">
      <c r="A86" s="843">
        <v>13</v>
      </c>
      <c r="B86" s="3" t="s">
        <v>54</v>
      </c>
      <c r="C86" s="88" t="s">
        <v>646</v>
      </c>
      <c r="D86" s="1143" t="s">
        <v>130</v>
      </c>
      <c r="E86" s="182"/>
      <c r="F86" s="202"/>
      <c r="G86" s="7"/>
      <c r="H86" s="7"/>
      <c r="I86" s="537">
        <v>13</v>
      </c>
      <c r="J86" s="850">
        <v>43942</v>
      </c>
      <c r="K86" s="7"/>
      <c r="L86" s="7"/>
      <c r="M86" s="7"/>
      <c r="N86" s="7"/>
      <c r="O86" s="7"/>
      <c r="P86" s="7"/>
      <c r="Q86" s="1115">
        <v>13</v>
      </c>
      <c r="R86" s="1436" t="s">
        <v>623</v>
      </c>
      <c r="S86" s="269" t="s">
        <v>769</v>
      </c>
      <c r="T86" s="202"/>
      <c r="U86" s="7"/>
      <c r="V86" s="1115">
        <v>13</v>
      </c>
      <c r="W86" s="1436" t="s">
        <v>623</v>
      </c>
      <c r="X86" s="7"/>
      <c r="Y86" s="1115">
        <v>13</v>
      </c>
      <c r="Z86" s="1436" t="s">
        <v>623</v>
      </c>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ustomFormat="1" ht="15.75" x14ac:dyDescent="0.25">
      <c r="A87" s="843">
        <v>14</v>
      </c>
      <c r="B87" s="3" t="s">
        <v>37</v>
      </c>
      <c r="C87" s="88" t="s">
        <v>647</v>
      </c>
      <c r="D87" s="1143" t="s">
        <v>44</v>
      </c>
      <c r="E87" s="182"/>
      <c r="F87" s="202"/>
      <c r="G87" s="7"/>
      <c r="H87" s="7"/>
      <c r="I87" s="537">
        <v>14</v>
      </c>
      <c r="J87" s="850">
        <v>43972</v>
      </c>
      <c r="K87" s="7"/>
      <c r="L87" s="7"/>
      <c r="M87" s="7"/>
      <c r="N87" s="7"/>
      <c r="O87" s="7"/>
      <c r="P87" s="7"/>
      <c r="Q87" s="1115">
        <v>14</v>
      </c>
      <c r="R87" s="1436" t="s">
        <v>623</v>
      </c>
      <c r="S87" s="269" t="s">
        <v>769</v>
      </c>
      <c r="T87" s="202"/>
      <c r="U87" s="7"/>
      <c r="V87" s="1115">
        <v>14</v>
      </c>
      <c r="W87" s="1436" t="s">
        <v>623</v>
      </c>
      <c r="X87" s="7"/>
      <c r="Y87" s="1115">
        <v>14</v>
      </c>
      <c r="Z87" s="1436" t="s">
        <v>623</v>
      </c>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customFormat="1" ht="15.75" x14ac:dyDescent="0.25">
      <c r="A88" s="537">
        <v>15</v>
      </c>
      <c r="B88" s="647" t="s">
        <v>55</v>
      </c>
      <c r="C88" s="1435" t="s">
        <v>1018</v>
      </c>
      <c r="D88" s="1143" t="s">
        <v>769</v>
      </c>
      <c r="E88" s="182"/>
      <c r="F88" s="198"/>
      <c r="G88" s="7"/>
      <c r="H88" s="7"/>
      <c r="I88" s="537">
        <v>15</v>
      </c>
      <c r="J88" s="1435" t="s">
        <v>1018</v>
      </c>
      <c r="K88" s="7"/>
      <c r="L88" s="7"/>
      <c r="M88" s="7"/>
      <c r="N88" s="7"/>
      <c r="O88" s="7"/>
      <c r="P88" s="7"/>
      <c r="Q88" s="1115">
        <v>15</v>
      </c>
      <c r="R88" s="1436" t="s">
        <v>623</v>
      </c>
      <c r="S88" s="269" t="s">
        <v>769</v>
      </c>
      <c r="T88" s="198"/>
      <c r="U88" s="7"/>
      <c r="V88" s="1115">
        <v>15</v>
      </c>
      <c r="W88" s="1436" t="s">
        <v>623</v>
      </c>
      <c r="X88" s="7"/>
      <c r="Y88" s="1115">
        <v>15</v>
      </c>
      <c r="Z88" s="1436" t="s">
        <v>623</v>
      </c>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customFormat="1" ht="15.75" x14ac:dyDescent="0.25">
      <c r="A89" s="537">
        <v>16</v>
      </c>
      <c r="B89" s="647" t="s">
        <v>56</v>
      </c>
      <c r="C89" s="104"/>
      <c r="D89" s="1143" t="s">
        <v>44</v>
      </c>
      <c r="E89" s="427"/>
      <c r="F89" s="198"/>
      <c r="G89" s="7"/>
      <c r="H89" s="7"/>
      <c r="I89" s="537">
        <v>16</v>
      </c>
      <c r="J89" s="804"/>
      <c r="K89" s="7"/>
      <c r="L89" s="7"/>
      <c r="M89" s="7"/>
      <c r="N89" s="7"/>
      <c r="O89" s="7"/>
      <c r="P89" s="7"/>
      <c r="Q89" s="1115">
        <v>16</v>
      </c>
      <c r="R89" s="1436" t="s">
        <v>623</v>
      </c>
      <c r="S89" s="269" t="s">
        <v>769</v>
      </c>
      <c r="T89" s="198"/>
      <c r="U89" s="7"/>
      <c r="V89" s="1115">
        <v>16</v>
      </c>
      <c r="W89" s="1436" t="s">
        <v>623</v>
      </c>
      <c r="X89" s="7"/>
      <c r="Y89" s="1115">
        <v>16</v>
      </c>
      <c r="Z89" s="1436" t="s">
        <v>623</v>
      </c>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customFormat="1" ht="15.75" x14ac:dyDescent="0.25">
      <c r="A90" s="843">
        <v>17</v>
      </c>
      <c r="B90" s="3" t="s">
        <v>57</v>
      </c>
      <c r="C90" s="135"/>
      <c r="D90" s="1143" t="s">
        <v>43</v>
      </c>
      <c r="E90" s="427"/>
      <c r="F90" s="203"/>
      <c r="G90" s="7"/>
      <c r="H90" s="7"/>
      <c r="I90" s="537">
        <v>17</v>
      </c>
      <c r="J90" s="846"/>
      <c r="K90" s="7"/>
      <c r="L90" s="7"/>
      <c r="M90" s="7"/>
      <c r="N90" s="7"/>
      <c r="O90" s="7"/>
      <c r="P90" s="7"/>
      <c r="Q90" s="1115">
        <v>17</v>
      </c>
      <c r="R90" s="1436" t="s">
        <v>623</v>
      </c>
      <c r="S90" s="269" t="s">
        <v>769</v>
      </c>
      <c r="T90" s="203"/>
      <c r="U90" s="7"/>
      <c r="V90" s="1115">
        <v>17</v>
      </c>
      <c r="W90" s="1436" t="s">
        <v>623</v>
      </c>
      <c r="X90" s="7"/>
      <c r="Y90" s="1115">
        <v>17</v>
      </c>
      <c r="Z90" s="1436" t="s">
        <v>623</v>
      </c>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customFormat="1" ht="15.75" x14ac:dyDescent="0.25">
      <c r="A91" s="843">
        <v>18</v>
      </c>
      <c r="B91" s="3" t="s">
        <v>129</v>
      </c>
      <c r="C91" s="841" t="s">
        <v>105</v>
      </c>
      <c r="D91" s="1143" t="s">
        <v>130</v>
      </c>
      <c r="E91" s="427"/>
      <c r="F91" s="198"/>
      <c r="G91" s="7"/>
      <c r="H91" s="7"/>
      <c r="I91" s="537">
        <v>18</v>
      </c>
      <c r="J91" s="841" t="s">
        <v>105</v>
      </c>
      <c r="K91" s="7"/>
      <c r="L91" s="7"/>
      <c r="M91" s="7"/>
      <c r="N91" s="7"/>
      <c r="O91" s="7"/>
      <c r="P91" s="7"/>
      <c r="Q91" s="1115">
        <v>18</v>
      </c>
      <c r="R91" s="1436" t="s">
        <v>623</v>
      </c>
      <c r="S91" s="269" t="s">
        <v>769</v>
      </c>
      <c r="T91" s="198"/>
      <c r="U91" s="7"/>
      <c r="V91" s="1115">
        <v>18</v>
      </c>
      <c r="W91" s="1436" t="s">
        <v>623</v>
      </c>
      <c r="X91" s="7"/>
      <c r="Y91" s="1115">
        <v>18</v>
      </c>
      <c r="Z91" s="1436" t="s">
        <v>623</v>
      </c>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customFormat="1" ht="15.75" x14ac:dyDescent="0.25">
      <c r="A92" s="843">
        <v>19</v>
      </c>
      <c r="B92" s="3" t="s">
        <v>17</v>
      </c>
      <c r="C92" s="841" t="b">
        <v>0</v>
      </c>
      <c r="D92" s="1143" t="s">
        <v>130</v>
      </c>
      <c r="E92" s="182"/>
      <c r="F92" s="198"/>
      <c r="G92" s="7"/>
      <c r="H92" s="7"/>
      <c r="I92" s="537">
        <v>19</v>
      </c>
      <c r="J92" s="841" t="b">
        <v>0</v>
      </c>
      <c r="K92" s="7"/>
      <c r="L92" s="7"/>
      <c r="M92" s="7"/>
      <c r="N92" s="7"/>
      <c r="O92" s="7"/>
      <c r="P92" s="7"/>
      <c r="Q92" s="1115">
        <v>19</v>
      </c>
      <c r="R92" s="1436" t="s">
        <v>623</v>
      </c>
      <c r="S92" s="269" t="s">
        <v>769</v>
      </c>
      <c r="T92" s="198"/>
      <c r="U92" s="7"/>
      <c r="V92" s="1115">
        <v>19</v>
      </c>
      <c r="W92" s="1436" t="s">
        <v>623</v>
      </c>
      <c r="X92" s="7"/>
      <c r="Y92" s="1115">
        <v>19</v>
      </c>
      <c r="Z92" s="1436" t="s">
        <v>623</v>
      </c>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ustomFormat="1" ht="15.75" x14ac:dyDescent="0.25">
      <c r="A93" s="843">
        <v>20</v>
      </c>
      <c r="B93" s="3" t="s">
        <v>18</v>
      </c>
      <c r="C93" s="841" t="s">
        <v>111</v>
      </c>
      <c r="D93" s="679" t="s">
        <v>130</v>
      </c>
      <c r="E93" s="427"/>
      <c r="F93" s="198"/>
      <c r="G93" s="7"/>
      <c r="H93" s="7"/>
      <c r="I93" s="537">
        <v>20</v>
      </c>
      <c r="J93" s="841" t="s">
        <v>111</v>
      </c>
      <c r="K93" s="7"/>
      <c r="L93" s="7"/>
      <c r="M93" s="7"/>
      <c r="N93" s="7"/>
      <c r="O93" s="7"/>
      <c r="P93" s="7"/>
      <c r="Q93" s="1115">
        <v>20</v>
      </c>
      <c r="R93" s="1436" t="s">
        <v>623</v>
      </c>
      <c r="S93" s="269" t="s">
        <v>769</v>
      </c>
      <c r="T93" s="198"/>
      <c r="U93" s="7"/>
      <c r="V93" s="1115">
        <v>20</v>
      </c>
      <c r="W93" s="1436" t="s">
        <v>623</v>
      </c>
      <c r="X93" s="7"/>
      <c r="Y93" s="1115">
        <v>20</v>
      </c>
      <c r="Z93" s="1436" t="s">
        <v>623</v>
      </c>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ustomFormat="1" ht="15.75" x14ac:dyDescent="0.25">
      <c r="A94" s="843">
        <v>21</v>
      </c>
      <c r="B94" s="3" t="s">
        <v>58</v>
      </c>
      <c r="C94" s="841" t="b">
        <v>0</v>
      </c>
      <c r="D94" s="1143" t="s">
        <v>130</v>
      </c>
      <c r="E94" s="182"/>
      <c r="F94" s="198"/>
      <c r="G94" s="7"/>
      <c r="H94" s="7"/>
      <c r="I94" s="537">
        <v>21</v>
      </c>
      <c r="J94" s="841" t="b">
        <v>0</v>
      </c>
      <c r="K94" s="7"/>
      <c r="L94" s="7"/>
      <c r="M94" s="7"/>
      <c r="N94" s="7"/>
      <c r="O94" s="7"/>
      <c r="P94" s="7"/>
      <c r="Q94" s="1115">
        <v>21</v>
      </c>
      <c r="R94" s="1436" t="s">
        <v>623</v>
      </c>
      <c r="S94" s="269" t="s">
        <v>769</v>
      </c>
      <c r="T94" s="198"/>
      <c r="U94" s="7"/>
      <c r="V94" s="1115">
        <v>21</v>
      </c>
      <c r="W94" s="1436" t="s">
        <v>623</v>
      </c>
      <c r="X94" s="7"/>
      <c r="Y94" s="1115">
        <v>21</v>
      </c>
      <c r="Z94" s="1436" t="s">
        <v>623</v>
      </c>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ustomFormat="1" ht="15.75" x14ac:dyDescent="0.25">
      <c r="A95" s="843">
        <v>22</v>
      </c>
      <c r="B95" s="3" t="s">
        <v>651</v>
      </c>
      <c r="C95" s="844" t="s">
        <v>197</v>
      </c>
      <c r="D95" s="1143" t="s">
        <v>130</v>
      </c>
      <c r="E95" s="427"/>
      <c r="F95" s="198"/>
      <c r="G95" s="7"/>
      <c r="H95" s="7"/>
      <c r="I95" s="537">
        <v>22</v>
      </c>
      <c r="J95" s="844" t="s">
        <v>197</v>
      </c>
      <c r="K95" s="7"/>
      <c r="L95" s="7"/>
      <c r="M95" s="7"/>
      <c r="N95" s="7"/>
      <c r="O95" s="7"/>
      <c r="P95" s="7"/>
      <c r="Q95" s="1115">
        <v>22</v>
      </c>
      <c r="R95" s="1436" t="s">
        <v>623</v>
      </c>
      <c r="S95" s="269" t="s">
        <v>769</v>
      </c>
      <c r="T95" s="198"/>
      <c r="U95" s="7"/>
      <c r="V95" s="1115">
        <v>22</v>
      </c>
      <c r="W95" s="1436" t="s">
        <v>623</v>
      </c>
      <c r="X95" s="7"/>
      <c r="Y95" s="1115">
        <v>22</v>
      </c>
      <c r="Z95" s="1436" t="s">
        <v>623</v>
      </c>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ustomFormat="1" ht="15.75" x14ac:dyDescent="0.25">
      <c r="A96" s="843">
        <v>23</v>
      </c>
      <c r="B96" s="3" t="s">
        <v>59</v>
      </c>
      <c r="C96" s="849">
        <v>-6.1000000000000004E-3</v>
      </c>
      <c r="D96" s="1143" t="s">
        <v>44</v>
      </c>
      <c r="E96" s="182"/>
      <c r="F96" s="233"/>
      <c r="G96" s="7"/>
      <c r="H96" s="7"/>
      <c r="I96" s="537">
        <v>23</v>
      </c>
      <c r="J96" s="849">
        <v>-5.7000000000000002E-3</v>
      </c>
      <c r="K96" s="7"/>
      <c r="L96" s="7"/>
      <c r="M96" s="7"/>
      <c r="N96" s="7"/>
      <c r="O96" s="7"/>
      <c r="P96" s="7"/>
      <c r="Q96" s="1115">
        <v>23</v>
      </c>
      <c r="R96" s="1436" t="s">
        <v>623</v>
      </c>
      <c r="S96" s="269" t="s">
        <v>769</v>
      </c>
      <c r="T96" s="204"/>
      <c r="U96" s="7"/>
      <c r="V96" s="1115">
        <v>23</v>
      </c>
      <c r="W96" s="1436" t="s">
        <v>623</v>
      </c>
      <c r="X96" s="7"/>
      <c r="Y96" s="1115">
        <v>23</v>
      </c>
      <c r="Z96" s="1436" t="s">
        <v>623</v>
      </c>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5" customFormat="1" ht="15.75" x14ac:dyDescent="0.25">
      <c r="A97" s="843">
        <v>24</v>
      </c>
      <c r="B97" s="3" t="s">
        <v>60</v>
      </c>
      <c r="C97" s="841" t="s">
        <v>112</v>
      </c>
      <c r="D97" s="1143" t="s">
        <v>44</v>
      </c>
      <c r="E97" s="182"/>
      <c r="F97" s="198"/>
      <c r="G97" s="7"/>
      <c r="H97" s="7"/>
      <c r="I97" s="537">
        <v>24</v>
      </c>
      <c r="J97" s="841" t="s">
        <v>112</v>
      </c>
      <c r="K97" s="7"/>
      <c r="L97" s="7"/>
      <c r="M97" s="7"/>
      <c r="N97" s="7"/>
      <c r="O97" s="7"/>
      <c r="P97" s="7"/>
      <c r="Q97" s="1115">
        <v>24</v>
      </c>
      <c r="R97" s="1436" t="s">
        <v>623</v>
      </c>
      <c r="S97" s="269" t="s">
        <v>769</v>
      </c>
      <c r="T97" s="198"/>
      <c r="U97" s="7"/>
      <c r="V97" s="1115">
        <v>24</v>
      </c>
      <c r="W97" s="1436" t="s">
        <v>623</v>
      </c>
      <c r="X97" s="7"/>
      <c r="Y97" s="1115">
        <v>24</v>
      </c>
      <c r="Z97" s="1436" t="s">
        <v>623</v>
      </c>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5" customFormat="1" ht="15.75" x14ac:dyDescent="0.25">
      <c r="A98" s="843">
        <v>25</v>
      </c>
      <c r="B98" s="3" t="s">
        <v>61</v>
      </c>
      <c r="C98" s="642"/>
      <c r="D98" s="1143" t="s">
        <v>44</v>
      </c>
      <c r="E98" s="182"/>
      <c r="F98" s="198"/>
      <c r="G98" s="7"/>
      <c r="H98" s="7"/>
      <c r="I98" s="537">
        <v>25</v>
      </c>
      <c r="J98" s="642"/>
      <c r="K98" s="7"/>
      <c r="L98" s="7"/>
      <c r="M98" s="7"/>
      <c r="N98" s="7"/>
      <c r="O98" s="7"/>
      <c r="P98" s="7"/>
      <c r="Q98" s="1115">
        <v>25</v>
      </c>
      <c r="R98" s="1436" t="s">
        <v>623</v>
      </c>
      <c r="S98" s="269" t="s">
        <v>769</v>
      </c>
      <c r="T98" s="198"/>
      <c r="U98" s="7"/>
      <c r="V98" s="1115">
        <v>25</v>
      </c>
      <c r="W98" s="1436" t="s">
        <v>623</v>
      </c>
      <c r="X98" s="7"/>
      <c r="Y98" s="1115">
        <v>25</v>
      </c>
      <c r="Z98" s="1436" t="s">
        <v>623</v>
      </c>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5" customFormat="1" ht="15.75" x14ac:dyDescent="0.25">
      <c r="A99" s="843">
        <v>26</v>
      </c>
      <c r="B99" s="3" t="s">
        <v>62</v>
      </c>
      <c r="C99" s="642"/>
      <c r="D99" s="1143" t="s">
        <v>44</v>
      </c>
      <c r="E99" s="182"/>
      <c r="F99" s="198"/>
      <c r="G99" s="7"/>
      <c r="H99" s="7"/>
      <c r="I99" s="537">
        <v>26</v>
      </c>
      <c r="J99" s="642"/>
      <c r="K99" s="7"/>
      <c r="L99" s="7"/>
      <c r="M99" s="7"/>
      <c r="N99" s="7"/>
      <c r="O99" s="7"/>
      <c r="P99" s="7"/>
      <c r="Q99" s="1115">
        <v>26</v>
      </c>
      <c r="R99" s="1436" t="s">
        <v>623</v>
      </c>
      <c r="S99" s="269" t="s">
        <v>769</v>
      </c>
      <c r="T99" s="198"/>
      <c r="U99" s="7"/>
      <c r="V99" s="1115">
        <v>26</v>
      </c>
      <c r="W99" s="1436" t="s">
        <v>623</v>
      </c>
      <c r="X99" s="7"/>
      <c r="Y99" s="1115">
        <v>26</v>
      </c>
      <c r="Z99" s="1436" t="s">
        <v>623</v>
      </c>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5" customFormat="1" ht="15.75" x14ac:dyDescent="0.25">
      <c r="A100" s="843">
        <v>27</v>
      </c>
      <c r="B100" s="3" t="s">
        <v>63</v>
      </c>
      <c r="C100" s="642"/>
      <c r="D100" s="1143" t="s">
        <v>44</v>
      </c>
      <c r="E100" s="182"/>
      <c r="F100" s="198"/>
      <c r="G100" s="7"/>
      <c r="H100" s="7"/>
      <c r="I100" s="537">
        <v>27</v>
      </c>
      <c r="J100" s="642"/>
      <c r="K100" s="7"/>
      <c r="L100" s="7"/>
      <c r="M100" s="7"/>
      <c r="N100" s="7"/>
      <c r="O100" s="7"/>
      <c r="P100" s="7"/>
      <c r="Q100" s="1115">
        <v>27</v>
      </c>
      <c r="R100" s="1436" t="s">
        <v>623</v>
      </c>
      <c r="S100" s="269" t="s">
        <v>769</v>
      </c>
      <c r="T100" s="198"/>
      <c r="U100" s="7"/>
      <c r="V100" s="1115">
        <v>27</v>
      </c>
      <c r="W100" s="1436" t="s">
        <v>623</v>
      </c>
      <c r="X100" s="7"/>
      <c r="Y100" s="1115">
        <v>27</v>
      </c>
      <c r="Z100" s="1436" t="s">
        <v>623</v>
      </c>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5" customFormat="1" ht="15.75" x14ac:dyDescent="0.25">
      <c r="A101" s="843">
        <v>28</v>
      </c>
      <c r="B101" s="3" t="s">
        <v>64</v>
      </c>
      <c r="C101" s="642"/>
      <c r="D101" s="1143" t="s">
        <v>44</v>
      </c>
      <c r="E101" s="182"/>
      <c r="F101" s="198"/>
      <c r="G101" s="7"/>
      <c r="H101" s="7"/>
      <c r="I101" s="537">
        <v>28</v>
      </c>
      <c r="J101" s="642"/>
      <c r="K101" s="7"/>
      <c r="L101" s="7"/>
      <c r="M101" s="7"/>
      <c r="N101" s="7"/>
      <c r="O101" s="7"/>
      <c r="P101" s="7"/>
      <c r="Q101" s="1115">
        <v>28</v>
      </c>
      <c r="R101" s="1436" t="s">
        <v>623</v>
      </c>
      <c r="S101" s="269" t="s">
        <v>769</v>
      </c>
      <c r="T101" s="198"/>
      <c r="U101" s="7"/>
      <c r="V101" s="1115">
        <v>28</v>
      </c>
      <c r="W101" s="1436" t="s">
        <v>623</v>
      </c>
      <c r="X101" s="7"/>
      <c r="Y101" s="1115">
        <v>28</v>
      </c>
      <c r="Z101" s="1436" t="s">
        <v>623</v>
      </c>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5" customFormat="1" ht="15.75" x14ac:dyDescent="0.25">
      <c r="A102" s="843">
        <v>29</v>
      </c>
      <c r="B102" s="3" t="s">
        <v>65</v>
      </c>
      <c r="C102" s="642"/>
      <c r="D102" s="1143" t="s">
        <v>44</v>
      </c>
      <c r="E102" s="182"/>
      <c r="F102" s="198"/>
      <c r="G102" s="7"/>
      <c r="H102" s="7"/>
      <c r="I102" s="537">
        <v>29</v>
      </c>
      <c r="J102" s="642"/>
      <c r="K102" s="7"/>
      <c r="L102" s="7"/>
      <c r="M102" s="7"/>
      <c r="N102" s="7"/>
      <c r="O102" s="7"/>
      <c r="P102" s="7"/>
      <c r="Q102" s="1115">
        <v>29</v>
      </c>
      <c r="R102" s="1436" t="s">
        <v>623</v>
      </c>
      <c r="S102" s="269" t="s">
        <v>769</v>
      </c>
      <c r="T102" s="198"/>
      <c r="U102" s="7"/>
      <c r="V102" s="1115">
        <v>29</v>
      </c>
      <c r="W102" s="1436" t="s">
        <v>623</v>
      </c>
      <c r="X102" s="7"/>
      <c r="Y102" s="1115">
        <v>29</v>
      </c>
      <c r="Z102" s="1436" t="s">
        <v>623</v>
      </c>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5" customFormat="1" ht="15.75" x14ac:dyDescent="0.25">
      <c r="A103" s="843">
        <v>30</v>
      </c>
      <c r="B103" s="3" t="s">
        <v>66</v>
      </c>
      <c r="C103" s="642"/>
      <c r="D103" s="1143" t="s">
        <v>44</v>
      </c>
      <c r="E103" s="182"/>
      <c r="F103" s="198"/>
      <c r="G103" s="7"/>
      <c r="H103" s="7"/>
      <c r="I103" s="537">
        <v>30</v>
      </c>
      <c r="J103" s="642"/>
      <c r="K103" s="7"/>
      <c r="L103" s="7"/>
      <c r="M103" s="7"/>
      <c r="N103" s="7"/>
      <c r="O103" s="7"/>
      <c r="P103" s="7"/>
      <c r="Q103" s="1115">
        <v>30</v>
      </c>
      <c r="R103" s="1436" t="s">
        <v>623</v>
      </c>
      <c r="S103" s="269" t="s">
        <v>769</v>
      </c>
      <c r="T103" s="198"/>
      <c r="U103" s="7"/>
      <c r="V103" s="1115">
        <v>30</v>
      </c>
      <c r="W103" s="1436" t="s">
        <v>623</v>
      </c>
      <c r="X103" s="7"/>
      <c r="Y103" s="1115">
        <v>30</v>
      </c>
      <c r="Z103" s="1436" t="s">
        <v>623</v>
      </c>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5" customFormat="1" ht="15.75" x14ac:dyDescent="0.25">
      <c r="A104" s="843">
        <v>31</v>
      </c>
      <c r="B104" s="3" t="s">
        <v>67</v>
      </c>
      <c r="C104" s="642"/>
      <c r="D104" s="1143" t="s">
        <v>44</v>
      </c>
      <c r="E104" s="182"/>
      <c r="F104" s="198"/>
      <c r="G104" s="7"/>
      <c r="H104" s="7"/>
      <c r="I104" s="537">
        <v>31</v>
      </c>
      <c r="J104" s="642"/>
      <c r="K104" s="7"/>
      <c r="L104" s="7"/>
      <c r="M104" s="7"/>
      <c r="N104" s="7"/>
      <c r="O104" s="7"/>
      <c r="P104" s="7"/>
      <c r="Q104" s="1115">
        <v>31</v>
      </c>
      <c r="R104" s="1436" t="s">
        <v>623</v>
      </c>
      <c r="S104" s="269" t="s">
        <v>769</v>
      </c>
      <c r="T104" s="198"/>
      <c r="U104" s="7"/>
      <c r="V104" s="1115">
        <v>31</v>
      </c>
      <c r="W104" s="1436" t="s">
        <v>623</v>
      </c>
      <c r="X104" s="7"/>
      <c r="Y104" s="1115">
        <v>31</v>
      </c>
      <c r="Z104" s="1436" t="s">
        <v>623</v>
      </c>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5" customFormat="1" ht="15.75" x14ac:dyDescent="0.25">
      <c r="A105" s="843">
        <v>32</v>
      </c>
      <c r="B105" s="3" t="s">
        <v>68</v>
      </c>
      <c r="C105" s="642"/>
      <c r="D105" s="1143" t="s">
        <v>44</v>
      </c>
      <c r="E105" s="182"/>
      <c r="F105" s="198"/>
      <c r="G105" s="7"/>
      <c r="H105" s="7"/>
      <c r="I105" s="537">
        <v>32</v>
      </c>
      <c r="J105" s="642"/>
      <c r="K105" s="7"/>
      <c r="L105" s="7"/>
      <c r="M105" s="7"/>
      <c r="N105" s="7"/>
      <c r="O105" s="7"/>
      <c r="P105" s="7"/>
      <c r="Q105" s="1115">
        <v>32</v>
      </c>
      <c r="R105" s="1436" t="s">
        <v>623</v>
      </c>
      <c r="S105" s="269" t="s">
        <v>769</v>
      </c>
      <c r="T105" s="198"/>
      <c r="U105" s="7"/>
      <c r="V105" s="1115">
        <v>32</v>
      </c>
      <c r="W105" s="1436" t="s">
        <v>623</v>
      </c>
      <c r="X105" s="7"/>
      <c r="Y105" s="1115">
        <v>32</v>
      </c>
      <c r="Z105" s="1436" t="s">
        <v>623</v>
      </c>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5" customFormat="1" ht="15.75" x14ac:dyDescent="0.25">
      <c r="A106" s="843">
        <v>35</v>
      </c>
      <c r="B106" s="3" t="s">
        <v>72</v>
      </c>
      <c r="C106" s="642"/>
      <c r="D106" s="1143" t="s">
        <v>43</v>
      </c>
      <c r="E106" s="182"/>
      <c r="F106" s="198"/>
      <c r="G106" s="7"/>
      <c r="H106" s="7"/>
      <c r="I106" s="537">
        <v>35</v>
      </c>
      <c r="J106" s="642"/>
      <c r="K106" s="7"/>
      <c r="L106" s="7"/>
      <c r="M106" s="7"/>
      <c r="N106" s="7"/>
      <c r="O106" s="7"/>
      <c r="P106" s="7"/>
      <c r="Q106" s="1115">
        <v>35</v>
      </c>
      <c r="R106" s="1436" t="s">
        <v>623</v>
      </c>
      <c r="S106" s="269" t="s">
        <v>769</v>
      </c>
      <c r="T106" s="198"/>
      <c r="U106" s="7"/>
      <c r="V106" s="1115">
        <v>35</v>
      </c>
      <c r="W106" s="1436" t="s">
        <v>623</v>
      </c>
      <c r="X106" s="7"/>
      <c r="Y106" s="1115">
        <v>35</v>
      </c>
      <c r="Z106" s="1436" t="s">
        <v>623</v>
      </c>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5" customFormat="1" ht="15.75" x14ac:dyDescent="0.25">
      <c r="A107" s="843">
        <v>36</v>
      </c>
      <c r="B107" s="3" t="s">
        <v>73</v>
      </c>
      <c r="C107" s="642"/>
      <c r="D107" s="1143" t="s">
        <v>44</v>
      </c>
      <c r="E107" s="182"/>
      <c r="F107" s="198"/>
      <c r="G107" s="7"/>
      <c r="H107" s="7"/>
      <c r="I107" s="537">
        <v>36</v>
      </c>
      <c r="J107" s="642"/>
      <c r="K107" s="7"/>
      <c r="L107" s="7"/>
      <c r="M107" s="7"/>
      <c r="N107" s="7"/>
      <c r="O107" s="7"/>
      <c r="P107" s="7"/>
      <c r="Q107" s="1115">
        <v>36</v>
      </c>
      <c r="R107" s="1436" t="s">
        <v>623</v>
      </c>
      <c r="S107" s="269" t="s">
        <v>769</v>
      </c>
      <c r="T107" s="198"/>
      <c r="U107" s="7"/>
      <c r="V107" s="1115">
        <v>36</v>
      </c>
      <c r="W107" s="1436" t="s">
        <v>623</v>
      </c>
      <c r="X107" s="7"/>
      <c r="Y107" s="1115">
        <v>36</v>
      </c>
      <c r="Z107" s="1436" t="s">
        <v>623</v>
      </c>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5" customFormat="1" ht="15.75" x14ac:dyDescent="0.25">
      <c r="A108" s="843">
        <v>37</v>
      </c>
      <c r="B108" s="3" t="s">
        <v>69</v>
      </c>
      <c r="C108" s="848">
        <f>C122*(1-(C123/100))</f>
        <v>10214236.98630137</v>
      </c>
      <c r="D108" s="1143" t="s">
        <v>130</v>
      </c>
      <c r="E108" s="182"/>
      <c r="F108" s="205"/>
      <c r="G108" s="7"/>
      <c r="H108" s="7"/>
      <c r="I108" s="537">
        <v>37</v>
      </c>
      <c r="J108" s="848">
        <f>J122*(1-(J123/100))</f>
        <v>12159840</v>
      </c>
      <c r="K108" s="7"/>
      <c r="L108" s="7"/>
      <c r="M108" s="7"/>
      <c r="N108" s="7"/>
      <c r="O108" s="7"/>
      <c r="P108" s="7"/>
      <c r="Q108" s="1115">
        <v>37</v>
      </c>
      <c r="R108" s="1436" t="s">
        <v>623</v>
      </c>
      <c r="S108" s="269" t="s">
        <v>769</v>
      </c>
      <c r="T108" s="205"/>
      <c r="U108" s="7"/>
      <c r="V108" s="1115">
        <v>37</v>
      </c>
      <c r="W108" s="1436" t="s">
        <v>623</v>
      </c>
      <c r="X108" s="7"/>
      <c r="Y108" s="1115">
        <v>37</v>
      </c>
      <c r="Z108" s="1436" t="s">
        <v>623</v>
      </c>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5" customFormat="1" ht="15.75" x14ac:dyDescent="0.25">
      <c r="A109" s="843">
        <v>38</v>
      </c>
      <c r="B109" s="3" t="s">
        <v>70</v>
      </c>
      <c r="C109" s="848">
        <f>C108*(1+((C96*(C18-C17))/360))</f>
        <v>10213025.464303272</v>
      </c>
      <c r="D109" s="1143" t="s">
        <v>44</v>
      </c>
      <c r="E109" s="182"/>
      <c r="F109" s="205"/>
      <c r="G109" s="7"/>
      <c r="H109" s="7"/>
      <c r="I109" s="537">
        <v>38</v>
      </c>
      <c r="J109" s="848">
        <f>J108*(1+((J96*(J18-J17))/360))</f>
        <v>12154064.075999999</v>
      </c>
      <c r="K109" s="7"/>
      <c r="L109" s="7"/>
      <c r="M109" s="7"/>
      <c r="N109" s="7"/>
      <c r="O109" s="7"/>
      <c r="P109" s="7"/>
      <c r="Q109" s="1115">
        <v>38</v>
      </c>
      <c r="R109" s="1436" t="s">
        <v>623</v>
      </c>
      <c r="S109" s="269" t="s">
        <v>769</v>
      </c>
      <c r="T109" s="205"/>
      <c r="U109" s="7"/>
      <c r="V109" s="1115">
        <v>38</v>
      </c>
      <c r="W109" s="1436" t="s">
        <v>623</v>
      </c>
      <c r="X109" s="7"/>
      <c r="Y109" s="1115">
        <v>38</v>
      </c>
      <c r="Z109" s="1436" t="s">
        <v>623</v>
      </c>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5" customFormat="1" ht="15.75" x14ac:dyDescent="0.25">
      <c r="A110" s="843">
        <v>39</v>
      </c>
      <c r="B110" s="3" t="s">
        <v>71</v>
      </c>
      <c r="C110" s="841" t="s">
        <v>99</v>
      </c>
      <c r="D110" s="1143" t="s">
        <v>130</v>
      </c>
      <c r="E110" s="182"/>
      <c r="F110" s="198"/>
      <c r="G110" s="7"/>
      <c r="H110" s="7"/>
      <c r="I110" s="537">
        <v>39</v>
      </c>
      <c r="J110" s="845" t="s">
        <v>99</v>
      </c>
      <c r="K110" s="7"/>
      <c r="L110" s="7"/>
      <c r="M110" s="7"/>
      <c r="N110" s="7"/>
      <c r="O110" s="7"/>
      <c r="P110" s="7"/>
      <c r="Q110" s="1115">
        <v>39</v>
      </c>
      <c r="R110" s="1436" t="s">
        <v>623</v>
      </c>
      <c r="S110" s="1150" t="s">
        <v>769</v>
      </c>
      <c r="T110" s="198"/>
      <c r="U110" s="7"/>
      <c r="V110" s="1115">
        <v>39</v>
      </c>
      <c r="W110" s="1436" t="s">
        <v>623</v>
      </c>
      <c r="X110" s="7"/>
      <c r="Y110" s="1115">
        <v>39</v>
      </c>
      <c r="Z110" s="1436" t="s">
        <v>623</v>
      </c>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row>
    <row r="111" spans="1:65" customFormat="1" ht="15.75" x14ac:dyDescent="0.25">
      <c r="A111" s="843">
        <v>73</v>
      </c>
      <c r="B111" s="3" t="s">
        <v>81</v>
      </c>
      <c r="C111" s="841" t="b">
        <v>0</v>
      </c>
      <c r="D111" s="679" t="s">
        <v>130</v>
      </c>
      <c r="E111" s="182"/>
      <c r="F111" s="198"/>
      <c r="G111" s="7"/>
      <c r="H111" s="7"/>
      <c r="I111" s="537">
        <v>73</v>
      </c>
      <c r="J111" s="845" t="b">
        <v>0</v>
      </c>
      <c r="K111" s="7"/>
      <c r="L111" s="7"/>
      <c r="M111" s="7"/>
      <c r="N111" s="7"/>
      <c r="O111" s="7"/>
      <c r="P111" s="7"/>
      <c r="Q111" s="1115">
        <v>73</v>
      </c>
      <c r="R111" s="845" t="b">
        <v>0</v>
      </c>
      <c r="S111" s="1491" t="s">
        <v>130</v>
      </c>
      <c r="T111" s="198"/>
      <c r="U111" s="7"/>
      <c r="V111" s="1115">
        <v>73</v>
      </c>
      <c r="W111" s="845" t="b">
        <v>0</v>
      </c>
      <c r="X111" s="7"/>
      <c r="Y111" s="1115">
        <v>73</v>
      </c>
      <c r="Z111" s="852" t="b">
        <v>1</v>
      </c>
      <c r="AA111" s="267" t="s">
        <v>283</v>
      </c>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row>
    <row r="112" spans="1:65" customFormat="1" ht="15.75" x14ac:dyDescent="0.25">
      <c r="A112" s="843">
        <v>74</v>
      </c>
      <c r="B112" s="3" t="s">
        <v>78</v>
      </c>
      <c r="C112" s="1435" t="s">
        <v>1018</v>
      </c>
      <c r="D112" s="1144" t="s">
        <v>769</v>
      </c>
      <c r="E112" s="182"/>
      <c r="F112" s="202"/>
      <c r="G112" s="7"/>
      <c r="H112" s="7"/>
      <c r="I112" s="537">
        <v>74</v>
      </c>
      <c r="J112" s="1436" t="s">
        <v>1018</v>
      </c>
      <c r="K112" s="7"/>
      <c r="L112" s="7"/>
      <c r="M112" s="7"/>
      <c r="N112" s="7"/>
      <c r="O112" s="7"/>
      <c r="P112" s="7"/>
      <c r="Q112" s="1115">
        <v>74</v>
      </c>
      <c r="R112" s="94"/>
      <c r="S112" s="269" t="s">
        <v>44</v>
      </c>
      <c r="T112" s="202"/>
      <c r="U112" s="7"/>
      <c r="V112" s="1115">
        <v>74</v>
      </c>
      <c r="W112" s="94"/>
      <c r="X112" s="7"/>
      <c r="Y112" s="1115">
        <v>74</v>
      </c>
      <c r="Z112" s="129" t="s">
        <v>645</v>
      </c>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row>
    <row r="113" spans="1:65" customFormat="1" ht="15.75" x14ac:dyDescent="0.25">
      <c r="A113" s="843">
        <v>75</v>
      </c>
      <c r="B113" s="3" t="s">
        <v>19</v>
      </c>
      <c r="C113" s="841" t="s">
        <v>113</v>
      </c>
      <c r="D113" s="679" t="s">
        <v>44</v>
      </c>
      <c r="E113" s="182"/>
      <c r="F113" s="198"/>
      <c r="G113" s="7"/>
      <c r="H113" s="7"/>
      <c r="I113" s="537">
        <v>75</v>
      </c>
      <c r="J113" s="841" t="s">
        <v>113</v>
      </c>
      <c r="K113" s="7"/>
      <c r="L113" s="7"/>
      <c r="M113" s="7"/>
      <c r="N113" s="7"/>
      <c r="O113" s="7"/>
      <c r="P113" s="7"/>
      <c r="Q113" s="1115">
        <v>75</v>
      </c>
      <c r="R113" s="841" t="s">
        <v>113</v>
      </c>
      <c r="S113" s="1491" t="s">
        <v>44</v>
      </c>
      <c r="T113" s="198"/>
      <c r="U113" s="7"/>
      <c r="V113" s="1115">
        <v>75</v>
      </c>
      <c r="W113" s="841" t="s">
        <v>113</v>
      </c>
      <c r="X113" s="7"/>
      <c r="Y113" s="1115">
        <v>75</v>
      </c>
      <c r="Z113" s="853" t="s">
        <v>755</v>
      </c>
      <c r="AA113" s="267" t="s">
        <v>283</v>
      </c>
      <c r="AB113" s="1115">
        <v>75</v>
      </c>
      <c r="AC113" s="1854" t="s">
        <v>113</v>
      </c>
      <c r="AD113" s="1854"/>
      <c r="AE113" s="1854"/>
      <c r="AF113" s="7"/>
      <c r="AG113" s="7"/>
      <c r="AH113" s="1115">
        <v>75</v>
      </c>
      <c r="AI113" s="1854" t="s">
        <v>113</v>
      </c>
      <c r="AJ113" s="1854"/>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row>
    <row r="114" spans="1:65" customFormat="1" ht="15.75" x14ac:dyDescent="0.25">
      <c r="A114" s="843">
        <v>76</v>
      </c>
      <c r="B114" s="9" t="s">
        <v>30</v>
      </c>
      <c r="C114" s="642"/>
      <c r="D114" s="679" t="s">
        <v>44</v>
      </c>
      <c r="E114" s="182"/>
      <c r="F114" s="198"/>
      <c r="G114" s="7"/>
      <c r="H114" s="7"/>
      <c r="I114" s="537">
        <v>76</v>
      </c>
      <c r="J114" s="642"/>
      <c r="K114" s="7"/>
      <c r="L114" s="7"/>
      <c r="M114" s="7"/>
      <c r="N114" s="7"/>
      <c r="O114" s="7"/>
      <c r="P114" s="7"/>
      <c r="Q114" s="1115">
        <v>76</v>
      </c>
      <c r="R114" s="642"/>
      <c r="S114" s="1491" t="s">
        <v>44</v>
      </c>
      <c r="T114" s="198"/>
      <c r="U114" s="7"/>
      <c r="V114" s="1115">
        <v>76</v>
      </c>
      <c r="W114" s="642"/>
      <c r="X114" s="7"/>
      <c r="Y114" s="1115">
        <v>76</v>
      </c>
      <c r="Z114" s="131">
        <f>-AC30-AA51</f>
        <v>-1415437.5986752654</v>
      </c>
      <c r="AA114" s="267" t="s">
        <v>283</v>
      </c>
      <c r="AB114" s="1115">
        <v>76</v>
      </c>
      <c r="AC114" s="1855"/>
      <c r="AD114" s="1855"/>
      <c r="AE114" s="1855"/>
      <c r="AF114" s="7"/>
      <c r="AG114" s="7"/>
      <c r="AH114" s="1115">
        <v>76</v>
      </c>
      <c r="AI114" s="1855"/>
      <c r="AJ114" s="1855"/>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row>
    <row r="115" spans="1:65" customFormat="1" ht="15.75" x14ac:dyDescent="0.25">
      <c r="A115" s="843">
        <v>77</v>
      </c>
      <c r="B115" s="9" t="s">
        <v>31</v>
      </c>
      <c r="C115" s="642"/>
      <c r="D115" s="679" t="s">
        <v>44</v>
      </c>
      <c r="E115" s="182"/>
      <c r="F115" s="198"/>
      <c r="G115" s="7"/>
      <c r="H115" s="7"/>
      <c r="I115" s="537">
        <v>77</v>
      </c>
      <c r="J115" s="642"/>
      <c r="K115" s="7"/>
      <c r="L115" s="7"/>
      <c r="M115" s="7"/>
      <c r="N115" s="7"/>
      <c r="O115" s="7"/>
      <c r="P115" s="7"/>
      <c r="Q115" s="1115">
        <v>77</v>
      </c>
      <c r="R115" s="642"/>
      <c r="S115" s="1491" t="s">
        <v>44</v>
      </c>
      <c r="T115" s="198"/>
      <c r="U115" s="7"/>
      <c r="V115" s="1115">
        <v>77</v>
      </c>
      <c r="W115" s="642"/>
      <c r="X115" s="7"/>
      <c r="Y115" s="1115">
        <v>77</v>
      </c>
      <c r="Z115" s="852" t="s">
        <v>99</v>
      </c>
      <c r="AA115" s="7"/>
      <c r="AB115" s="1115">
        <v>77</v>
      </c>
      <c r="AC115" s="1855"/>
      <c r="AD115" s="1855"/>
      <c r="AE115" s="1855"/>
      <c r="AF115" s="7"/>
      <c r="AG115" s="7"/>
      <c r="AH115" s="1115">
        <v>77</v>
      </c>
      <c r="AI115" s="1855"/>
      <c r="AJ115" s="1855"/>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row>
    <row r="116" spans="1:65" customFormat="1" ht="15.75" x14ac:dyDescent="0.25">
      <c r="A116" s="843">
        <v>78</v>
      </c>
      <c r="B116" s="9" t="s">
        <v>77</v>
      </c>
      <c r="C116" s="842" t="s">
        <v>155</v>
      </c>
      <c r="D116" s="679" t="s">
        <v>44</v>
      </c>
      <c r="E116" s="182"/>
      <c r="F116" s="198"/>
      <c r="G116" s="7"/>
      <c r="H116" s="7"/>
      <c r="I116" s="537">
        <v>78</v>
      </c>
      <c r="J116" s="841" t="s">
        <v>92</v>
      </c>
      <c r="K116" s="7"/>
      <c r="L116" s="7"/>
      <c r="M116" s="7"/>
      <c r="N116" s="7"/>
      <c r="O116" s="7"/>
      <c r="P116" s="7"/>
      <c r="Q116" s="1115">
        <v>78</v>
      </c>
      <c r="R116" s="842" t="s">
        <v>155</v>
      </c>
      <c r="S116" s="1491" t="s">
        <v>44</v>
      </c>
      <c r="T116" s="198"/>
      <c r="U116" s="7"/>
      <c r="V116" s="1115">
        <v>78</v>
      </c>
      <c r="W116" s="841" t="s">
        <v>92</v>
      </c>
      <c r="X116" s="7"/>
      <c r="Y116" s="1115">
        <v>78</v>
      </c>
      <c r="Z116" s="120"/>
      <c r="AA116" s="7"/>
      <c r="AB116" s="1115">
        <v>78</v>
      </c>
      <c r="AC116" s="1854" t="str">
        <f>AH31</f>
        <v>DE0001135473</v>
      </c>
      <c r="AD116" s="1854"/>
      <c r="AE116" s="1854"/>
      <c r="AF116" s="7"/>
      <c r="AG116" s="7"/>
      <c r="AH116" s="1115">
        <v>78</v>
      </c>
      <c r="AI116" s="1854" t="str">
        <f>AH33</f>
        <v>DE0001108645</v>
      </c>
      <c r="AJ116" s="1854"/>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row>
    <row r="117" spans="1:65" customFormat="1" ht="15.75" x14ac:dyDescent="0.25">
      <c r="A117" s="843">
        <v>79</v>
      </c>
      <c r="B117" s="9" t="s">
        <v>76</v>
      </c>
      <c r="C117" s="842" t="s">
        <v>118</v>
      </c>
      <c r="D117" s="679" t="s">
        <v>44</v>
      </c>
      <c r="E117" s="182"/>
      <c r="F117" s="198"/>
      <c r="G117" s="7"/>
      <c r="H117" s="7"/>
      <c r="I117" s="537">
        <v>79</v>
      </c>
      <c r="J117" s="841" t="s">
        <v>118</v>
      </c>
      <c r="K117" s="7"/>
      <c r="L117" s="7"/>
      <c r="M117" s="7"/>
      <c r="N117" s="7"/>
      <c r="O117" s="7"/>
      <c r="P117" s="7"/>
      <c r="Q117" s="1115">
        <v>79</v>
      </c>
      <c r="R117" s="842" t="s">
        <v>118</v>
      </c>
      <c r="S117" s="1491" t="s">
        <v>44</v>
      </c>
      <c r="T117" s="198"/>
      <c r="U117" s="7"/>
      <c r="V117" s="1115">
        <v>79</v>
      </c>
      <c r="W117" s="841" t="s">
        <v>118</v>
      </c>
      <c r="X117" s="7"/>
      <c r="Y117" s="1115">
        <v>79</v>
      </c>
      <c r="Z117" s="120"/>
      <c r="AA117" s="7"/>
      <c r="AB117" s="1115">
        <v>79</v>
      </c>
      <c r="AC117" s="1854" t="s">
        <v>118</v>
      </c>
      <c r="AD117" s="1854"/>
      <c r="AE117" s="1854"/>
      <c r="AF117" s="7"/>
      <c r="AG117" s="7"/>
      <c r="AH117" s="1115">
        <v>79</v>
      </c>
      <c r="AI117" s="1854" t="s">
        <v>118</v>
      </c>
      <c r="AJ117" s="1854"/>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row>
    <row r="118" spans="1:65" customFormat="1" ht="15.75" x14ac:dyDescent="0.25">
      <c r="A118" s="843">
        <v>83</v>
      </c>
      <c r="B118" s="9" t="s">
        <v>20</v>
      </c>
      <c r="C118" s="338">
        <v>10000000</v>
      </c>
      <c r="D118" s="679" t="s">
        <v>44</v>
      </c>
      <c r="E118" s="1333"/>
      <c r="F118" s="205"/>
      <c r="G118" s="7"/>
      <c r="H118" s="7"/>
      <c r="I118" s="537">
        <v>83</v>
      </c>
      <c r="J118" s="848">
        <v>12000000</v>
      </c>
      <c r="K118" s="1333"/>
      <c r="L118" s="1333"/>
      <c r="M118" s="1333"/>
      <c r="N118" s="1333"/>
      <c r="O118" s="1333"/>
      <c r="P118" s="1333"/>
      <c r="Q118" s="1115">
        <v>83</v>
      </c>
      <c r="R118" s="338">
        <v>-10000000</v>
      </c>
      <c r="S118" s="1491" t="s">
        <v>44</v>
      </c>
      <c r="T118" s="7"/>
      <c r="U118" s="7"/>
      <c r="V118" s="1115">
        <v>83</v>
      </c>
      <c r="W118" s="848">
        <v>12000000</v>
      </c>
      <c r="X118" s="7"/>
      <c r="Y118" s="1115">
        <v>83</v>
      </c>
      <c r="Z118" s="836"/>
      <c r="AA118" s="7"/>
      <c r="AB118" s="1115">
        <v>83</v>
      </c>
      <c r="AC118" s="1758">
        <f>AD32</f>
        <v>-805000</v>
      </c>
      <c r="AD118" s="1758"/>
      <c r="AE118" s="1758"/>
      <c r="AF118" s="267" t="s">
        <v>283</v>
      </c>
      <c r="AG118" s="7"/>
      <c r="AH118" s="1115">
        <v>83</v>
      </c>
      <c r="AI118" s="1758">
        <f>AD34</f>
        <v>2120000</v>
      </c>
      <c r="AJ118" s="1758"/>
      <c r="AK118" s="267" t="s">
        <v>283</v>
      </c>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row>
    <row r="119" spans="1:65" customFormat="1" ht="15.75" x14ac:dyDescent="0.25">
      <c r="A119" s="843">
        <v>85</v>
      </c>
      <c r="B119" s="3" t="s">
        <v>21</v>
      </c>
      <c r="C119" s="842" t="s">
        <v>99</v>
      </c>
      <c r="D119" s="679" t="s">
        <v>43</v>
      </c>
      <c r="E119" s="182"/>
      <c r="F119" s="198"/>
      <c r="G119" s="7"/>
      <c r="H119" s="7"/>
      <c r="I119" s="537">
        <v>85</v>
      </c>
      <c r="J119" s="841" t="s">
        <v>99</v>
      </c>
      <c r="K119" s="7"/>
      <c r="L119" s="7"/>
      <c r="M119" s="7"/>
      <c r="N119" s="7"/>
      <c r="O119" s="7"/>
      <c r="P119" s="7"/>
      <c r="Q119" s="1115">
        <v>85</v>
      </c>
      <c r="R119" s="842" t="s">
        <v>99</v>
      </c>
      <c r="S119" s="269" t="s">
        <v>43</v>
      </c>
      <c r="T119" s="198"/>
      <c r="U119" s="7"/>
      <c r="V119" s="1115">
        <v>85</v>
      </c>
      <c r="W119" s="841" t="s">
        <v>99</v>
      </c>
      <c r="X119" s="7"/>
      <c r="Y119" s="1115">
        <v>85</v>
      </c>
      <c r="Z119" s="120"/>
      <c r="AA119" s="7"/>
      <c r="AB119" s="1115">
        <v>85</v>
      </c>
      <c r="AC119" s="1854" t="s">
        <v>99</v>
      </c>
      <c r="AD119" s="1854"/>
      <c r="AE119" s="1854"/>
      <c r="AF119" s="7"/>
      <c r="AG119" s="7"/>
      <c r="AH119" s="1115">
        <v>85</v>
      </c>
      <c r="AI119" s="1854" t="s">
        <v>99</v>
      </c>
      <c r="AJ119" s="1854"/>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row>
    <row r="120" spans="1:65" customFormat="1" ht="15.75" x14ac:dyDescent="0.25">
      <c r="A120" s="843">
        <v>86</v>
      </c>
      <c r="B120" s="3" t="s">
        <v>22</v>
      </c>
      <c r="C120" s="1507"/>
      <c r="D120" s="679" t="s">
        <v>44</v>
      </c>
      <c r="E120" s="182"/>
      <c r="F120" s="198"/>
      <c r="G120" s="7"/>
      <c r="H120" s="7"/>
      <c r="I120" s="537">
        <v>86</v>
      </c>
      <c r="J120" s="1521"/>
      <c r="K120" s="7"/>
      <c r="L120" s="7"/>
      <c r="M120" s="7"/>
      <c r="N120" s="7"/>
      <c r="O120" s="7"/>
      <c r="P120" s="7"/>
      <c r="Q120" s="1115">
        <v>86</v>
      </c>
      <c r="R120" s="1507"/>
      <c r="S120" s="1143" t="s">
        <v>43</v>
      </c>
      <c r="T120" s="198"/>
      <c r="U120" s="7"/>
      <c r="V120" s="1115">
        <v>86</v>
      </c>
      <c r="W120" s="1521"/>
      <c r="X120" s="7"/>
      <c r="Y120" s="1115">
        <v>86</v>
      </c>
      <c r="Z120" s="120"/>
      <c r="AA120" s="7"/>
      <c r="AB120" s="1115">
        <v>86</v>
      </c>
      <c r="AC120" s="1855"/>
      <c r="AD120" s="1855"/>
      <c r="AE120" s="1855"/>
      <c r="AF120" s="7"/>
      <c r="AG120" s="7"/>
      <c r="AH120" s="1115">
        <v>86</v>
      </c>
      <c r="AI120" s="1855"/>
      <c r="AJ120" s="1855"/>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row>
    <row r="121" spans="1:65" customFormat="1" ht="15.75" x14ac:dyDescent="0.25">
      <c r="A121" s="843">
        <v>87</v>
      </c>
      <c r="B121" s="3" t="s">
        <v>23</v>
      </c>
      <c r="C121" s="854">
        <f>(C122/C118)*100</f>
        <v>102.1423698630137</v>
      </c>
      <c r="D121" s="679" t="s">
        <v>44</v>
      </c>
      <c r="E121" s="427"/>
      <c r="F121" s="206"/>
      <c r="G121" s="7"/>
      <c r="H121" s="7"/>
      <c r="I121" s="537">
        <v>87</v>
      </c>
      <c r="J121" s="854">
        <f>(J122/J118)*100</f>
        <v>101.33199999999999</v>
      </c>
      <c r="K121" s="7"/>
      <c r="L121" s="7"/>
      <c r="M121" s="7"/>
      <c r="N121" s="7"/>
      <c r="O121" s="7"/>
      <c r="P121" s="7"/>
      <c r="Q121" s="1115">
        <v>87</v>
      </c>
      <c r="R121" s="854">
        <f>(R122/C21)*100</f>
        <v>102.13747945205481</v>
      </c>
      <c r="S121" s="679" t="s">
        <v>44</v>
      </c>
      <c r="T121" s="657" t="s">
        <v>283</v>
      </c>
      <c r="U121" s="299"/>
      <c r="V121" s="1115">
        <v>87</v>
      </c>
      <c r="W121" s="854">
        <f>(W122/W118)*100</f>
        <v>101.31100000000002</v>
      </c>
      <c r="X121" s="7"/>
      <c r="Y121" s="1115">
        <v>87</v>
      </c>
      <c r="Z121" s="837"/>
      <c r="AA121" s="7"/>
      <c r="AB121" s="1115">
        <v>87</v>
      </c>
      <c r="AC121" s="1857">
        <f>AA31</f>
        <v>100.255</v>
      </c>
      <c r="AD121" s="1857"/>
      <c r="AE121" s="1857"/>
      <c r="AF121" s="657" t="s">
        <v>283</v>
      </c>
      <c r="AG121" s="7"/>
      <c r="AH121" s="1115">
        <v>87</v>
      </c>
      <c r="AI121" s="1857">
        <f>AA33</f>
        <v>100.456</v>
      </c>
      <c r="AJ121" s="185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row>
    <row r="122" spans="1:65" customFormat="1" ht="15.75" x14ac:dyDescent="0.25">
      <c r="A122" s="843">
        <v>88</v>
      </c>
      <c r="B122" s="3" t="s">
        <v>24</v>
      </c>
      <c r="C122" s="338">
        <f>(C118*(F22/100))+(C118*((1.5*341)/36500))</f>
        <v>10214236.98630137</v>
      </c>
      <c r="D122" s="679" t="s">
        <v>44</v>
      </c>
      <c r="E122" s="427"/>
      <c r="F122" s="205"/>
      <c r="G122" s="7"/>
      <c r="H122" s="7"/>
      <c r="I122" s="537">
        <v>88</v>
      </c>
      <c r="J122" s="338">
        <f>(J118*(N22/100))</f>
        <v>12159840</v>
      </c>
      <c r="K122" s="7"/>
      <c r="L122" s="7"/>
      <c r="M122" s="7"/>
      <c r="N122" s="7"/>
      <c r="O122" s="7"/>
      <c r="P122" s="7"/>
      <c r="Q122" s="1115">
        <v>88</v>
      </c>
      <c r="R122" s="338">
        <f>(C21*(R22/100))+(C21*((1.5*342)/36500))</f>
        <v>10213747.94520548</v>
      </c>
      <c r="S122" s="679" t="s">
        <v>44</v>
      </c>
      <c r="T122" s="7"/>
      <c r="U122" s="7"/>
      <c r="V122" s="1115">
        <v>88</v>
      </c>
      <c r="W122" s="338">
        <f>(W118*(W22/100))</f>
        <v>12157320.000000002</v>
      </c>
      <c r="X122" s="7"/>
      <c r="Y122" s="1115">
        <v>88</v>
      </c>
      <c r="Z122" s="836"/>
      <c r="AA122" s="7"/>
      <c r="AB122" s="1115">
        <v>88</v>
      </c>
      <c r="AC122" s="1859">
        <f>-AC118*(((AB35/(AB32+AB34))*100)/100)</f>
        <v>808084.41376957449</v>
      </c>
      <c r="AD122" s="1859"/>
      <c r="AE122" s="1859"/>
      <c r="AF122" s="7"/>
      <c r="AG122" s="7"/>
      <c r="AH122" s="1115">
        <v>88</v>
      </c>
      <c r="AI122" s="1858">
        <f>AI118*((((AC35-AC30)/AC32)*100)/100)</f>
        <v>2129667.2062416691</v>
      </c>
      <c r="AJ122" s="1858"/>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row>
    <row r="123" spans="1:65" customFormat="1" ht="15.75" x14ac:dyDescent="0.25">
      <c r="A123" s="843">
        <v>89</v>
      </c>
      <c r="B123" s="3" t="s">
        <v>25</v>
      </c>
      <c r="C123" s="123">
        <v>0</v>
      </c>
      <c r="D123" s="679" t="s">
        <v>44</v>
      </c>
      <c r="E123" s="182"/>
      <c r="F123" s="233"/>
      <c r="G123" s="7"/>
      <c r="H123" s="7"/>
      <c r="I123" s="537">
        <v>89</v>
      </c>
      <c r="J123" s="847">
        <v>0</v>
      </c>
      <c r="K123" s="7"/>
      <c r="L123" s="7"/>
      <c r="M123" s="7"/>
      <c r="N123" s="7"/>
      <c r="O123" s="7"/>
      <c r="P123" s="7"/>
      <c r="Q123" s="1115">
        <v>89</v>
      </c>
      <c r="R123" s="1233">
        <v>0</v>
      </c>
      <c r="S123" s="679" t="s">
        <v>44</v>
      </c>
      <c r="T123" s="207"/>
      <c r="U123" s="7"/>
      <c r="V123" s="1115">
        <v>89</v>
      </c>
      <c r="W123" s="847">
        <v>0</v>
      </c>
      <c r="X123" s="7"/>
      <c r="Y123" s="1115">
        <v>89</v>
      </c>
      <c r="Z123" s="838"/>
      <c r="AA123" s="7"/>
      <c r="AB123" s="1115">
        <v>89</v>
      </c>
      <c r="AC123" s="1757">
        <v>0</v>
      </c>
      <c r="AD123" s="1757"/>
      <c r="AE123" s="1757"/>
      <c r="AF123" s="7"/>
      <c r="AG123" s="7"/>
      <c r="AH123" s="1115">
        <v>89</v>
      </c>
      <c r="AI123" s="1757">
        <v>0</v>
      </c>
      <c r="AJ123" s="175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row>
    <row r="124" spans="1:65" customFormat="1" ht="15.75" x14ac:dyDescent="0.25">
      <c r="A124" s="843">
        <v>90</v>
      </c>
      <c r="B124" s="3" t="s">
        <v>26</v>
      </c>
      <c r="C124" s="842" t="s">
        <v>114</v>
      </c>
      <c r="D124" s="679" t="s">
        <v>43</v>
      </c>
      <c r="E124" s="182"/>
      <c r="F124" s="198"/>
      <c r="G124" s="7"/>
      <c r="H124" s="7"/>
      <c r="I124" s="537">
        <v>90</v>
      </c>
      <c r="J124" s="841" t="s">
        <v>114</v>
      </c>
      <c r="K124" s="7"/>
      <c r="L124" s="7"/>
      <c r="M124" s="7"/>
      <c r="N124" s="7"/>
      <c r="O124" s="7"/>
      <c r="P124" s="7"/>
      <c r="Q124" s="1115">
        <v>90</v>
      </c>
      <c r="R124" s="842" t="s">
        <v>114</v>
      </c>
      <c r="S124" s="1143" t="s">
        <v>44</v>
      </c>
      <c r="T124" s="198"/>
      <c r="U124" s="7"/>
      <c r="V124" s="1115">
        <v>90</v>
      </c>
      <c r="W124" s="841" t="s">
        <v>114</v>
      </c>
      <c r="X124" s="7"/>
      <c r="Y124" s="1115">
        <v>90</v>
      </c>
      <c r="Z124" s="120"/>
      <c r="AA124" s="7"/>
      <c r="AB124" s="1115">
        <v>90</v>
      </c>
      <c r="AC124" s="1854" t="s">
        <v>114</v>
      </c>
      <c r="AD124" s="1854"/>
      <c r="AE124" s="1854"/>
      <c r="AF124" s="7"/>
      <c r="AG124" s="7"/>
      <c r="AH124" s="1115">
        <v>90</v>
      </c>
      <c r="AI124" s="1854" t="s">
        <v>114</v>
      </c>
      <c r="AJ124" s="1854"/>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row>
    <row r="125" spans="1:65" customFormat="1" ht="15.75" x14ac:dyDescent="0.25">
      <c r="A125" s="843">
        <v>91</v>
      </c>
      <c r="B125" s="3" t="s">
        <v>27</v>
      </c>
      <c r="C125" s="124" t="s">
        <v>156</v>
      </c>
      <c r="D125" s="679" t="s">
        <v>44</v>
      </c>
      <c r="E125" s="427"/>
      <c r="F125" s="208"/>
      <c r="G125" s="7"/>
      <c r="H125" s="7"/>
      <c r="I125" s="537">
        <v>91</v>
      </c>
      <c r="J125" s="290" t="s">
        <v>121</v>
      </c>
      <c r="K125" s="7"/>
      <c r="L125" s="7"/>
      <c r="M125" s="7"/>
      <c r="N125" s="7"/>
      <c r="O125" s="7"/>
      <c r="P125" s="7"/>
      <c r="Q125" s="1115">
        <v>91</v>
      </c>
      <c r="R125" s="124" t="s">
        <v>156</v>
      </c>
      <c r="S125" s="1143" t="s">
        <v>44</v>
      </c>
      <c r="T125" s="208"/>
      <c r="U125" s="7"/>
      <c r="V125" s="1115">
        <v>91</v>
      </c>
      <c r="W125" s="290" t="s">
        <v>121</v>
      </c>
      <c r="X125" s="7"/>
      <c r="Y125" s="1115">
        <v>91</v>
      </c>
      <c r="Z125" s="839"/>
      <c r="AA125" s="7"/>
      <c r="AB125" s="1115">
        <v>91</v>
      </c>
      <c r="AC125" s="1856" t="s">
        <v>775</v>
      </c>
      <c r="AD125" s="1856"/>
      <c r="AE125" s="1856"/>
      <c r="AF125" s="7"/>
      <c r="AG125" s="7"/>
      <c r="AH125" s="1115">
        <v>91</v>
      </c>
      <c r="AI125" s="1856" t="s">
        <v>776</v>
      </c>
      <c r="AJ125" s="1856"/>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row>
    <row r="126" spans="1:65" customFormat="1" ht="15.75" customHeight="1" x14ac:dyDescent="0.25">
      <c r="A126" s="843">
        <v>92</v>
      </c>
      <c r="B126" s="3" t="s">
        <v>28</v>
      </c>
      <c r="C126" s="842" t="s">
        <v>115</v>
      </c>
      <c r="D126" s="679" t="s">
        <v>44</v>
      </c>
      <c r="E126" s="182"/>
      <c r="F126" s="198"/>
      <c r="G126" s="7"/>
      <c r="H126" s="7"/>
      <c r="I126" s="537">
        <v>92</v>
      </c>
      <c r="J126" s="841" t="s">
        <v>115</v>
      </c>
      <c r="K126" s="7"/>
      <c r="L126" s="7"/>
      <c r="M126" s="7"/>
      <c r="N126" s="7"/>
      <c r="O126" s="7"/>
      <c r="P126" s="7"/>
      <c r="Q126" s="1115">
        <v>92</v>
      </c>
      <c r="R126" s="842" t="s">
        <v>115</v>
      </c>
      <c r="S126" s="679" t="s">
        <v>44</v>
      </c>
      <c r="T126" s="198"/>
      <c r="U126" s="7"/>
      <c r="V126" s="1115">
        <v>92</v>
      </c>
      <c r="W126" s="841" t="s">
        <v>115</v>
      </c>
      <c r="X126" s="7"/>
      <c r="Y126" s="1115">
        <v>92</v>
      </c>
      <c r="Z126" s="120"/>
      <c r="AA126" s="7"/>
      <c r="AB126" s="1115">
        <v>92</v>
      </c>
      <c r="AC126" s="1854" t="s">
        <v>115</v>
      </c>
      <c r="AD126" s="1854"/>
      <c r="AE126" s="1854"/>
      <c r="AF126" s="7"/>
      <c r="AG126" s="7"/>
      <c r="AH126" s="1115">
        <v>92</v>
      </c>
      <c r="AI126" s="1854" t="s">
        <v>115</v>
      </c>
      <c r="AJ126" s="1854"/>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row>
    <row r="127" spans="1:65" customFormat="1" ht="15.75" customHeight="1" x14ac:dyDescent="0.25">
      <c r="A127" s="843">
        <v>93</v>
      </c>
      <c r="B127" s="3" t="s">
        <v>75</v>
      </c>
      <c r="C127" s="89" t="s">
        <v>119</v>
      </c>
      <c r="D127" s="679" t="s">
        <v>44</v>
      </c>
      <c r="E127" s="182"/>
      <c r="F127" s="198"/>
      <c r="G127" s="7"/>
      <c r="H127" s="7"/>
      <c r="I127" s="537">
        <v>93</v>
      </c>
      <c r="J127" s="25" t="s">
        <v>119</v>
      </c>
      <c r="K127" s="7"/>
      <c r="L127" s="7"/>
      <c r="M127" s="7"/>
      <c r="N127" s="7"/>
      <c r="O127" s="7"/>
      <c r="P127" s="7"/>
      <c r="Q127" s="1115">
        <v>93</v>
      </c>
      <c r="R127" s="89" t="s">
        <v>119</v>
      </c>
      <c r="S127" s="679" t="s">
        <v>44</v>
      </c>
      <c r="T127" s="198"/>
      <c r="U127" s="7"/>
      <c r="V127" s="1115">
        <v>93</v>
      </c>
      <c r="W127" s="25" t="s">
        <v>119</v>
      </c>
      <c r="X127" s="7"/>
      <c r="Y127" s="1115">
        <v>93</v>
      </c>
      <c r="Z127" s="392"/>
      <c r="AA127" s="7"/>
      <c r="AB127" s="1115">
        <v>93</v>
      </c>
      <c r="AC127" s="1854" t="s">
        <v>119</v>
      </c>
      <c r="AD127" s="1854"/>
      <c r="AE127" s="1854"/>
      <c r="AF127" s="7"/>
      <c r="AG127" s="7"/>
      <c r="AH127" s="1115">
        <v>93</v>
      </c>
      <c r="AI127" s="1854" t="s">
        <v>119</v>
      </c>
      <c r="AJ127" s="1854"/>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row>
    <row r="128" spans="1:65" customFormat="1" ht="15" customHeight="1" x14ac:dyDescent="0.25">
      <c r="A128" s="843">
        <v>94</v>
      </c>
      <c r="B128" s="3" t="s">
        <v>74</v>
      </c>
      <c r="C128" s="842" t="s">
        <v>116</v>
      </c>
      <c r="D128" s="679" t="s">
        <v>44</v>
      </c>
      <c r="E128" s="182"/>
      <c r="F128" s="198"/>
      <c r="G128" s="7"/>
      <c r="H128" s="7"/>
      <c r="I128" s="537">
        <v>94</v>
      </c>
      <c r="J128" s="841" t="s">
        <v>116</v>
      </c>
      <c r="K128" s="7"/>
      <c r="L128" s="7"/>
      <c r="M128" s="7"/>
      <c r="N128" s="7"/>
      <c r="O128" s="7"/>
      <c r="P128" s="7"/>
      <c r="Q128" s="1115">
        <v>94</v>
      </c>
      <c r="R128" s="842" t="s">
        <v>116</v>
      </c>
      <c r="S128" s="679" t="s">
        <v>44</v>
      </c>
      <c r="T128" s="198"/>
      <c r="U128" s="7"/>
      <c r="V128" s="1115">
        <v>94</v>
      </c>
      <c r="W128" s="841" t="s">
        <v>116</v>
      </c>
      <c r="X128" s="7"/>
      <c r="Y128" s="1115">
        <v>94</v>
      </c>
      <c r="Z128" s="120"/>
      <c r="AA128" s="7"/>
      <c r="AB128" s="1115">
        <v>94</v>
      </c>
      <c r="AC128" s="1854" t="s">
        <v>116</v>
      </c>
      <c r="AD128" s="1854"/>
      <c r="AE128" s="1854"/>
      <c r="AF128" s="7"/>
      <c r="AG128" s="7"/>
      <c r="AH128" s="1115">
        <v>94</v>
      </c>
      <c r="AI128" s="1854" t="s">
        <v>116</v>
      </c>
      <c r="AJ128" s="1854"/>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row>
    <row r="129" spans="1:65" customFormat="1" ht="15" customHeight="1" x14ac:dyDescent="0.25">
      <c r="A129" s="843">
        <v>95</v>
      </c>
      <c r="B129" s="9" t="s">
        <v>38</v>
      </c>
      <c r="C129" s="851" t="b">
        <v>1</v>
      </c>
      <c r="D129" s="679" t="s">
        <v>44</v>
      </c>
      <c r="E129" s="427"/>
      <c r="F129" s="198"/>
      <c r="G129" s="7"/>
      <c r="H129" s="7"/>
      <c r="I129" s="537">
        <v>95</v>
      </c>
      <c r="J129" s="841" t="b">
        <v>1</v>
      </c>
      <c r="K129" s="7"/>
      <c r="L129" s="7"/>
      <c r="M129" s="7"/>
      <c r="N129" s="7"/>
      <c r="O129" s="7"/>
      <c r="P129" s="7"/>
      <c r="Q129" s="1115">
        <v>95</v>
      </c>
      <c r="R129" s="851" t="b">
        <v>1</v>
      </c>
      <c r="S129" s="679" t="s">
        <v>44</v>
      </c>
      <c r="T129" s="198"/>
      <c r="U129" s="7"/>
      <c r="V129" s="1115">
        <v>95</v>
      </c>
      <c r="W129" s="841" t="b">
        <v>1</v>
      </c>
      <c r="X129" s="7"/>
      <c r="Y129" s="1115">
        <v>95</v>
      </c>
      <c r="Z129" s="841" t="b">
        <v>1</v>
      </c>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row>
    <row r="130" spans="1:65" customFormat="1" ht="15.75" customHeight="1" x14ac:dyDescent="0.25">
      <c r="A130" s="18">
        <v>96</v>
      </c>
      <c r="B130" s="10" t="s">
        <v>36</v>
      </c>
      <c r="C130" s="642"/>
      <c r="D130" s="679" t="s">
        <v>44</v>
      </c>
      <c r="E130" s="7"/>
      <c r="F130" s="198"/>
      <c r="G130" s="7"/>
      <c r="H130" s="7"/>
      <c r="I130" s="269">
        <v>96</v>
      </c>
      <c r="J130" s="840"/>
      <c r="K130" s="7"/>
      <c r="L130" s="7"/>
      <c r="M130" s="7"/>
      <c r="N130" s="7"/>
      <c r="O130" s="7"/>
      <c r="P130" s="7"/>
      <c r="Q130" s="1115">
        <v>96</v>
      </c>
      <c r="R130" s="642"/>
      <c r="S130" s="679" t="s">
        <v>44</v>
      </c>
      <c r="T130" s="198"/>
      <c r="U130" s="7"/>
      <c r="V130" s="1115">
        <v>96</v>
      </c>
      <c r="W130" s="840"/>
      <c r="X130" s="7"/>
      <c r="Y130" s="1115">
        <v>96</v>
      </c>
      <c r="Z130" s="642"/>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row>
    <row r="131" spans="1:65" customFormat="1" ht="15.75" customHeight="1" x14ac:dyDescent="0.25">
      <c r="A131" s="18">
        <v>97</v>
      </c>
      <c r="B131" s="10" t="s">
        <v>32</v>
      </c>
      <c r="C131" s="112"/>
      <c r="D131" s="679" t="s">
        <v>44</v>
      </c>
      <c r="E131" s="267"/>
      <c r="F131" s="198"/>
      <c r="G131" s="7"/>
      <c r="H131" s="7"/>
      <c r="I131" s="269">
        <v>97</v>
      </c>
      <c r="J131" s="79"/>
      <c r="K131" s="7"/>
      <c r="L131" s="7"/>
      <c r="M131" s="7"/>
      <c r="N131" s="7"/>
      <c r="O131" s="7"/>
      <c r="P131" s="7"/>
      <c r="Q131" s="1115">
        <v>97</v>
      </c>
      <c r="R131" s="1436" t="s">
        <v>623</v>
      </c>
      <c r="S131" s="679" t="s">
        <v>769</v>
      </c>
      <c r="T131" s="198"/>
      <c r="U131" s="7"/>
      <c r="V131" s="1115">
        <v>97</v>
      </c>
      <c r="W131" s="1436" t="s">
        <v>623</v>
      </c>
      <c r="X131" s="7"/>
      <c r="Y131" s="1115">
        <v>97</v>
      </c>
      <c r="Z131" s="1436" t="s">
        <v>623</v>
      </c>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row>
    <row r="132" spans="1:65" ht="15.75" customHeight="1" x14ac:dyDescent="0.25">
      <c r="A132" s="269">
        <v>98</v>
      </c>
      <c r="B132" s="659" t="s">
        <v>39</v>
      </c>
      <c r="C132" s="1181" t="s">
        <v>47</v>
      </c>
      <c r="D132" s="1143" t="s">
        <v>130</v>
      </c>
      <c r="F132" s="198"/>
      <c r="I132" s="269">
        <v>98</v>
      </c>
      <c r="J132" s="1181" t="s">
        <v>47</v>
      </c>
      <c r="Q132" s="1115">
        <v>98</v>
      </c>
      <c r="R132" s="1185" t="s">
        <v>45</v>
      </c>
      <c r="S132" s="1143" t="s">
        <v>130</v>
      </c>
      <c r="T132" s="198"/>
      <c r="V132" s="1115">
        <v>98</v>
      </c>
      <c r="W132" s="1185" t="s">
        <v>45</v>
      </c>
      <c r="Y132" s="1115">
        <v>98</v>
      </c>
      <c r="Z132" s="1185" t="s">
        <v>45</v>
      </c>
    </row>
    <row r="133" spans="1:65" ht="15.75" customHeight="1" x14ac:dyDescent="0.25">
      <c r="A133" s="269">
        <v>99</v>
      </c>
      <c r="B133" s="661" t="s">
        <v>29</v>
      </c>
      <c r="C133" s="1181" t="s">
        <v>117</v>
      </c>
      <c r="D133" s="1143" t="s">
        <v>130</v>
      </c>
      <c r="F133" s="198"/>
      <c r="G133" s="648"/>
      <c r="H133" s="648"/>
      <c r="I133" s="269">
        <v>99</v>
      </c>
      <c r="J133" s="1181" t="s">
        <v>117</v>
      </c>
      <c r="Q133" s="1115">
        <v>99</v>
      </c>
      <c r="R133" s="1436" t="s">
        <v>623</v>
      </c>
      <c r="S133" s="1143" t="s">
        <v>769</v>
      </c>
      <c r="T133" s="198"/>
      <c r="V133" s="1115">
        <v>99</v>
      </c>
      <c r="W133" s="1436" t="s">
        <v>623</v>
      </c>
      <c r="Y133" s="1115">
        <v>99</v>
      </c>
      <c r="Z133" s="1436" t="s">
        <v>623</v>
      </c>
    </row>
    <row r="134" spans="1:65" ht="15.75" customHeight="1" x14ac:dyDescent="0.25">
      <c r="A134" s="175" t="s">
        <v>122</v>
      </c>
      <c r="C134" s="66">
        <v>47</v>
      </c>
      <c r="D134" s="7"/>
      <c r="E134" s="212"/>
      <c r="F134" s="212"/>
      <c r="G134" s="212"/>
      <c r="H134" s="212"/>
      <c r="I134" s="175"/>
      <c r="J134" s="66">
        <v>47</v>
      </c>
      <c r="Q134" s="175"/>
      <c r="R134" s="66">
        <v>30</v>
      </c>
      <c r="S134" s="66"/>
      <c r="T134" s="66"/>
      <c r="V134" s="175"/>
      <c r="W134" s="66">
        <v>30</v>
      </c>
      <c r="Y134" s="175"/>
      <c r="Z134" s="66">
        <v>15</v>
      </c>
    </row>
    <row r="135" spans="1:65" ht="15.75" customHeight="1" x14ac:dyDescent="0.25">
      <c r="D135" s="7"/>
      <c r="E135" s="212"/>
      <c r="F135" s="212"/>
      <c r="G135" s="212"/>
      <c r="H135" s="212"/>
    </row>
    <row r="136" spans="1:65" ht="15.75" customHeight="1" x14ac:dyDescent="0.25">
      <c r="Q136" s="1723">
        <v>2.87</v>
      </c>
      <c r="R136" s="1734" t="s">
        <v>913</v>
      </c>
      <c r="S136" s="1736"/>
      <c r="Y136" s="1688">
        <v>2.73</v>
      </c>
      <c r="Z136" s="1569" t="s">
        <v>758</v>
      </c>
      <c r="AB136" s="781">
        <v>2.83</v>
      </c>
      <c r="AC136" s="1565" t="s">
        <v>783</v>
      </c>
      <c r="AD136" s="1565"/>
      <c r="AE136" s="1565"/>
      <c r="AH136" s="781">
        <v>2.83</v>
      </c>
      <c r="AI136" s="1570" t="s">
        <v>783</v>
      </c>
      <c r="AJ136" s="1572"/>
    </row>
    <row r="137" spans="1:65" ht="15" customHeight="1" x14ac:dyDescent="0.25">
      <c r="Q137" s="1723"/>
      <c r="R137" s="1869"/>
      <c r="S137" s="1870"/>
      <c r="Y137" s="1688"/>
      <c r="Z137" s="1569"/>
      <c r="AB137" s="1723">
        <v>2.87</v>
      </c>
      <c r="AC137" s="1730" t="s">
        <v>913</v>
      </c>
      <c r="AD137" s="1730"/>
      <c r="AE137" s="1730"/>
    </row>
    <row r="138" spans="1:65" ht="15" customHeight="1" x14ac:dyDescent="0.25">
      <c r="Q138" s="1723"/>
      <c r="R138" s="1737"/>
      <c r="S138" s="1739"/>
      <c r="Y138" s="1688"/>
      <c r="Z138" s="1569"/>
      <c r="AB138" s="1723"/>
      <c r="AC138" s="1730"/>
      <c r="AD138" s="1730"/>
      <c r="AE138" s="1730"/>
    </row>
    <row r="139" spans="1:65" ht="15" customHeight="1" x14ac:dyDescent="0.25">
      <c r="Y139" s="1688">
        <v>2.75</v>
      </c>
      <c r="Z139" s="1569" t="s">
        <v>859</v>
      </c>
      <c r="AB139" s="1723"/>
      <c r="AC139" s="1730"/>
      <c r="AD139" s="1730"/>
      <c r="AE139" s="1730"/>
    </row>
    <row r="140" spans="1:65" ht="15" customHeight="1" x14ac:dyDescent="0.25">
      <c r="Y140" s="1688"/>
      <c r="Z140" s="1569"/>
      <c r="AB140" s="1723"/>
      <c r="AC140" s="1730"/>
      <c r="AD140" s="1730"/>
      <c r="AE140" s="1730"/>
    </row>
    <row r="141" spans="1:65" customFormat="1" ht="15" customHeight="1" x14ac:dyDescent="0.25">
      <c r="A141" s="7"/>
      <c r="B141" s="7"/>
      <c r="C141" s="7"/>
      <c r="D141" s="294"/>
      <c r="E141" s="7"/>
      <c r="F141" s="7"/>
      <c r="G141" s="7"/>
      <c r="H141" s="7"/>
      <c r="I141" s="7"/>
      <c r="J141" s="7"/>
      <c r="K141" s="7"/>
      <c r="L141" s="7"/>
      <c r="M141" s="7"/>
      <c r="N141" s="7"/>
      <c r="O141" s="7"/>
      <c r="P141" s="7"/>
      <c r="Q141" s="7"/>
      <c r="R141" s="7"/>
      <c r="S141" s="7"/>
      <c r="T141" s="7"/>
      <c r="U141" s="7"/>
      <c r="V141" s="7"/>
      <c r="W141" s="7"/>
      <c r="X141" s="7"/>
      <c r="Y141" s="1871"/>
      <c r="Z141" s="1716"/>
      <c r="AA141" s="1060"/>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5" customFormat="1" ht="15" customHeight="1" x14ac:dyDescent="0.25">
      <c r="A142" s="7"/>
      <c r="B142" s="7"/>
      <c r="C142" s="7"/>
      <c r="D142" s="294"/>
      <c r="E142" s="7"/>
      <c r="F142" s="7"/>
      <c r="G142" s="7"/>
      <c r="H142" s="7"/>
      <c r="I142" s="7"/>
      <c r="J142" s="7"/>
      <c r="K142" s="7"/>
      <c r="L142" s="7"/>
      <c r="M142" s="7"/>
      <c r="N142" s="7"/>
      <c r="O142" s="7"/>
      <c r="P142" s="7"/>
      <c r="Q142" s="7"/>
      <c r="R142" s="7"/>
      <c r="S142" s="7"/>
      <c r="T142" s="7"/>
      <c r="U142" s="7"/>
      <c r="V142" s="7"/>
      <c r="W142" s="7"/>
      <c r="X142" s="7"/>
      <c r="Y142" s="1871"/>
      <c r="Z142" s="1716"/>
      <c r="AA142" s="1060"/>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5" ht="15" customHeight="1" x14ac:dyDescent="0.25">
      <c r="Y143" s="1871"/>
      <c r="Z143" s="1716"/>
      <c r="AA143" s="1060"/>
    </row>
    <row r="144" spans="1:65" x14ac:dyDescent="0.25">
      <c r="Y144" s="1871"/>
      <c r="Z144" s="1716"/>
      <c r="AA144" s="212"/>
    </row>
  </sheetData>
  <mergeCells count="112">
    <mergeCell ref="Q136:Q138"/>
    <mergeCell ref="R136:S138"/>
    <mergeCell ref="Z141:Z144"/>
    <mergeCell ref="Y141:Y144"/>
    <mergeCell ref="AB137:AB140"/>
    <mergeCell ref="AC137:AE140"/>
    <mergeCell ref="A9:C9"/>
    <mergeCell ref="I9:K9"/>
    <mergeCell ref="L9:N9"/>
    <mergeCell ref="Y37:AA37"/>
    <mergeCell ref="F11:G11"/>
    <mergeCell ref="L11:M11"/>
    <mergeCell ref="Y38:Z38"/>
    <mergeCell ref="A19:A20"/>
    <mergeCell ref="B19:B20"/>
    <mergeCell ref="C19:C20"/>
    <mergeCell ref="F19:G19"/>
    <mergeCell ref="I19:I20"/>
    <mergeCell ref="J19:J20"/>
    <mergeCell ref="F12:G12"/>
    <mergeCell ref="L12:M12"/>
    <mergeCell ref="A15:A16"/>
    <mergeCell ref="B15:B16"/>
    <mergeCell ref="C15:C16"/>
    <mergeCell ref="F15:G15"/>
    <mergeCell ref="I15:I16"/>
    <mergeCell ref="J15:J16"/>
    <mergeCell ref="L15:M15"/>
    <mergeCell ref="L19:M19"/>
    <mergeCell ref="F20:G20"/>
    <mergeCell ref="L20:M20"/>
    <mergeCell ref="F16:G16"/>
    <mergeCell ref="L16:M16"/>
    <mergeCell ref="F27:G27"/>
    <mergeCell ref="L27:M27"/>
    <mergeCell ref="U31:V31"/>
    <mergeCell ref="Y39:Y41"/>
    <mergeCell ref="F22:G22"/>
    <mergeCell ref="L22:M22"/>
    <mergeCell ref="P22:Q22"/>
    <mergeCell ref="U22:V22"/>
    <mergeCell ref="F53:F54"/>
    <mergeCell ref="I53:J53"/>
    <mergeCell ref="Q53:S53"/>
    <mergeCell ref="P32:Q32"/>
    <mergeCell ref="P34:Q34"/>
    <mergeCell ref="U32:V32"/>
    <mergeCell ref="U34:V34"/>
    <mergeCell ref="Y28:Z28"/>
    <mergeCell ref="Y29:Z29"/>
    <mergeCell ref="Y30:Z30"/>
    <mergeCell ref="Y31:Z31"/>
    <mergeCell ref="Y32:Z32"/>
    <mergeCell ref="Y139:Y140"/>
    <mergeCell ref="Y33:Z33"/>
    <mergeCell ref="Y34:Z34"/>
    <mergeCell ref="U33:V33"/>
    <mergeCell ref="Y45:Y49"/>
    <mergeCell ref="Y42:Y44"/>
    <mergeCell ref="Z139:Z140"/>
    <mergeCell ref="Y136:Y138"/>
    <mergeCell ref="Z136:Z138"/>
    <mergeCell ref="V53:W53"/>
    <mergeCell ref="Y53:Z53"/>
    <mergeCell ref="V54:W54"/>
    <mergeCell ref="Y54:Z54"/>
    <mergeCell ref="A28:B28"/>
    <mergeCell ref="F30:G30"/>
    <mergeCell ref="F31:G31"/>
    <mergeCell ref="F33:G33"/>
    <mergeCell ref="P31:Q31"/>
    <mergeCell ref="P33:Q33"/>
    <mergeCell ref="A73:C73"/>
    <mergeCell ref="I73:J73"/>
    <mergeCell ref="A54:C54"/>
    <mergeCell ref="I54:J54"/>
    <mergeCell ref="Q54:S54"/>
    <mergeCell ref="AC117:AE117"/>
    <mergeCell ref="AC118:AE118"/>
    <mergeCell ref="A53:C53"/>
    <mergeCell ref="AC120:AE120"/>
    <mergeCell ref="AC121:AE121"/>
    <mergeCell ref="AC122:AE122"/>
    <mergeCell ref="AC113:AE113"/>
    <mergeCell ref="AC114:AE114"/>
    <mergeCell ref="AC115:AE115"/>
    <mergeCell ref="AC116:AE116"/>
    <mergeCell ref="AC119:AE119"/>
    <mergeCell ref="AI113:AJ113"/>
    <mergeCell ref="AI114:AJ114"/>
    <mergeCell ref="AI115:AJ115"/>
    <mergeCell ref="AI116:AJ116"/>
    <mergeCell ref="AC136:AE136"/>
    <mergeCell ref="AI136:AJ136"/>
    <mergeCell ref="AI123:AJ123"/>
    <mergeCell ref="AI124:AJ124"/>
    <mergeCell ref="AI125:AJ125"/>
    <mergeCell ref="AI126:AJ126"/>
    <mergeCell ref="AI127:AJ127"/>
    <mergeCell ref="AI128:AJ128"/>
    <mergeCell ref="AI117:AJ117"/>
    <mergeCell ref="AI118:AJ118"/>
    <mergeCell ref="AI119:AJ119"/>
    <mergeCell ref="AI120:AJ120"/>
    <mergeCell ref="AI121:AJ121"/>
    <mergeCell ref="AI122:AJ122"/>
    <mergeCell ref="AC123:AE123"/>
    <mergeCell ref="AC124:AE124"/>
    <mergeCell ref="AC125:AE125"/>
    <mergeCell ref="AC126:AE126"/>
    <mergeCell ref="AC127:AE127"/>
    <mergeCell ref="AC128:AE128"/>
  </mergeCells>
  <pageMargins left="0.23622047244094491" right="0.23622047244094491" top="0.19685039370078741" bottom="0.15748031496062992" header="0.11811023622047245" footer="0.11811023622047245"/>
  <pageSetup paperSize="8"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M128"/>
  <sheetViews>
    <sheetView zoomScale="75" zoomScaleNormal="75" workbookViewId="0">
      <selection activeCell="A9" sqref="A9"/>
    </sheetView>
  </sheetViews>
  <sheetFormatPr defaultRowHeight="15" x14ac:dyDescent="0.25"/>
  <cols>
    <col min="1" max="1" width="7.7109375" style="7" customWidth="1"/>
    <col min="2" max="3" width="54.7109375" style="7" customWidth="1"/>
    <col min="4" max="4" width="3.28515625" style="294" customWidth="1"/>
    <col min="5" max="5" width="13.85546875" style="7" customWidth="1"/>
    <col min="6" max="6" width="20.7109375" style="7" customWidth="1"/>
    <col min="7" max="16384" width="9.140625" style="7"/>
  </cols>
  <sheetData>
    <row r="4" spans="1:7" ht="18" x14ac:dyDescent="0.25">
      <c r="B4" s="1220" t="s">
        <v>882</v>
      </c>
    </row>
    <row r="7" spans="1:7" ht="11.25" customHeight="1" x14ac:dyDescent="0.25"/>
    <row r="8" spans="1:7" ht="11.25" customHeight="1" x14ac:dyDescent="0.25"/>
    <row r="9" spans="1:7" s="175" customFormat="1" ht="15.75" x14ac:dyDescent="0.25">
      <c r="A9" s="1221" t="s">
        <v>131</v>
      </c>
      <c r="D9" s="56"/>
      <c r="E9" s="1221"/>
    </row>
    <row r="10" spans="1:7" s="175" customFormat="1" ht="15.75" x14ac:dyDescent="0.25">
      <c r="A10" s="1115">
        <v>1</v>
      </c>
      <c r="B10" s="873" t="s">
        <v>127</v>
      </c>
      <c r="C10" s="411" t="s">
        <v>138</v>
      </c>
      <c r="D10" s="56"/>
      <c r="E10" s="1221"/>
    </row>
    <row r="11" spans="1:7" ht="15.75" x14ac:dyDescent="0.25">
      <c r="A11" s="1115">
        <v>2</v>
      </c>
      <c r="B11" s="873" t="s">
        <v>90</v>
      </c>
      <c r="C11" s="1181" t="s">
        <v>94</v>
      </c>
      <c r="E11" s="1200" t="s">
        <v>95</v>
      </c>
      <c r="F11" s="1574" t="s">
        <v>93</v>
      </c>
      <c r="G11" s="1574"/>
    </row>
    <row r="12" spans="1:7" ht="15.75" x14ac:dyDescent="0.25">
      <c r="A12" s="1115">
        <v>3</v>
      </c>
      <c r="B12" s="873" t="s">
        <v>91</v>
      </c>
      <c r="C12" s="1181" t="s">
        <v>96</v>
      </c>
      <c r="E12" s="1200" t="s">
        <v>95</v>
      </c>
      <c r="F12" s="1574" t="s">
        <v>97</v>
      </c>
      <c r="G12" s="1574"/>
    </row>
    <row r="13" spans="1:7" ht="15.75" x14ac:dyDescent="0.25">
      <c r="A13" s="1115">
        <v>4</v>
      </c>
      <c r="B13" s="873" t="s">
        <v>101</v>
      </c>
      <c r="C13" s="1187">
        <v>43941</v>
      </c>
      <c r="E13" s="820"/>
      <c r="F13" s="175"/>
    </row>
    <row r="14" spans="1:7" ht="15.75" x14ac:dyDescent="0.25">
      <c r="A14" s="1115">
        <v>5</v>
      </c>
      <c r="B14" s="873" t="s">
        <v>123</v>
      </c>
      <c r="C14" s="821">
        <v>0.45520833333333338</v>
      </c>
      <c r="E14" s="820"/>
      <c r="F14" s="175"/>
    </row>
    <row r="15" spans="1:7" ht="15.75" x14ac:dyDescent="0.25">
      <c r="A15" s="1115">
        <v>6</v>
      </c>
      <c r="B15" s="873" t="s">
        <v>124</v>
      </c>
      <c r="C15" s="1187" t="s">
        <v>125</v>
      </c>
      <c r="E15" s="820"/>
      <c r="F15" s="175"/>
    </row>
    <row r="16" spans="1:7" ht="15.75" x14ac:dyDescent="0.25">
      <c r="A16" s="1115">
        <v>7</v>
      </c>
      <c r="B16" s="873" t="s">
        <v>102</v>
      </c>
      <c r="C16" s="1187">
        <v>43942</v>
      </c>
      <c r="E16" s="820"/>
      <c r="F16" s="175"/>
    </row>
    <row r="17" spans="1:7" ht="15.75" x14ac:dyDescent="0.25">
      <c r="A17" s="1115">
        <v>8</v>
      </c>
      <c r="B17" s="873" t="s">
        <v>103</v>
      </c>
      <c r="C17" s="1187">
        <f>C16+7</f>
        <v>43949</v>
      </c>
      <c r="E17" s="820"/>
      <c r="F17" s="175"/>
    </row>
    <row r="18" spans="1:7" ht="15.75" x14ac:dyDescent="0.25">
      <c r="A18" s="1578">
        <v>9</v>
      </c>
      <c r="B18" s="1580" t="s">
        <v>85</v>
      </c>
      <c r="C18" s="1582" t="s">
        <v>98</v>
      </c>
      <c r="E18" s="1200" t="s">
        <v>181</v>
      </c>
      <c r="F18" s="1575" t="s">
        <v>92</v>
      </c>
      <c r="G18" s="1575"/>
    </row>
    <row r="19" spans="1:7" ht="15.75" x14ac:dyDescent="0.25">
      <c r="A19" s="1579"/>
      <c r="B19" s="1581"/>
      <c r="C19" s="1583"/>
      <c r="E19" s="1200" t="s">
        <v>182</v>
      </c>
      <c r="F19" s="1574" t="s">
        <v>119</v>
      </c>
      <c r="G19" s="1574"/>
    </row>
    <row r="20" spans="1:7" ht="15.75" x14ac:dyDescent="0.25">
      <c r="A20" s="1115">
        <v>10</v>
      </c>
      <c r="B20" s="873" t="s">
        <v>86</v>
      </c>
      <c r="C20" s="109">
        <v>10000000</v>
      </c>
      <c r="E20" s="823"/>
      <c r="F20" s="175"/>
    </row>
    <row r="21" spans="1:7" ht="15.75" x14ac:dyDescent="0.25">
      <c r="A21" s="1115">
        <v>11</v>
      </c>
      <c r="B21" s="873" t="s">
        <v>87</v>
      </c>
      <c r="C21" s="109">
        <f>(C20*(F21/100))+(C20*((1.5*340)/(100*365)))</f>
        <v>10213826.02739726</v>
      </c>
      <c r="E21" s="1203" t="s">
        <v>100</v>
      </c>
      <c r="F21" s="1576">
        <v>100.741</v>
      </c>
      <c r="G21" s="1576"/>
    </row>
    <row r="22" spans="1:7" ht="15.75" x14ac:dyDescent="0.25">
      <c r="A22" s="1115">
        <v>12</v>
      </c>
      <c r="B22" s="873" t="s">
        <v>83</v>
      </c>
      <c r="C22" s="109">
        <f>C21</f>
        <v>10213826.02739726</v>
      </c>
      <c r="D22" s="1543"/>
      <c r="E22" s="1201"/>
      <c r="F22" s="260"/>
    </row>
    <row r="23" spans="1:7" ht="15.75" x14ac:dyDescent="0.25">
      <c r="A23" s="1115">
        <v>13</v>
      </c>
      <c r="B23" s="873" t="s">
        <v>88</v>
      </c>
      <c r="C23" s="1181" t="s">
        <v>99</v>
      </c>
      <c r="E23" s="300"/>
      <c r="F23" s="1222"/>
    </row>
    <row r="24" spans="1:7" ht="15.75" x14ac:dyDescent="0.25">
      <c r="A24" s="1115">
        <v>14</v>
      </c>
      <c r="B24" s="873" t="s">
        <v>82</v>
      </c>
      <c r="C24" s="666">
        <v>-6.1000000000000004E-3</v>
      </c>
      <c r="E24" s="824"/>
      <c r="F24" s="1195"/>
    </row>
    <row r="25" spans="1:7" ht="15.75" x14ac:dyDescent="0.25">
      <c r="A25" s="1115">
        <v>15</v>
      </c>
      <c r="B25" s="873" t="s">
        <v>84</v>
      </c>
      <c r="C25" s="109">
        <f>C22*(1+((C24*(C17-C16))/(100*360)))</f>
        <v>10213813.912664723</v>
      </c>
      <c r="E25" s="825"/>
      <c r="F25" s="175"/>
    </row>
    <row r="26" spans="1:7" ht="15.75" x14ac:dyDescent="0.25">
      <c r="A26" s="1115">
        <v>16</v>
      </c>
      <c r="B26" s="873" t="s">
        <v>316</v>
      </c>
      <c r="C26" s="131" t="s">
        <v>262</v>
      </c>
      <c r="D26" s="1543"/>
      <c r="E26" s="1205"/>
      <c r="F26" s="1195"/>
    </row>
    <row r="27" spans="1:7" ht="31.5" x14ac:dyDescent="0.25">
      <c r="A27" s="1577" t="s">
        <v>133</v>
      </c>
      <c r="B27" s="1577"/>
      <c r="C27" s="1577"/>
      <c r="D27" s="1577"/>
      <c r="E27" s="175"/>
      <c r="F27" s="913" t="s">
        <v>858</v>
      </c>
    </row>
    <row r="28" spans="1:7" ht="15.75" x14ac:dyDescent="0.25">
      <c r="A28" s="537">
        <v>1</v>
      </c>
      <c r="B28" s="647" t="s">
        <v>0</v>
      </c>
      <c r="C28" s="1184" t="s">
        <v>669</v>
      </c>
      <c r="D28" s="269" t="s">
        <v>130</v>
      </c>
      <c r="E28" s="881" t="s">
        <v>283</v>
      </c>
      <c r="F28" s="1115"/>
    </row>
    <row r="29" spans="1:7" ht="15.75" x14ac:dyDescent="0.25">
      <c r="A29" s="537">
        <v>2</v>
      </c>
      <c r="B29" s="647" t="s">
        <v>1</v>
      </c>
      <c r="C29" s="1209" t="str">
        <f>F11</f>
        <v>MP6I5ZYZBEU3UXPYFY54</v>
      </c>
      <c r="D29" s="269" t="s">
        <v>130</v>
      </c>
      <c r="E29" s="881" t="s">
        <v>283</v>
      </c>
      <c r="F29" s="1125" t="s">
        <v>963</v>
      </c>
    </row>
    <row r="30" spans="1:7" ht="15.75" x14ac:dyDescent="0.25">
      <c r="A30" s="537">
        <v>3</v>
      </c>
      <c r="B30" s="647" t="s">
        <v>40</v>
      </c>
      <c r="C30" s="1209" t="str">
        <f>F11</f>
        <v>MP6I5ZYZBEU3UXPYFY54</v>
      </c>
      <c r="D30" s="269" t="s">
        <v>130</v>
      </c>
      <c r="E30" s="1166"/>
      <c r="F30" s="1115">
        <v>4.0999999999999996</v>
      </c>
    </row>
    <row r="31" spans="1:7" ht="15.75" x14ac:dyDescent="0.25">
      <c r="A31" s="537">
        <v>4</v>
      </c>
      <c r="B31" s="647" t="s">
        <v>12</v>
      </c>
      <c r="C31" s="1209" t="s">
        <v>106</v>
      </c>
      <c r="D31" s="269" t="s">
        <v>130</v>
      </c>
      <c r="E31" s="881"/>
      <c r="F31" s="1126"/>
    </row>
    <row r="32" spans="1:7" ht="15.75" x14ac:dyDescent="0.25">
      <c r="A32" s="537">
        <v>5</v>
      </c>
      <c r="B32" s="647" t="s">
        <v>2</v>
      </c>
      <c r="C32" s="1209" t="s">
        <v>107</v>
      </c>
      <c r="D32" s="269" t="s">
        <v>130</v>
      </c>
      <c r="E32" s="881"/>
      <c r="F32" s="1126"/>
    </row>
    <row r="33" spans="1:6" ht="15.75" x14ac:dyDescent="0.25">
      <c r="A33" s="537">
        <v>6</v>
      </c>
      <c r="B33" s="647" t="s">
        <v>445</v>
      </c>
      <c r="C33" s="42"/>
      <c r="D33" s="269" t="s">
        <v>44</v>
      </c>
      <c r="E33" s="178"/>
      <c r="F33" s="1126"/>
    </row>
    <row r="34" spans="1:6" ht="15.75" x14ac:dyDescent="0.25">
      <c r="A34" s="537">
        <v>7</v>
      </c>
      <c r="B34" s="647" t="s">
        <v>446</v>
      </c>
      <c r="C34" s="42"/>
      <c r="D34" s="269" t="s">
        <v>43</v>
      </c>
      <c r="E34" s="881" t="s">
        <v>283</v>
      </c>
      <c r="F34" s="1126"/>
    </row>
    <row r="35" spans="1:6" ht="15.75" x14ac:dyDescent="0.25">
      <c r="A35" s="537">
        <v>8</v>
      </c>
      <c r="B35" s="647" t="s">
        <v>447</v>
      </c>
      <c r="C35" s="42"/>
      <c r="D35" s="269" t="s">
        <v>43</v>
      </c>
      <c r="E35" s="881" t="s">
        <v>283</v>
      </c>
      <c r="F35" s="1126"/>
    </row>
    <row r="36" spans="1:6" ht="15.75" x14ac:dyDescent="0.25">
      <c r="A36" s="537">
        <v>9</v>
      </c>
      <c r="B36" s="647" t="s">
        <v>5</v>
      </c>
      <c r="C36" s="1209" t="s">
        <v>109</v>
      </c>
      <c r="D36" s="269" t="s">
        <v>130</v>
      </c>
      <c r="E36" s="178"/>
      <c r="F36" s="1126"/>
    </row>
    <row r="37" spans="1:6" ht="15.75" x14ac:dyDescent="0.25">
      <c r="A37" s="537">
        <v>10</v>
      </c>
      <c r="B37" s="647" t="s">
        <v>6</v>
      </c>
      <c r="C37" s="1181" t="s">
        <v>93</v>
      </c>
      <c r="D37" s="269" t="s">
        <v>130</v>
      </c>
      <c r="E37" s="881" t="s">
        <v>283</v>
      </c>
      <c r="F37" s="1125">
        <v>4.0999999999999996</v>
      </c>
    </row>
    <row r="38" spans="1:6" ht="15.75" x14ac:dyDescent="0.25">
      <c r="A38" s="537">
        <v>11</v>
      </c>
      <c r="B38" s="647" t="s">
        <v>7</v>
      </c>
      <c r="C38" s="1209" t="str">
        <f>F12</f>
        <v>DL6FFRRLF74S01HE2M14</v>
      </c>
      <c r="D38" s="269" t="s">
        <v>130</v>
      </c>
      <c r="E38" s="178"/>
      <c r="F38" s="1125">
        <v>4.0999999999999996</v>
      </c>
    </row>
    <row r="39" spans="1:6" ht="15.75" x14ac:dyDescent="0.25">
      <c r="A39" s="537">
        <v>12</v>
      </c>
      <c r="B39" s="647" t="s">
        <v>46</v>
      </c>
      <c r="C39" s="1209" t="s">
        <v>108</v>
      </c>
      <c r="D39" s="269" t="s">
        <v>130</v>
      </c>
      <c r="E39" s="881"/>
      <c r="F39" s="1125">
        <v>4.2</v>
      </c>
    </row>
    <row r="40" spans="1:6" ht="15.75" x14ac:dyDescent="0.25">
      <c r="A40" s="537">
        <v>13</v>
      </c>
      <c r="B40" s="647" t="s">
        <v>8</v>
      </c>
      <c r="C40" s="42"/>
      <c r="D40" s="269" t="s">
        <v>43</v>
      </c>
      <c r="E40" s="881" t="s">
        <v>283</v>
      </c>
      <c r="F40" s="1115">
        <v>4.3</v>
      </c>
    </row>
    <row r="41" spans="1:6" ht="15.75" x14ac:dyDescent="0.25">
      <c r="A41" s="537">
        <v>14</v>
      </c>
      <c r="B41" s="647" t="s">
        <v>9</v>
      </c>
      <c r="C41" s="42"/>
      <c r="D41" s="269" t="s">
        <v>43</v>
      </c>
      <c r="E41" s="178"/>
      <c r="F41" s="1118"/>
    </row>
    <row r="42" spans="1:6" ht="15.75" x14ac:dyDescent="0.25">
      <c r="A42" s="537">
        <v>15</v>
      </c>
      <c r="B42" s="647" t="s">
        <v>10</v>
      </c>
      <c r="C42" s="42"/>
      <c r="D42" s="269" t="s">
        <v>43</v>
      </c>
      <c r="E42" s="178"/>
      <c r="F42" s="1125"/>
    </row>
    <row r="43" spans="1:6" ht="15.75" x14ac:dyDescent="0.25">
      <c r="A43" s="537">
        <v>16</v>
      </c>
      <c r="B43" s="647" t="s">
        <v>41</v>
      </c>
      <c r="C43" s="42"/>
      <c r="D43" s="269" t="s">
        <v>44</v>
      </c>
      <c r="E43" s="178"/>
      <c r="F43" s="1116"/>
    </row>
    <row r="44" spans="1:6" ht="15.75" x14ac:dyDescent="0.25">
      <c r="A44" s="537">
        <v>17</v>
      </c>
      <c r="B44" s="647" t="s">
        <v>11</v>
      </c>
      <c r="C44" s="245" t="str">
        <f>C29</f>
        <v>MP6I5ZYZBEU3UXPYFY54</v>
      </c>
      <c r="D44" s="269" t="s">
        <v>43</v>
      </c>
      <c r="E44" s="881" t="s">
        <v>283</v>
      </c>
      <c r="F44" s="1115">
        <v>4.5</v>
      </c>
    </row>
    <row r="45" spans="1:6" ht="15.75" x14ac:dyDescent="0.25">
      <c r="A45" s="537">
        <v>18</v>
      </c>
      <c r="B45" s="647" t="s">
        <v>154</v>
      </c>
      <c r="C45" s="1435" t="s">
        <v>621</v>
      </c>
      <c r="D45" s="269" t="s">
        <v>769</v>
      </c>
      <c r="E45" s="1169"/>
      <c r="F45" s="1115"/>
    </row>
    <row r="46" spans="1:6" ht="15.75" x14ac:dyDescent="0.25">
      <c r="A46" s="678" t="s">
        <v>134</v>
      </c>
      <c r="B46" s="1224"/>
      <c r="C46" s="66"/>
      <c r="D46" s="1232"/>
      <c r="E46" s="132"/>
      <c r="F46" s="1403"/>
    </row>
    <row r="47" spans="1:6" ht="15.75" x14ac:dyDescent="0.25">
      <c r="A47" s="537">
        <v>1</v>
      </c>
      <c r="B47" s="647" t="s">
        <v>49</v>
      </c>
      <c r="C47" s="1181" t="s">
        <v>120</v>
      </c>
      <c r="D47" s="269" t="s">
        <v>130</v>
      </c>
      <c r="E47" s="881" t="s">
        <v>283</v>
      </c>
      <c r="F47" s="1115">
        <v>3.1</v>
      </c>
    </row>
    <row r="48" spans="1:6" ht="15.75" x14ac:dyDescent="0.25">
      <c r="A48" s="537">
        <v>2</v>
      </c>
      <c r="B48" s="647" t="s">
        <v>15</v>
      </c>
      <c r="C48" s="42"/>
      <c r="D48" s="269" t="s">
        <v>44</v>
      </c>
      <c r="E48" s="132"/>
      <c r="F48" s="1115"/>
    </row>
    <row r="49" spans="1:6" ht="15.75" x14ac:dyDescent="0.25">
      <c r="A49" s="537">
        <v>3</v>
      </c>
      <c r="B49" s="647" t="s">
        <v>79</v>
      </c>
      <c r="C49" s="301" t="s">
        <v>645</v>
      </c>
      <c r="D49" s="269" t="s">
        <v>130</v>
      </c>
      <c r="E49" s="132"/>
      <c r="F49" s="1128">
        <v>9.1999999999999993</v>
      </c>
    </row>
    <row r="50" spans="1:6" ht="15.75" x14ac:dyDescent="0.25">
      <c r="A50" s="537">
        <v>4</v>
      </c>
      <c r="B50" s="647" t="s">
        <v>34</v>
      </c>
      <c r="C50" s="1188" t="s">
        <v>142</v>
      </c>
      <c r="D50" s="269" t="s">
        <v>130</v>
      </c>
      <c r="E50" s="132"/>
      <c r="F50" s="1115"/>
    </row>
    <row r="51" spans="1:6" ht="15.75" x14ac:dyDescent="0.25">
      <c r="A51" s="537">
        <v>5</v>
      </c>
      <c r="B51" s="647" t="s">
        <v>16</v>
      </c>
      <c r="C51" s="1188" t="b">
        <v>0</v>
      </c>
      <c r="D51" s="269" t="s">
        <v>130</v>
      </c>
      <c r="E51" s="132"/>
      <c r="F51" s="1115"/>
    </row>
    <row r="52" spans="1:6" ht="15.75" x14ac:dyDescent="0.25">
      <c r="A52" s="537">
        <v>6</v>
      </c>
      <c r="B52" s="647" t="s">
        <v>50</v>
      </c>
      <c r="C52" s="42"/>
      <c r="D52" s="269" t="s">
        <v>44</v>
      </c>
      <c r="E52" s="132"/>
      <c r="F52" s="1115"/>
    </row>
    <row r="53" spans="1:6" ht="15.75" x14ac:dyDescent="0.25">
      <c r="A53" s="537">
        <v>7</v>
      </c>
      <c r="B53" s="647" t="s">
        <v>13</v>
      </c>
      <c r="C53" s="42"/>
      <c r="D53" s="269" t="s">
        <v>44</v>
      </c>
      <c r="E53" s="132"/>
      <c r="F53" s="1115"/>
    </row>
    <row r="54" spans="1:6" ht="15.75" x14ac:dyDescent="0.25">
      <c r="A54" s="537">
        <v>8</v>
      </c>
      <c r="B54" s="647" t="s">
        <v>14</v>
      </c>
      <c r="C54" s="1188" t="s">
        <v>170</v>
      </c>
      <c r="D54" s="269" t="s">
        <v>130</v>
      </c>
      <c r="E54" s="881" t="s">
        <v>283</v>
      </c>
      <c r="F54" s="1121" t="s">
        <v>954</v>
      </c>
    </row>
    <row r="55" spans="1:6" ht="15.75" x14ac:dyDescent="0.25">
      <c r="A55" s="537">
        <v>9</v>
      </c>
      <c r="B55" s="647" t="s">
        <v>51</v>
      </c>
      <c r="C55" s="1185" t="s">
        <v>639</v>
      </c>
      <c r="D55" s="269" t="s">
        <v>130</v>
      </c>
      <c r="E55" s="1223" t="s">
        <v>283</v>
      </c>
      <c r="F55" s="1115">
        <v>7.1</v>
      </c>
    </row>
    <row r="56" spans="1:6" ht="15.75" x14ac:dyDescent="0.25">
      <c r="A56" s="537">
        <v>10</v>
      </c>
      <c r="B56" s="647" t="s">
        <v>35</v>
      </c>
      <c r="C56" s="1185" t="s">
        <v>640</v>
      </c>
      <c r="D56" s="269" t="s">
        <v>44</v>
      </c>
      <c r="E56" s="132"/>
      <c r="F56" s="1115">
        <v>7.1</v>
      </c>
    </row>
    <row r="57" spans="1:6" ht="15.75" x14ac:dyDescent="0.25">
      <c r="A57" s="537">
        <v>11</v>
      </c>
      <c r="B57" s="647" t="s">
        <v>52</v>
      </c>
      <c r="C57" s="42"/>
      <c r="D57" s="269" t="s">
        <v>44</v>
      </c>
      <c r="E57" s="132"/>
      <c r="F57" s="1115">
        <v>7.1</v>
      </c>
    </row>
    <row r="58" spans="1:6" ht="15.75" x14ac:dyDescent="0.25">
      <c r="A58" s="537">
        <v>12</v>
      </c>
      <c r="B58" s="647" t="s">
        <v>53</v>
      </c>
      <c r="C58" s="1183" t="s">
        <v>644</v>
      </c>
      <c r="D58" s="269" t="s">
        <v>130</v>
      </c>
      <c r="E58" s="132"/>
      <c r="F58" s="53"/>
    </row>
    <row r="59" spans="1:6" ht="15.75" x14ac:dyDescent="0.25">
      <c r="A59" s="537">
        <v>13</v>
      </c>
      <c r="B59" s="647" t="s">
        <v>54</v>
      </c>
      <c r="C59" s="1186" t="s">
        <v>646</v>
      </c>
      <c r="D59" s="269" t="s">
        <v>130</v>
      </c>
      <c r="E59" s="132"/>
      <c r="F59" s="1123"/>
    </row>
    <row r="60" spans="1:6" ht="15.75" x14ac:dyDescent="0.25">
      <c r="A60" s="537">
        <v>14</v>
      </c>
      <c r="B60" s="647" t="s">
        <v>37</v>
      </c>
      <c r="C60" s="1186" t="s">
        <v>647</v>
      </c>
      <c r="D60" s="1143" t="s">
        <v>130</v>
      </c>
      <c r="E60" s="881" t="s">
        <v>283</v>
      </c>
      <c r="F60" s="1123"/>
    </row>
    <row r="61" spans="1:6" ht="15.75" x14ac:dyDescent="0.25">
      <c r="A61" s="537">
        <v>15</v>
      </c>
      <c r="B61" s="647" t="s">
        <v>55</v>
      </c>
      <c r="C61" s="1436" t="s">
        <v>621</v>
      </c>
      <c r="D61" s="1143" t="s">
        <v>769</v>
      </c>
      <c r="E61" s="132"/>
      <c r="F61" s="1115"/>
    </row>
    <row r="62" spans="1:6" ht="15.75" x14ac:dyDescent="0.25">
      <c r="A62" s="537">
        <v>16</v>
      </c>
      <c r="B62" s="647" t="s">
        <v>56</v>
      </c>
      <c r="C62" s="1436" t="s">
        <v>621</v>
      </c>
      <c r="D62" s="269" t="s">
        <v>769</v>
      </c>
      <c r="E62" s="132"/>
      <c r="F62" s="1115"/>
    </row>
    <row r="63" spans="1:6" ht="15.75" x14ac:dyDescent="0.25">
      <c r="A63" s="537">
        <v>17</v>
      </c>
      <c r="B63" s="647" t="s">
        <v>57</v>
      </c>
      <c r="C63" s="1436" t="s">
        <v>621</v>
      </c>
      <c r="D63" s="269" t="s">
        <v>769</v>
      </c>
      <c r="E63" s="132"/>
      <c r="F63" s="1122"/>
    </row>
    <row r="64" spans="1:6" ht="15.75" x14ac:dyDescent="0.25">
      <c r="A64" s="537">
        <v>18</v>
      </c>
      <c r="B64" s="647" t="s">
        <v>129</v>
      </c>
      <c r="C64" s="1188" t="s">
        <v>105</v>
      </c>
      <c r="D64" s="1143" t="s">
        <v>130</v>
      </c>
      <c r="E64" s="881" t="s">
        <v>283</v>
      </c>
      <c r="F64" s="1115">
        <v>6.3</v>
      </c>
    </row>
    <row r="65" spans="1:6" ht="15.75" x14ac:dyDescent="0.25">
      <c r="A65" s="537">
        <v>19</v>
      </c>
      <c r="B65" s="647" t="s">
        <v>17</v>
      </c>
      <c r="C65" s="1436" t="s">
        <v>621</v>
      </c>
      <c r="D65" s="269" t="s">
        <v>769</v>
      </c>
      <c r="E65" s="132"/>
      <c r="F65" s="1115"/>
    </row>
    <row r="66" spans="1:6" ht="15.75" x14ac:dyDescent="0.25">
      <c r="A66" s="537">
        <v>20</v>
      </c>
      <c r="B66" s="647" t="s">
        <v>18</v>
      </c>
      <c r="C66" s="1436" t="s">
        <v>621</v>
      </c>
      <c r="D66" s="269" t="s">
        <v>769</v>
      </c>
      <c r="E66" s="132"/>
      <c r="F66" s="1115"/>
    </row>
    <row r="67" spans="1:6" ht="15.75" x14ac:dyDescent="0.25">
      <c r="A67" s="537">
        <v>21</v>
      </c>
      <c r="B67" s="647" t="s">
        <v>58</v>
      </c>
      <c r="C67" s="1436" t="s">
        <v>621</v>
      </c>
      <c r="D67" s="269" t="s">
        <v>769</v>
      </c>
      <c r="E67" s="132"/>
      <c r="F67" s="1115"/>
    </row>
    <row r="68" spans="1:6" ht="15.75" x14ac:dyDescent="0.25">
      <c r="A68" s="537">
        <v>22</v>
      </c>
      <c r="B68" s="647" t="s">
        <v>651</v>
      </c>
      <c r="C68" s="1436" t="s">
        <v>621</v>
      </c>
      <c r="D68" s="269" t="s">
        <v>769</v>
      </c>
      <c r="E68" s="132"/>
      <c r="F68" s="1115"/>
    </row>
    <row r="69" spans="1:6" ht="15.75" x14ac:dyDescent="0.25">
      <c r="A69" s="537">
        <v>23</v>
      </c>
      <c r="B69" s="647" t="s">
        <v>59</v>
      </c>
      <c r="C69" s="1436" t="s">
        <v>621</v>
      </c>
      <c r="D69" s="269" t="s">
        <v>769</v>
      </c>
      <c r="E69" s="132"/>
      <c r="F69" s="1126">
        <v>7.2</v>
      </c>
    </row>
    <row r="70" spans="1:6" ht="15.75" x14ac:dyDescent="0.25">
      <c r="A70" s="537">
        <v>24</v>
      </c>
      <c r="B70" s="647" t="s">
        <v>60</v>
      </c>
      <c r="C70" s="1436" t="s">
        <v>621</v>
      </c>
      <c r="D70" s="269" t="s">
        <v>769</v>
      </c>
      <c r="E70" s="132"/>
      <c r="F70" s="1115"/>
    </row>
    <row r="71" spans="1:6" ht="15.75" x14ac:dyDescent="0.25">
      <c r="A71" s="537">
        <v>25</v>
      </c>
      <c r="B71" s="647" t="s">
        <v>61</v>
      </c>
      <c r="C71" s="1436" t="s">
        <v>621</v>
      </c>
      <c r="D71" s="269" t="s">
        <v>769</v>
      </c>
      <c r="E71" s="132"/>
      <c r="F71" s="1115"/>
    </row>
    <row r="72" spans="1:6" ht="15.75" x14ac:dyDescent="0.25">
      <c r="A72" s="537">
        <v>26</v>
      </c>
      <c r="B72" s="647" t="s">
        <v>62</v>
      </c>
      <c r="C72" s="1436" t="s">
        <v>621</v>
      </c>
      <c r="D72" s="269" t="s">
        <v>769</v>
      </c>
      <c r="E72" s="132"/>
      <c r="F72" s="1115"/>
    </row>
    <row r="73" spans="1:6" ht="15.75" x14ac:dyDescent="0.25">
      <c r="A73" s="537">
        <v>27</v>
      </c>
      <c r="B73" s="647" t="s">
        <v>63</v>
      </c>
      <c r="C73" s="1436" t="s">
        <v>621</v>
      </c>
      <c r="D73" s="269" t="s">
        <v>769</v>
      </c>
      <c r="E73" s="132"/>
      <c r="F73" s="1115"/>
    </row>
    <row r="74" spans="1:6" ht="15.75" x14ac:dyDescent="0.25">
      <c r="A74" s="537">
        <v>28</v>
      </c>
      <c r="B74" s="647" t="s">
        <v>64</v>
      </c>
      <c r="C74" s="1436" t="s">
        <v>621</v>
      </c>
      <c r="D74" s="269" t="s">
        <v>769</v>
      </c>
      <c r="E74" s="132"/>
      <c r="F74" s="1115"/>
    </row>
    <row r="75" spans="1:6" ht="15.75" x14ac:dyDescent="0.25">
      <c r="A75" s="537">
        <v>29</v>
      </c>
      <c r="B75" s="647" t="s">
        <v>65</v>
      </c>
      <c r="C75" s="1436" t="s">
        <v>621</v>
      </c>
      <c r="D75" s="269" t="s">
        <v>769</v>
      </c>
      <c r="E75" s="132"/>
      <c r="F75" s="1115"/>
    </row>
    <row r="76" spans="1:6" ht="15.75" x14ac:dyDescent="0.25">
      <c r="A76" s="537">
        <v>30</v>
      </c>
      <c r="B76" s="647" t="s">
        <v>66</v>
      </c>
      <c r="C76" s="1436" t="s">
        <v>621</v>
      </c>
      <c r="D76" s="269" t="s">
        <v>769</v>
      </c>
      <c r="E76" s="132"/>
      <c r="F76" s="1115"/>
    </row>
    <row r="77" spans="1:6" ht="15.75" x14ac:dyDescent="0.25">
      <c r="A77" s="537">
        <v>31</v>
      </c>
      <c r="B77" s="647" t="s">
        <v>67</v>
      </c>
      <c r="C77" s="1436" t="s">
        <v>621</v>
      </c>
      <c r="D77" s="269" t="s">
        <v>769</v>
      </c>
      <c r="E77" s="132"/>
      <c r="F77" s="1115"/>
    </row>
    <row r="78" spans="1:6" ht="15.75" x14ac:dyDescent="0.25">
      <c r="A78" s="537">
        <v>32</v>
      </c>
      <c r="B78" s="647" t="s">
        <v>68</v>
      </c>
      <c r="C78" s="1436" t="s">
        <v>621</v>
      </c>
      <c r="D78" s="269" t="s">
        <v>769</v>
      </c>
      <c r="E78" s="132"/>
      <c r="F78" s="1115"/>
    </row>
    <row r="79" spans="1:6" ht="15.75" x14ac:dyDescent="0.25">
      <c r="A79" s="537">
        <v>35</v>
      </c>
      <c r="B79" s="647" t="s">
        <v>72</v>
      </c>
      <c r="C79" s="1436" t="s">
        <v>621</v>
      </c>
      <c r="D79" s="269" t="s">
        <v>769</v>
      </c>
      <c r="E79" s="132"/>
      <c r="F79" s="1115"/>
    </row>
    <row r="80" spans="1:6" ht="15.75" x14ac:dyDescent="0.25">
      <c r="A80" s="537">
        <v>36</v>
      </c>
      <c r="B80" s="647" t="s">
        <v>73</v>
      </c>
      <c r="C80" s="1436" t="s">
        <v>621</v>
      </c>
      <c r="D80" s="269" t="s">
        <v>769</v>
      </c>
      <c r="E80" s="132"/>
      <c r="F80" s="1115"/>
    </row>
    <row r="81" spans="1:6" ht="15.75" x14ac:dyDescent="0.25">
      <c r="A81" s="537">
        <v>37</v>
      </c>
      <c r="B81" s="647" t="s">
        <v>69</v>
      </c>
      <c r="C81" s="109">
        <f>C22</f>
        <v>10213826.02739726</v>
      </c>
      <c r="D81" s="1143" t="s">
        <v>130</v>
      </c>
      <c r="E81" s="132"/>
      <c r="F81" s="1116"/>
    </row>
    <row r="82" spans="1:6" ht="15.75" x14ac:dyDescent="0.25">
      <c r="A82" s="537">
        <v>38</v>
      </c>
      <c r="B82" s="647" t="s">
        <v>70</v>
      </c>
      <c r="C82" s="109">
        <f>C25</f>
        <v>10213813.912664723</v>
      </c>
      <c r="D82" s="1143" t="s">
        <v>130</v>
      </c>
      <c r="E82" s="132"/>
      <c r="F82" s="1116"/>
    </row>
    <row r="83" spans="1:6" ht="15.75" x14ac:dyDescent="0.25">
      <c r="A83" s="537">
        <v>39</v>
      </c>
      <c r="B83" s="647" t="s">
        <v>71</v>
      </c>
      <c r="C83" s="1181" t="str">
        <f>C23</f>
        <v>EUR</v>
      </c>
      <c r="D83" s="269" t="s">
        <v>130</v>
      </c>
      <c r="E83" s="132"/>
      <c r="F83" s="1115"/>
    </row>
    <row r="84" spans="1:6" ht="15.75" x14ac:dyDescent="0.25">
      <c r="A84" s="537">
        <v>49</v>
      </c>
      <c r="B84" s="647" t="s">
        <v>335</v>
      </c>
      <c r="C84" s="1208">
        <f>C95</f>
        <v>102.13826027397259</v>
      </c>
      <c r="D84" s="269" t="s">
        <v>130</v>
      </c>
      <c r="E84" s="881" t="s">
        <v>283</v>
      </c>
      <c r="F84" s="1115">
        <v>7.2</v>
      </c>
    </row>
    <row r="85" spans="1:6" ht="15.75" x14ac:dyDescent="0.25">
      <c r="A85" s="537">
        <v>73</v>
      </c>
      <c r="B85" s="647" t="s">
        <v>81</v>
      </c>
      <c r="C85" s="1188" t="b">
        <v>0</v>
      </c>
      <c r="D85" s="679" t="s">
        <v>130</v>
      </c>
      <c r="E85" s="132"/>
      <c r="F85" s="1115">
        <v>6.1</v>
      </c>
    </row>
    <row r="86" spans="1:6" ht="15.75" x14ac:dyDescent="0.25">
      <c r="A86" s="537">
        <v>74</v>
      </c>
      <c r="B86" s="647" t="s">
        <v>78</v>
      </c>
      <c r="C86" s="1436" t="s">
        <v>621</v>
      </c>
      <c r="D86" s="1144" t="s">
        <v>769</v>
      </c>
      <c r="E86" s="132"/>
      <c r="F86" s="1123"/>
    </row>
    <row r="87" spans="1:6" ht="15.75" x14ac:dyDescent="0.25">
      <c r="A87" s="537">
        <v>75</v>
      </c>
      <c r="B87" s="647" t="s">
        <v>19</v>
      </c>
      <c r="C87" s="1181" t="s">
        <v>113</v>
      </c>
      <c r="D87" s="679" t="s">
        <v>44</v>
      </c>
      <c r="E87" s="132"/>
      <c r="F87" s="1115"/>
    </row>
    <row r="88" spans="1:6" ht="15.75" x14ac:dyDescent="0.25">
      <c r="A88" s="537">
        <v>76</v>
      </c>
      <c r="B88" s="1226" t="s">
        <v>30</v>
      </c>
      <c r="C88" s="42"/>
      <c r="D88" s="679" t="s">
        <v>44</v>
      </c>
      <c r="E88" s="132"/>
      <c r="F88" s="1115"/>
    </row>
    <row r="89" spans="1:6" ht="15.75" x14ac:dyDescent="0.25">
      <c r="A89" s="537">
        <v>77</v>
      </c>
      <c r="B89" s="1226" t="s">
        <v>31</v>
      </c>
      <c r="C89" s="42"/>
      <c r="D89" s="679" t="s">
        <v>44</v>
      </c>
      <c r="E89" s="132"/>
      <c r="F89" s="1115"/>
    </row>
    <row r="90" spans="1:6" ht="15.75" x14ac:dyDescent="0.25">
      <c r="A90" s="537">
        <v>78</v>
      </c>
      <c r="B90" s="1226" t="s">
        <v>77</v>
      </c>
      <c r="C90" s="1181" t="str">
        <f>F18</f>
        <v>DE0001102317</v>
      </c>
      <c r="D90" s="679" t="s">
        <v>44</v>
      </c>
      <c r="E90" s="132"/>
      <c r="F90" s="1115"/>
    </row>
    <row r="91" spans="1:6" ht="15.75" x14ac:dyDescent="0.25">
      <c r="A91" s="537">
        <v>79</v>
      </c>
      <c r="B91" s="1226" t="s">
        <v>76</v>
      </c>
      <c r="C91" s="1181" t="s">
        <v>118</v>
      </c>
      <c r="D91" s="679" t="s">
        <v>44</v>
      </c>
      <c r="E91" s="1223"/>
      <c r="F91" s="1115">
        <v>6.12</v>
      </c>
    </row>
    <row r="92" spans="1:6" ht="15.75" x14ac:dyDescent="0.25">
      <c r="A92" s="537">
        <v>83</v>
      </c>
      <c r="B92" s="1226" t="s">
        <v>20</v>
      </c>
      <c r="C92" s="109">
        <f>C20</f>
        <v>10000000</v>
      </c>
      <c r="D92" s="679" t="s">
        <v>44</v>
      </c>
      <c r="E92" s="132"/>
      <c r="F92" s="1116"/>
    </row>
    <row r="93" spans="1:6" ht="15.75" x14ac:dyDescent="0.25">
      <c r="A93" s="537">
        <v>85</v>
      </c>
      <c r="B93" s="647" t="s">
        <v>21</v>
      </c>
      <c r="C93" s="1181" t="s">
        <v>99</v>
      </c>
      <c r="D93" s="679" t="s">
        <v>43</v>
      </c>
      <c r="E93" s="1223"/>
      <c r="F93" s="1115">
        <v>6.5</v>
      </c>
    </row>
    <row r="94" spans="1:6" ht="15.75" x14ac:dyDescent="0.25">
      <c r="A94" s="537">
        <v>86</v>
      </c>
      <c r="B94" s="647" t="s">
        <v>22</v>
      </c>
      <c r="C94" s="1404"/>
      <c r="D94" s="679" t="s">
        <v>43</v>
      </c>
      <c r="E94" s="881" t="s">
        <v>283</v>
      </c>
      <c r="F94" s="1115">
        <v>6.6</v>
      </c>
    </row>
    <row r="95" spans="1:6" ht="15.75" x14ac:dyDescent="0.25">
      <c r="A95" s="537">
        <v>87</v>
      </c>
      <c r="B95" s="647" t="s">
        <v>23</v>
      </c>
      <c r="C95" s="1208">
        <f>(C21/C20)*100</f>
        <v>102.13826027397259</v>
      </c>
      <c r="D95" s="679" t="s">
        <v>44</v>
      </c>
      <c r="E95" s="881" t="s">
        <v>283</v>
      </c>
      <c r="F95" s="1127">
        <v>6.7</v>
      </c>
    </row>
    <row r="96" spans="1:6" ht="15.75" x14ac:dyDescent="0.25">
      <c r="A96" s="537">
        <v>88</v>
      </c>
      <c r="B96" s="647" t="s">
        <v>24</v>
      </c>
      <c r="C96" s="1204">
        <f>C21</f>
        <v>10213826.02739726</v>
      </c>
      <c r="D96" s="679" t="s">
        <v>44</v>
      </c>
      <c r="E96" s="881" t="s">
        <v>283</v>
      </c>
      <c r="F96" s="1117"/>
    </row>
    <row r="97" spans="1:13" ht="15.75" x14ac:dyDescent="0.25">
      <c r="A97" s="537">
        <v>89</v>
      </c>
      <c r="B97" s="647" t="s">
        <v>25</v>
      </c>
      <c r="C97" s="1233">
        <v>0</v>
      </c>
      <c r="D97" s="679" t="s">
        <v>44</v>
      </c>
      <c r="E97" s="881" t="s">
        <v>283</v>
      </c>
      <c r="F97" s="1126">
        <v>6.8</v>
      </c>
    </row>
    <row r="98" spans="1:13" ht="15.75" x14ac:dyDescent="0.25">
      <c r="A98" s="537">
        <v>90</v>
      </c>
      <c r="B98" s="647" t="s">
        <v>26</v>
      </c>
      <c r="C98" s="1181" t="s">
        <v>114</v>
      </c>
      <c r="D98" s="679" t="s">
        <v>44</v>
      </c>
      <c r="E98" s="1223"/>
      <c r="F98" s="1115">
        <v>6.13</v>
      </c>
    </row>
    <row r="99" spans="1:13" ht="15.75" x14ac:dyDescent="0.25">
      <c r="A99" s="537">
        <v>91</v>
      </c>
      <c r="B99" s="647" t="s">
        <v>27</v>
      </c>
      <c r="C99" s="650" t="s">
        <v>121</v>
      </c>
      <c r="D99" s="679" t="s">
        <v>44</v>
      </c>
      <c r="E99" s="881" t="s">
        <v>283</v>
      </c>
      <c r="F99" s="1124"/>
    </row>
    <row r="100" spans="1:13" ht="15.75" x14ac:dyDescent="0.25">
      <c r="A100" s="537">
        <v>92</v>
      </c>
      <c r="B100" s="647" t="s">
        <v>28</v>
      </c>
      <c r="C100" s="1181" t="s">
        <v>115</v>
      </c>
      <c r="D100" s="679" t="s">
        <v>44</v>
      </c>
      <c r="E100" s="1223"/>
      <c r="F100" s="1115">
        <v>6.11</v>
      </c>
    </row>
    <row r="101" spans="1:13" ht="15.75" x14ac:dyDescent="0.25">
      <c r="A101" s="537">
        <v>93</v>
      </c>
      <c r="B101" s="647" t="s">
        <v>75</v>
      </c>
      <c r="C101" s="93" t="s">
        <v>119</v>
      </c>
      <c r="D101" s="679" t="s">
        <v>44</v>
      </c>
      <c r="E101" s="1223"/>
      <c r="F101" s="1373">
        <v>6.1</v>
      </c>
    </row>
    <row r="102" spans="1:13" ht="15.75" x14ac:dyDescent="0.25">
      <c r="A102" s="537">
        <v>94</v>
      </c>
      <c r="B102" s="647" t="s">
        <v>74</v>
      </c>
      <c r="C102" s="1181" t="s">
        <v>116</v>
      </c>
      <c r="D102" s="679" t="s">
        <v>44</v>
      </c>
      <c r="E102" s="1223"/>
      <c r="F102" s="1115">
        <v>6.14</v>
      </c>
    </row>
    <row r="103" spans="1:13" ht="15.75" x14ac:dyDescent="0.25">
      <c r="A103" s="537">
        <v>95</v>
      </c>
      <c r="B103" s="1226" t="s">
        <v>38</v>
      </c>
      <c r="C103" s="1181" t="b">
        <v>1</v>
      </c>
      <c r="D103" s="679" t="s">
        <v>44</v>
      </c>
      <c r="E103" s="881" t="s">
        <v>283</v>
      </c>
      <c r="F103" s="1115">
        <v>6.15</v>
      </c>
    </row>
    <row r="104" spans="1:13" ht="15.75" x14ac:dyDescent="0.25">
      <c r="A104" s="269">
        <v>96</v>
      </c>
      <c r="B104" s="659" t="s">
        <v>36</v>
      </c>
      <c r="C104" s="42"/>
      <c r="D104" s="679" t="s">
        <v>44</v>
      </c>
      <c r="E104" s="664"/>
      <c r="F104" s="1115"/>
    </row>
    <row r="105" spans="1:13" ht="15.75" x14ac:dyDescent="0.25">
      <c r="A105" s="269">
        <v>97</v>
      </c>
      <c r="B105" s="659" t="s">
        <v>32</v>
      </c>
      <c r="C105" s="42"/>
      <c r="D105" s="679" t="s">
        <v>44</v>
      </c>
      <c r="E105" s="664"/>
      <c r="F105" s="1115"/>
    </row>
    <row r="106" spans="1:13" ht="15.75" x14ac:dyDescent="0.25">
      <c r="A106" s="269">
        <v>98</v>
      </c>
      <c r="B106" s="659" t="s">
        <v>39</v>
      </c>
      <c r="C106" s="1181" t="s">
        <v>47</v>
      </c>
      <c r="D106" s="1143" t="s">
        <v>130</v>
      </c>
      <c r="E106" s="664"/>
      <c r="F106" s="1115"/>
    </row>
    <row r="107" spans="1:13" ht="16.5" thickBot="1" x14ac:dyDescent="0.3">
      <c r="A107" s="269">
        <v>99</v>
      </c>
      <c r="B107" s="659" t="s">
        <v>29</v>
      </c>
      <c r="C107" s="1209" t="s">
        <v>117</v>
      </c>
      <c r="D107" s="1146" t="s">
        <v>130</v>
      </c>
      <c r="E107" s="132"/>
      <c r="F107" s="1115"/>
    </row>
    <row r="108" spans="1:13" ht="15.75" x14ac:dyDescent="0.25">
      <c r="A108" s="175" t="s">
        <v>122</v>
      </c>
      <c r="C108" s="66">
        <v>42</v>
      </c>
      <c r="D108" s="56"/>
    </row>
    <row r="109" spans="1:13" ht="9.75" customHeight="1" x14ac:dyDescent="0.25">
      <c r="C109" s="195"/>
      <c r="D109" s="57"/>
    </row>
    <row r="110" spans="1:13" ht="13.5" customHeight="1" x14ac:dyDescent="0.25">
      <c r="A110" s="778">
        <v>1.1000000000000001</v>
      </c>
      <c r="B110" s="1596" t="s">
        <v>159</v>
      </c>
      <c r="C110" s="1597"/>
      <c r="D110" s="1597"/>
      <c r="E110" s="1597"/>
      <c r="F110" s="1598"/>
      <c r="G110" s="182"/>
      <c r="H110" s="648"/>
      <c r="I110" s="1591"/>
      <c r="J110" s="1591"/>
      <c r="K110" s="1591"/>
      <c r="L110" s="1591"/>
      <c r="M110" s="1591"/>
    </row>
    <row r="111" spans="1:13" ht="13.5" customHeight="1" x14ac:dyDescent="0.25">
      <c r="A111" s="778">
        <v>1.2</v>
      </c>
      <c r="B111" s="1586" t="s">
        <v>546</v>
      </c>
      <c r="C111" s="1587"/>
      <c r="D111" s="1587"/>
      <c r="E111" s="1587"/>
      <c r="F111" s="1588"/>
      <c r="G111" s="182"/>
      <c r="H111" s="648"/>
      <c r="I111" s="1585"/>
      <c r="J111" s="1585"/>
      <c r="K111" s="1585"/>
      <c r="L111" s="1585"/>
      <c r="M111" s="1585"/>
    </row>
    <row r="112" spans="1:13" ht="13.5" customHeight="1" x14ac:dyDescent="0.25">
      <c r="A112" s="778">
        <v>1.7</v>
      </c>
      <c r="B112" s="1586" t="s">
        <v>539</v>
      </c>
      <c r="C112" s="1587"/>
      <c r="D112" s="1587"/>
      <c r="E112" s="1587"/>
      <c r="F112" s="1588"/>
      <c r="G112" s="182"/>
      <c r="H112" s="648"/>
      <c r="I112" s="1585"/>
      <c r="J112" s="1585"/>
      <c r="K112" s="1585"/>
      <c r="L112" s="1585"/>
      <c r="M112" s="1585"/>
    </row>
    <row r="113" spans="1:13" ht="13.5" customHeight="1" x14ac:dyDescent="0.25">
      <c r="A113" s="778">
        <v>1.8</v>
      </c>
      <c r="B113" s="1586" t="s">
        <v>540</v>
      </c>
      <c r="C113" s="1587"/>
      <c r="D113" s="1587"/>
      <c r="E113" s="1587"/>
      <c r="F113" s="1588"/>
      <c r="G113" s="182"/>
      <c r="H113" s="648"/>
      <c r="I113" s="1585"/>
      <c r="J113" s="1585"/>
      <c r="K113" s="1585"/>
      <c r="L113" s="1585"/>
      <c r="M113" s="1585"/>
    </row>
    <row r="114" spans="1:13" ht="13.5" customHeight="1" x14ac:dyDescent="0.25">
      <c r="A114" s="783">
        <v>1.1000000000000001</v>
      </c>
      <c r="B114" s="1586" t="s">
        <v>402</v>
      </c>
      <c r="C114" s="1587"/>
      <c r="D114" s="1587"/>
      <c r="E114" s="1587"/>
      <c r="F114" s="1588"/>
      <c r="G114" s="182"/>
      <c r="H114" s="1234"/>
      <c r="I114" s="1585"/>
      <c r="J114" s="1585"/>
      <c r="K114" s="1585"/>
      <c r="L114" s="1585"/>
      <c r="M114" s="1585"/>
    </row>
    <row r="115" spans="1:13" ht="13.5" customHeight="1" x14ac:dyDescent="0.25">
      <c r="A115" s="778">
        <v>1.1299999999999999</v>
      </c>
      <c r="B115" s="1592" t="s">
        <v>786</v>
      </c>
      <c r="C115" s="1592"/>
      <c r="D115" s="1592"/>
      <c r="E115" s="1592"/>
      <c r="F115" s="1592"/>
      <c r="G115" s="610"/>
      <c r="H115" s="648"/>
      <c r="I115" s="1585"/>
      <c r="J115" s="1585"/>
      <c r="K115" s="1585"/>
      <c r="L115" s="1585"/>
      <c r="M115" s="1585"/>
    </row>
    <row r="116" spans="1:13" ht="13.5" customHeight="1" x14ac:dyDescent="0.25">
      <c r="A116" s="778">
        <v>1.17</v>
      </c>
      <c r="B116" s="1589" t="s">
        <v>665</v>
      </c>
      <c r="C116" s="1589"/>
      <c r="D116" s="1589"/>
      <c r="E116" s="1589"/>
      <c r="F116" s="1589"/>
      <c r="G116" s="182"/>
      <c r="H116" s="648"/>
      <c r="I116" s="1585"/>
      <c r="J116" s="1585"/>
      <c r="K116" s="1585"/>
      <c r="L116" s="1585"/>
      <c r="M116" s="1585"/>
    </row>
    <row r="117" spans="1:13" ht="13.5" customHeight="1" x14ac:dyDescent="0.25">
      <c r="A117" s="778">
        <v>2.1</v>
      </c>
      <c r="B117" s="1586" t="s">
        <v>404</v>
      </c>
      <c r="C117" s="1587"/>
      <c r="D117" s="1587"/>
      <c r="E117" s="1587"/>
      <c r="F117" s="1588"/>
      <c r="G117" s="182"/>
      <c r="H117" s="648"/>
      <c r="I117" s="1585"/>
      <c r="J117" s="1585"/>
      <c r="K117" s="1585"/>
      <c r="L117" s="1585"/>
      <c r="M117" s="1585"/>
    </row>
    <row r="118" spans="1:13" ht="13.5" customHeight="1" x14ac:dyDescent="0.25">
      <c r="A118" s="1414">
        <v>2.8</v>
      </c>
      <c r="B118" s="1593" t="s">
        <v>957</v>
      </c>
      <c r="C118" s="1594"/>
      <c r="D118" s="1594"/>
      <c r="E118" s="1594"/>
      <c r="F118" s="1595"/>
      <c r="G118" s="610"/>
      <c r="H118" s="1412"/>
      <c r="I118" s="1590"/>
      <c r="J118" s="1590"/>
      <c r="K118" s="1590"/>
      <c r="L118" s="1590"/>
      <c r="M118" s="1590"/>
    </row>
    <row r="119" spans="1:13" ht="30" customHeight="1" x14ac:dyDescent="0.25">
      <c r="A119" s="805">
        <v>2.9</v>
      </c>
      <c r="B119" s="1584" t="s">
        <v>676</v>
      </c>
      <c r="C119" s="1584"/>
      <c r="D119" s="1584"/>
      <c r="E119" s="1584"/>
      <c r="F119" s="1584"/>
      <c r="G119" s="680"/>
      <c r="H119" s="1235"/>
      <c r="I119" s="1590"/>
      <c r="J119" s="1590"/>
      <c r="K119" s="1590"/>
      <c r="L119" s="1590"/>
      <c r="M119" s="1590"/>
    </row>
    <row r="120" spans="1:13" ht="15.75" x14ac:dyDescent="0.25">
      <c r="A120" s="778">
        <v>2.1800000000000002</v>
      </c>
      <c r="B120" s="1586" t="s">
        <v>961</v>
      </c>
      <c r="C120" s="1587"/>
      <c r="D120" s="1587"/>
      <c r="E120" s="1587"/>
      <c r="F120" s="1588"/>
      <c r="H120" s="648"/>
      <c r="I120" s="1585"/>
      <c r="J120" s="1585"/>
      <c r="K120" s="1585"/>
      <c r="L120" s="1585"/>
      <c r="M120" s="1585"/>
    </row>
    <row r="121" spans="1:13" ht="13.5" customHeight="1" x14ac:dyDescent="0.25">
      <c r="A121" s="778">
        <v>2.4900000000000002</v>
      </c>
      <c r="B121" s="1586" t="s">
        <v>865</v>
      </c>
      <c r="C121" s="1587"/>
      <c r="D121" s="1587"/>
      <c r="E121" s="1587"/>
      <c r="F121" s="1588"/>
      <c r="H121" s="1234"/>
      <c r="I121" s="1585"/>
      <c r="J121" s="1585"/>
      <c r="K121" s="1585"/>
      <c r="L121" s="1585"/>
      <c r="M121" s="1585"/>
    </row>
    <row r="122" spans="1:13" ht="13.5" customHeight="1" x14ac:dyDescent="0.25">
      <c r="A122" s="778">
        <v>2.86</v>
      </c>
      <c r="B122" s="1586" t="s">
        <v>951</v>
      </c>
      <c r="C122" s="1587"/>
      <c r="D122" s="1587"/>
      <c r="E122" s="1587"/>
      <c r="F122" s="1588"/>
      <c r="H122" s="1234"/>
      <c r="I122" s="1402"/>
      <c r="J122" s="1402"/>
      <c r="K122" s="1402"/>
      <c r="L122" s="1402"/>
      <c r="M122" s="1402"/>
    </row>
    <row r="123" spans="1:13" ht="13.5" customHeight="1" x14ac:dyDescent="0.25">
      <c r="A123" s="778">
        <v>2.87</v>
      </c>
      <c r="B123" s="1586" t="s">
        <v>955</v>
      </c>
      <c r="C123" s="1587"/>
      <c r="D123" s="1587"/>
      <c r="E123" s="1587"/>
      <c r="F123" s="1588"/>
      <c r="H123" s="648"/>
      <c r="I123" s="1585"/>
      <c r="J123" s="1585"/>
      <c r="K123" s="1585"/>
      <c r="L123" s="1585"/>
      <c r="M123" s="1585"/>
    </row>
    <row r="124" spans="1:13" ht="13.5" customHeight="1" x14ac:dyDescent="0.25">
      <c r="A124" s="778">
        <v>2.88</v>
      </c>
      <c r="B124" s="1589" t="s">
        <v>958</v>
      </c>
      <c r="C124" s="1589"/>
      <c r="D124" s="1589"/>
      <c r="E124" s="1589"/>
      <c r="F124" s="1589"/>
      <c r="H124" s="648"/>
      <c r="I124" s="1585"/>
      <c r="J124" s="1585"/>
      <c r="K124" s="1585"/>
      <c r="L124" s="1585"/>
      <c r="M124" s="1585"/>
    </row>
    <row r="125" spans="1:13" ht="13.5" customHeight="1" x14ac:dyDescent="0.25">
      <c r="A125" s="778">
        <v>2.89</v>
      </c>
      <c r="B125" s="1589" t="s">
        <v>264</v>
      </c>
      <c r="C125" s="1589"/>
      <c r="D125" s="1589"/>
      <c r="E125" s="1589"/>
      <c r="F125" s="1589"/>
      <c r="G125" s="610"/>
      <c r="H125" s="648"/>
      <c r="I125" s="1585"/>
      <c r="J125" s="1585"/>
      <c r="K125" s="1585"/>
      <c r="L125" s="1585"/>
      <c r="M125" s="1585"/>
    </row>
    <row r="126" spans="1:13" ht="13.5" customHeight="1" x14ac:dyDescent="0.25">
      <c r="A126" s="778">
        <v>2.91</v>
      </c>
      <c r="B126" s="1589" t="s">
        <v>1036</v>
      </c>
      <c r="C126" s="1589"/>
      <c r="D126" s="1589"/>
      <c r="E126" s="1589"/>
      <c r="F126" s="1589"/>
      <c r="G126" s="610"/>
      <c r="H126" s="648"/>
      <c r="I126" s="1585"/>
      <c r="J126" s="1585"/>
      <c r="K126" s="1585"/>
      <c r="L126" s="1585"/>
      <c r="M126" s="1585"/>
    </row>
    <row r="127" spans="1:13" ht="13.5" customHeight="1" x14ac:dyDescent="0.25">
      <c r="A127" s="1413">
        <v>2.95</v>
      </c>
      <c r="B127" s="1584" t="s">
        <v>960</v>
      </c>
      <c r="C127" s="1584"/>
      <c r="D127" s="1584"/>
      <c r="E127" s="1584"/>
      <c r="F127" s="1584"/>
      <c r="H127" s="648"/>
      <c r="I127" s="1585"/>
      <c r="J127" s="1585"/>
      <c r="K127" s="1585"/>
      <c r="L127" s="1585"/>
      <c r="M127" s="1585"/>
    </row>
    <row r="128" spans="1:13" ht="15" customHeight="1" x14ac:dyDescent="0.25">
      <c r="B128" s="786"/>
      <c r="C128" s="786"/>
      <c r="D128" s="1544"/>
      <c r="E128" s="786"/>
      <c r="F128" s="786"/>
    </row>
  </sheetData>
  <mergeCells count="44">
    <mergeCell ref="F21:G21"/>
    <mergeCell ref="A27:D27"/>
    <mergeCell ref="B110:F110"/>
    <mergeCell ref="B111:F111"/>
    <mergeCell ref="B112:F112"/>
    <mergeCell ref="F11:G11"/>
    <mergeCell ref="F12:G12"/>
    <mergeCell ref="A18:A19"/>
    <mergeCell ref="B18:B19"/>
    <mergeCell ref="C18:C19"/>
    <mergeCell ref="F18:G18"/>
    <mergeCell ref="F19:G19"/>
    <mergeCell ref="B113:F113"/>
    <mergeCell ref="B114:F114"/>
    <mergeCell ref="B117:F117"/>
    <mergeCell ref="B120:F120"/>
    <mergeCell ref="B121:F121"/>
    <mergeCell ref="B116:F116"/>
    <mergeCell ref="B115:F115"/>
    <mergeCell ref="B119:F119"/>
    <mergeCell ref="B118:F118"/>
    <mergeCell ref="I115:M115"/>
    <mergeCell ref="I116:M116"/>
    <mergeCell ref="I117:M117"/>
    <mergeCell ref="I118:M118"/>
    <mergeCell ref="I110:M110"/>
    <mergeCell ref="I111:M111"/>
    <mergeCell ref="I112:M112"/>
    <mergeCell ref="I113:M113"/>
    <mergeCell ref="I114:M114"/>
    <mergeCell ref="I119:M119"/>
    <mergeCell ref="I120:M120"/>
    <mergeCell ref="I121:M121"/>
    <mergeCell ref="I123:M123"/>
    <mergeCell ref="I124:M124"/>
    <mergeCell ref="B127:F127"/>
    <mergeCell ref="I125:M125"/>
    <mergeCell ref="I126:M126"/>
    <mergeCell ref="I127:M127"/>
    <mergeCell ref="B122:F122"/>
    <mergeCell ref="B125:F125"/>
    <mergeCell ref="B126:F126"/>
    <mergeCell ref="B123:F123"/>
    <mergeCell ref="B124:F124"/>
  </mergeCells>
  <pageMargins left="0.23622047244094491" right="0.23622047244094491" top="0.19685039370078741" bottom="0.15748031496062992" header="0.11811023622047245" footer="0.11811023622047245"/>
  <pageSetup paperSize="8" scale="5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theme="9" tint="0.39997558519241921"/>
    <pageSetUpPr fitToPage="1"/>
  </sheetPr>
  <dimension ref="A1:AC218"/>
  <sheetViews>
    <sheetView zoomScale="70" zoomScaleNormal="70" workbookViewId="0">
      <selection activeCell="A9" sqref="A9"/>
    </sheetView>
  </sheetViews>
  <sheetFormatPr defaultColWidth="8.85546875" defaultRowHeight="15" x14ac:dyDescent="0.25"/>
  <cols>
    <col min="1" max="1" width="8.28515625" style="7" customWidth="1"/>
    <col min="2" max="2" width="54.42578125" style="7" bestFit="1" customWidth="1"/>
    <col min="3" max="3" width="79.7109375" customWidth="1"/>
    <col min="4" max="4" width="3.140625" style="294" bestFit="1" customWidth="1"/>
    <col min="5" max="5" width="8.42578125" style="7" customWidth="1"/>
    <col min="6" max="6" width="7.7109375" style="7" customWidth="1"/>
    <col min="7" max="7" width="54.7109375" customWidth="1"/>
    <col min="8" max="8" width="3.140625" style="294" bestFit="1" customWidth="1"/>
    <col min="9" max="9" width="8.85546875" style="428" bestFit="1" customWidth="1"/>
    <col min="10" max="10" width="20.42578125" style="7" customWidth="1"/>
    <col min="11" max="11" width="10.140625" style="7" customWidth="1"/>
    <col min="12" max="12" width="12" style="7" bestFit="1" customWidth="1"/>
    <col min="13" max="29" width="8.85546875" style="7"/>
  </cols>
  <sheetData>
    <row r="1" spans="1:11" s="7" customFormat="1" x14ac:dyDescent="0.25">
      <c r="D1" s="294"/>
    </row>
    <row r="2" spans="1:11" s="7" customFormat="1" x14ac:dyDescent="0.25">
      <c r="D2" s="294"/>
    </row>
    <row r="3" spans="1:11" s="7" customFormat="1" x14ac:dyDescent="0.25">
      <c r="D3" s="294"/>
    </row>
    <row r="4" spans="1:11" s="7" customFormat="1" ht="18" x14ac:dyDescent="0.25">
      <c r="B4" s="1220" t="s">
        <v>904</v>
      </c>
    </row>
    <row r="5" spans="1:11" s="7" customFormat="1" x14ac:dyDescent="0.25">
      <c r="D5" s="294"/>
    </row>
    <row r="6" spans="1:11" s="7" customFormat="1" x14ac:dyDescent="0.25">
      <c r="D6" s="294"/>
    </row>
    <row r="7" spans="1:11" s="7" customFormat="1" ht="11.25" customHeight="1" x14ac:dyDescent="0.25">
      <c r="D7" s="294"/>
    </row>
    <row r="8" spans="1:11" s="7" customFormat="1" x14ac:dyDescent="0.25"/>
    <row r="9" spans="1:11" s="175" customFormat="1" ht="15.75" x14ac:dyDescent="0.25">
      <c r="A9" s="1221" t="s">
        <v>131</v>
      </c>
      <c r="D9" s="56"/>
      <c r="E9" s="1221"/>
      <c r="H9" s="56"/>
      <c r="I9" s="198"/>
    </row>
    <row r="10" spans="1:11" s="175" customFormat="1" ht="15.75" x14ac:dyDescent="0.25">
      <c r="A10" s="1115">
        <v>1</v>
      </c>
      <c r="B10" s="873" t="s">
        <v>127</v>
      </c>
      <c r="C10" s="411" t="s">
        <v>196</v>
      </c>
      <c r="D10" s="56"/>
      <c r="E10" s="56"/>
      <c r="F10" s="1221"/>
      <c r="H10" s="56"/>
      <c r="I10" s="198"/>
    </row>
    <row r="11" spans="1:11" s="7" customFormat="1" ht="15.75" x14ac:dyDescent="0.25">
      <c r="A11" s="1115">
        <v>2</v>
      </c>
      <c r="B11" s="873" t="s">
        <v>90</v>
      </c>
      <c r="C11" s="1181" t="s">
        <v>94</v>
      </c>
      <c r="D11" s="294"/>
      <c r="E11" s="1642" t="s">
        <v>95</v>
      </c>
      <c r="F11" s="1642"/>
      <c r="G11" s="1181" t="s">
        <v>93</v>
      </c>
      <c r="H11" s="198"/>
      <c r="I11" s="198"/>
      <c r="J11" s="1195"/>
    </row>
    <row r="12" spans="1:11" s="7" customFormat="1" ht="15.75" x14ac:dyDescent="0.25">
      <c r="A12" s="1115">
        <v>3</v>
      </c>
      <c r="B12" s="873" t="s">
        <v>91</v>
      </c>
      <c r="C12" s="1181" t="s">
        <v>96</v>
      </c>
      <c r="D12" s="294"/>
      <c r="E12" s="1642" t="s">
        <v>95</v>
      </c>
      <c r="F12" s="1642"/>
      <c r="G12" s="1181" t="s">
        <v>97</v>
      </c>
      <c r="H12" s="198"/>
      <c r="I12" s="198"/>
      <c r="J12" s="1195"/>
    </row>
    <row r="13" spans="1:11" s="7" customFormat="1" ht="15.75" x14ac:dyDescent="0.25">
      <c r="A13" s="1115">
        <v>4</v>
      </c>
      <c r="B13" s="873" t="s">
        <v>101</v>
      </c>
      <c r="C13" s="1187">
        <v>43941</v>
      </c>
      <c r="D13" s="294"/>
      <c r="E13" s="1236"/>
      <c r="F13" s="820"/>
      <c r="G13" s="175"/>
      <c r="H13" s="56"/>
      <c r="I13" s="198"/>
      <c r="J13" s="175"/>
      <c r="K13" s="175"/>
    </row>
    <row r="14" spans="1:11" s="7" customFormat="1" ht="15.75" x14ac:dyDescent="0.25">
      <c r="A14" s="1115">
        <v>5</v>
      </c>
      <c r="B14" s="873" t="s">
        <v>123</v>
      </c>
      <c r="C14" s="821">
        <v>0.45520833333333338</v>
      </c>
      <c r="D14" s="294"/>
      <c r="E14" s="1236"/>
      <c r="F14" s="820"/>
      <c r="G14" s="175"/>
      <c r="H14" s="56"/>
      <c r="I14" s="198"/>
      <c r="J14" s="175"/>
      <c r="K14" s="175"/>
    </row>
    <row r="15" spans="1:11" s="7" customFormat="1" ht="15.75" x14ac:dyDescent="0.25">
      <c r="A15" s="1115">
        <v>6</v>
      </c>
      <c r="B15" s="873" t="s">
        <v>124</v>
      </c>
      <c r="C15" s="1187" t="s">
        <v>125</v>
      </c>
      <c r="D15" s="294"/>
      <c r="E15" s="1236"/>
      <c r="F15" s="820"/>
      <c r="G15" s="175"/>
      <c r="H15" s="56"/>
      <c r="I15" s="198"/>
      <c r="J15" s="175"/>
      <c r="K15" s="175"/>
    </row>
    <row r="16" spans="1:11" s="7" customFormat="1" ht="15.75" x14ac:dyDescent="0.25">
      <c r="A16" s="1115">
        <v>7</v>
      </c>
      <c r="B16" s="873" t="s">
        <v>102</v>
      </c>
      <c r="C16" s="1187">
        <v>43942</v>
      </c>
      <c r="D16" s="294"/>
      <c r="E16" s="1236"/>
      <c r="F16" s="820"/>
      <c r="G16" s="175"/>
      <c r="H16" s="56"/>
      <c r="I16" s="198"/>
      <c r="J16" s="175"/>
      <c r="K16" s="175"/>
    </row>
    <row r="17" spans="1:11" s="7" customFormat="1" ht="15.75" x14ac:dyDescent="0.25">
      <c r="A17" s="1115">
        <v>8</v>
      </c>
      <c r="B17" s="1334" t="s">
        <v>103</v>
      </c>
      <c r="C17" s="917" t="s">
        <v>740</v>
      </c>
      <c r="D17" s="294"/>
      <c r="E17" s="1236"/>
      <c r="F17" s="820"/>
      <c r="G17" s="175"/>
      <c r="H17" s="56"/>
      <c r="I17" s="198"/>
      <c r="J17" s="175"/>
      <c r="K17" s="175"/>
    </row>
    <row r="18" spans="1:11" s="7" customFormat="1" ht="15.75" x14ac:dyDescent="0.25">
      <c r="A18" s="1874">
        <v>9</v>
      </c>
      <c r="B18" s="1580" t="s">
        <v>85</v>
      </c>
      <c r="C18" s="1582" t="s">
        <v>98</v>
      </c>
      <c r="D18" s="428"/>
      <c r="E18" s="1644" t="s">
        <v>181</v>
      </c>
      <c r="F18" s="1645"/>
      <c r="G18" s="1198" t="s">
        <v>92</v>
      </c>
      <c r="H18" s="198"/>
      <c r="I18" s="198"/>
      <c r="J18" s="186"/>
      <c r="K18" s="186"/>
    </row>
    <row r="19" spans="1:11" s="7" customFormat="1" ht="15.75" x14ac:dyDescent="0.25">
      <c r="A19" s="1875"/>
      <c r="B19" s="1581"/>
      <c r="C19" s="1583"/>
      <c r="D19" s="428"/>
      <c r="E19" s="1644" t="s">
        <v>182</v>
      </c>
      <c r="F19" s="1645"/>
      <c r="G19" s="997" t="s">
        <v>119</v>
      </c>
      <c r="H19" s="323"/>
      <c r="I19" s="323"/>
      <c r="J19" s="1205"/>
      <c r="K19" s="1195"/>
    </row>
    <row r="20" spans="1:11" s="7" customFormat="1" ht="15.75" x14ac:dyDescent="0.25">
      <c r="A20" s="1115">
        <v>10</v>
      </c>
      <c r="B20" s="1335" t="s">
        <v>86</v>
      </c>
      <c r="C20" s="1336">
        <v>10000000</v>
      </c>
      <c r="D20" s="294"/>
      <c r="E20" s="1236"/>
      <c r="F20" s="823"/>
      <c r="G20" s="175"/>
      <c r="H20" s="56"/>
      <c r="I20" s="198"/>
      <c r="J20" s="175"/>
      <c r="K20" s="175"/>
    </row>
    <row r="21" spans="1:11" s="7" customFormat="1" ht="15.75" x14ac:dyDescent="0.25">
      <c r="A21" s="1115">
        <v>11</v>
      </c>
      <c r="B21" s="873" t="s">
        <v>87</v>
      </c>
      <c r="C21" s="109">
        <f>(C20*(G21/100))+(C20*((1.5*340)/(100*365)))</f>
        <v>10213826.02739726</v>
      </c>
      <c r="D21" s="294"/>
      <c r="E21" s="1714" t="s">
        <v>100</v>
      </c>
      <c r="F21" s="1714"/>
      <c r="G21" s="1202">
        <v>100.741</v>
      </c>
      <c r="H21" s="324"/>
      <c r="I21" s="324"/>
      <c r="J21" s="218"/>
      <c r="K21" s="175"/>
    </row>
    <row r="22" spans="1:11" s="7" customFormat="1" ht="15.75" x14ac:dyDescent="0.25">
      <c r="A22" s="1115">
        <v>12</v>
      </c>
      <c r="B22" s="873" t="s">
        <v>83</v>
      </c>
      <c r="C22" s="109">
        <f>C21*(1-0.005)</f>
        <v>10162756.897260273</v>
      </c>
      <c r="D22" s="294"/>
      <c r="E22" s="1714" t="s">
        <v>89</v>
      </c>
      <c r="F22" s="1714"/>
      <c r="G22" s="998">
        <f>(C21-C22)/C21</f>
        <v>5.0000000000000877E-3</v>
      </c>
      <c r="H22" s="325"/>
      <c r="I22" s="325"/>
      <c r="J22" s="260"/>
      <c r="K22" s="175"/>
    </row>
    <row r="23" spans="1:11" s="7" customFormat="1" ht="15.75" x14ac:dyDescent="0.25">
      <c r="A23" s="1115">
        <v>13</v>
      </c>
      <c r="B23" s="873" t="s">
        <v>88</v>
      </c>
      <c r="C23" s="1181" t="s">
        <v>99</v>
      </c>
      <c r="D23" s="294"/>
      <c r="E23" s="1236"/>
      <c r="F23" s="300"/>
      <c r="G23" s="175"/>
      <c r="H23" s="56"/>
      <c r="I23" s="198"/>
      <c r="J23" s="175"/>
      <c r="K23" s="175"/>
    </row>
    <row r="24" spans="1:11" s="7" customFormat="1" ht="15.75" x14ac:dyDescent="0.25">
      <c r="A24" s="1115">
        <v>14</v>
      </c>
      <c r="B24" s="873" t="s">
        <v>82</v>
      </c>
      <c r="C24" s="666">
        <v>-6.1000000000000004E-3</v>
      </c>
      <c r="D24" s="294"/>
      <c r="E24" s="1236"/>
      <c r="F24" s="824"/>
      <c r="G24" s="1195"/>
      <c r="H24" s="198"/>
      <c r="I24" s="198"/>
      <c r="J24" s="1195"/>
      <c r="K24" s="175"/>
    </row>
    <row r="25" spans="1:11" s="7" customFormat="1" ht="15.75" x14ac:dyDescent="0.25">
      <c r="A25" s="1115">
        <v>15</v>
      </c>
      <c r="B25" s="873" t="s">
        <v>84</v>
      </c>
      <c r="C25" s="131" t="s">
        <v>559</v>
      </c>
      <c r="D25" s="294"/>
      <c r="E25" s="1236"/>
      <c r="F25" s="825"/>
      <c r="G25" s="175"/>
      <c r="H25" s="56"/>
      <c r="I25" s="198"/>
      <c r="J25" s="175"/>
      <c r="K25" s="175"/>
    </row>
    <row r="26" spans="1:11" s="7" customFormat="1" ht="15.75" x14ac:dyDescent="0.25">
      <c r="A26" s="1115">
        <v>16</v>
      </c>
      <c r="B26" s="873" t="s">
        <v>316</v>
      </c>
      <c r="C26" s="109" t="s">
        <v>262</v>
      </c>
      <c r="D26" s="294"/>
      <c r="E26" s="1642" t="s">
        <v>95</v>
      </c>
      <c r="F26" s="1642"/>
      <c r="G26" s="1181" t="s">
        <v>151</v>
      </c>
      <c r="H26" s="198"/>
      <c r="I26" s="198"/>
      <c r="J26" s="1195"/>
      <c r="K26" s="175"/>
    </row>
    <row r="27" spans="1:11" s="7" customFormat="1" ht="15.75" x14ac:dyDescent="0.25">
      <c r="A27" s="198"/>
      <c r="B27" s="910"/>
      <c r="C27" s="189"/>
      <c r="D27" s="294"/>
      <c r="E27" s="1205"/>
      <c r="F27" s="1205"/>
      <c r="G27" s="1195"/>
      <c r="H27" s="198"/>
      <c r="I27" s="198"/>
      <c r="J27" s="1195"/>
      <c r="K27" s="175"/>
    </row>
    <row r="28" spans="1:11" s="7" customFormat="1" ht="15.75" customHeight="1" x14ac:dyDescent="0.25">
      <c r="A28" s="175"/>
      <c r="B28" s="175"/>
      <c r="C28" s="66"/>
      <c r="D28" s="56"/>
      <c r="E28" s="66"/>
      <c r="F28" s="1689" t="s">
        <v>737</v>
      </c>
      <c r="G28" s="1689"/>
      <c r="H28" s="1689"/>
      <c r="I28" s="817"/>
      <c r="J28" s="1876" t="s">
        <v>858</v>
      </c>
    </row>
    <row r="29" spans="1:11" s="7" customFormat="1" ht="15.75" x14ac:dyDescent="0.25">
      <c r="A29" s="1577" t="s">
        <v>133</v>
      </c>
      <c r="B29" s="1577"/>
      <c r="C29" s="1577"/>
      <c r="D29" s="1577"/>
      <c r="E29" s="66"/>
      <c r="F29" s="1577" t="s">
        <v>133</v>
      </c>
      <c r="G29" s="1577"/>
      <c r="H29" s="1577"/>
      <c r="I29" s="1337"/>
      <c r="J29" s="1876"/>
    </row>
    <row r="30" spans="1:11" s="7" customFormat="1" ht="15.75" x14ac:dyDescent="0.25">
      <c r="A30" s="537">
        <v>1</v>
      </c>
      <c r="B30" s="647" t="s">
        <v>0</v>
      </c>
      <c r="C30" s="916" t="s">
        <v>736</v>
      </c>
      <c r="D30" s="269" t="s">
        <v>130</v>
      </c>
      <c r="E30" s="660" t="s">
        <v>283</v>
      </c>
      <c r="F30" s="537">
        <v>1</v>
      </c>
      <c r="G30" s="93" t="s">
        <v>738</v>
      </c>
      <c r="H30" s="1143" t="s">
        <v>130</v>
      </c>
      <c r="I30" s="427"/>
      <c r="J30" s="1115"/>
      <c r="K30" s="172"/>
    </row>
    <row r="31" spans="1:11" s="7" customFormat="1" ht="15.75" x14ac:dyDescent="0.25">
      <c r="A31" s="537">
        <v>2</v>
      </c>
      <c r="B31" s="647" t="s">
        <v>1</v>
      </c>
      <c r="C31" s="1209" t="str">
        <f>G11</f>
        <v>MP6I5ZYZBEU3UXPYFY54</v>
      </c>
      <c r="D31" s="269" t="s">
        <v>130</v>
      </c>
      <c r="E31" s="1273" t="s">
        <v>283</v>
      </c>
      <c r="F31" s="537">
        <v>2</v>
      </c>
      <c r="G31" s="1181" t="s">
        <v>93</v>
      </c>
      <c r="H31" s="1143" t="s">
        <v>130</v>
      </c>
      <c r="I31" s="355"/>
      <c r="J31" s="1125" t="s">
        <v>863</v>
      </c>
      <c r="K31" s="172"/>
    </row>
    <row r="32" spans="1:11" s="7" customFormat="1" ht="15.75" x14ac:dyDescent="0.25">
      <c r="A32" s="537">
        <v>3</v>
      </c>
      <c r="B32" s="647" t="s">
        <v>40</v>
      </c>
      <c r="C32" s="1209" t="str">
        <f>G11</f>
        <v>MP6I5ZYZBEU3UXPYFY54</v>
      </c>
      <c r="D32" s="269" t="s">
        <v>130</v>
      </c>
      <c r="E32" s="1273"/>
      <c r="F32" s="537">
        <v>3</v>
      </c>
      <c r="G32" s="1181" t="s">
        <v>93</v>
      </c>
      <c r="H32" s="1143" t="s">
        <v>130</v>
      </c>
      <c r="I32" s="355"/>
      <c r="J32" s="1125">
        <v>4.0999999999999996</v>
      </c>
      <c r="K32" s="172"/>
    </row>
    <row r="33" spans="1:11" s="7" customFormat="1" ht="15.75" x14ac:dyDescent="0.25">
      <c r="A33" s="537">
        <v>4</v>
      </c>
      <c r="B33" s="647" t="s">
        <v>12</v>
      </c>
      <c r="C33" s="1209" t="s">
        <v>106</v>
      </c>
      <c r="D33" s="269" t="s">
        <v>130</v>
      </c>
      <c r="E33" s="1273"/>
      <c r="F33" s="537">
        <v>4</v>
      </c>
      <c r="G33" s="1209" t="s">
        <v>106</v>
      </c>
      <c r="H33" s="1143" t="s">
        <v>130</v>
      </c>
      <c r="I33" s="355"/>
      <c r="J33" s="1114"/>
      <c r="K33" s="175"/>
    </row>
    <row r="34" spans="1:11" s="7" customFormat="1" ht="15.75" x14ac:dyDescent="0.25">
      <c r="A34" s="537">
        <v>5</v>
      </c>
      <c r="B34" s="647" t="s">
        <v>2</v>
      </c>
      <c r="C34" s="1209" t="s">
        <v>107</v>
      </c>
      <c r="D34" s="269" t="s">
        <v>130</v>
      </c>
      <c r="E34" s="1273"/>
      <c r="F34" s="537">
        <v>5</v>
      </c>
      <c r="G34" s="1209" t="s">
        <v>107</v>
      </c>
      <c r="H34" s="1143" t="s">
        <v>130</v>
      </c>
      <c r="I34" s="355"/>
      <c r="J34" s="1119"/>
      <c r="K34" s="175"/>
    </row>
    <row r="35" spans="1:11" ht="15.75" x14ac:dyDescent="0.25">
      <c r="A35" s="537">
        <v>6</v>
      </c>
      <c r="B35" s="647" t="s">
        <v>445</v>
      </c>
      <c r="C35" s="42"/>
      <c r="D35" s="269" t="s">
        <v>44</v>
      </c>
      <c r="E35" s="657"/>
      <c r="F35" s="537">
        <v>6</v>
      </c>
      <c r="G35" s="71"/>
      <c r="H35" s="1143" t="s">
        <v>44</v>
      </c>
      <c r="I35" s="355"/>
      <c r="J35" s="1114"/>
      <c r="K35" s="175"/>
    </row>
    <row r="36" spans="1:11" ht="15.75" x14ac:dyDescent="0.25">
      <c r="A36" s="537">
        <v>7</v>
      </c>
      <c r="B36" s="647" t="s">
        <v>446</v>
      </c>
      <c r="C36" s="42"/>
      <c r="D36" s="269" t="s">
        <v>43</v>
      </c>
      <c r="E36" s="657" t="s">
        <v>283</v>
      </c>
      <c r="F36" s="537">
        <v>7</v>
      </c>
      <c r="G36" s="71"/>
      <c r="H36" s="1143" t="s">
        <v>43</v>
      </c>
      <c r="I36" s="355"/>
      <c r="J36" s="1126"/>
      <c r="K36" s="175"/>
    </row>
    <row r="37" spans="1:11" ht="15.75" x14ac:dyDescent="0.25">
      <c r="A37" s="537">
        <v>8</v>
      </c>
      <c r="B37" s="647" t="s">
        <v>447</v>
      </c>
      <c r="C37" s="42"/>
      <c r="D37" s="269" t="s">
        <v>43</v>
      </c>
      <c r="E37" s="657" t="s">
        <v>283</v>
      </c>
      <c r="F37" s="537">
        <v>8</v>
      </c>
      <c r="G37" s="71"/>
      <c r="H37" s="1143" t="s">
        <v>43</v>
      </c>
      <c r="I37" s="355"/>
      <c r="J37" s="1114"/>
      <c r="K37" s="175"/>
    </row>
    <row r="38" spans="1:11" ht="15.75" x14ac:dyDescent="0.25">
      <c r="A38" s="537">
        <v>9</v>
      </c>
      <c r="B38" s="647" t="s">
        <v>5</v>
      </c>
      <c r="C38" s="41" t="s">
        <v>109</v>
      </c>
      <c r="D38" s="269" t="s">
        <v>130</v>
      </c>
      <c r="E38" s="657"/>
      <c r="F38" s="537">
        <v>9</v>
      </c>
      <c r="G38" s="858" t="s">
        <v>109</v>
      </c>
      <c r="H38" s="1143" t="s">
        <v>130</v>
      </c>
      <c r="I38" s="355"/>
      <c r="J38" s="1115"/>
      <c r="K38" s="175"/>
    </row>
    <row r="39" spans="1:11" ht="15.75" x14ac:dyDescent="0.25">
      <c r="A39" s="537">
        <v>10</v>
      </c>
      <c r="B39" s="647" t="s">
        <v>6</v>
      </c>
      <c r="C39" s="19" t="s">
        <v>93</v>
      </c>
      <c r="D39" s="269" t="s">
        <v>130</v>
      </c>
      <c r="E39" s="657" t="s">
        <v>283</v>
      </c>
      <c r="F39" s="537">
        <v>10</v>
      </c>
      <c r="G39" s="858" t="s">
        <v>93</v>
      </c>
      <c r="H39" s="1143" t="s">
        <v>130</v>
      </c>
      <c r="I39" s="355"/>
      <c r="J39" s="1125">
        <v>4.0999999999999996</v>
      </c>
      <c r="K39" s="175"/>
    </row>
    <row r="40" spans="1:11" ht="15.75" x14ac:dyDescent="0.25">
      <c r="A40" s="537">
        <v>11</v>
      </c>
      <c r="B40" s="647" t="s">
        <v>7</v>
      </c>
      <c r="C40" s="41" t="str">
        <f>G12</f>
        <v>DL6FFRRLF74S01HE2M14</v>
      </c>
      <c r="D40" s="269" t="s">
        <v>130</v>
      </c>
      <c r="E40" s="657"/>
      <c r="F40" s="537">
        <v>11</v>
      </c>
      <c r="G40" s="858" t="s">
        <v>97</v>
      </c>
      <c r="H40" s="1143" t="s">
        <v>130</v>
      </c>
      <c r="I40" s="355"/>
      <c r="J40" s="1116"/>
      <c r="K40" s="172"/>
    </row>
    <row r="41" spans="1:11" ht="15.75" x14ac:dyDescent="0.25">
      <c r="A41" s="537">
        <v>12</v>
      </c>
      <c r="B41" s="647" t="s">
        <v>46</v>
      </c>
      <c r="C41" s="41" t="s">
        <v>108</v>
      </c>
      <c r="D41" s="269" t="s">
        <v>130</v>
      </c>
      <c r="E41" s="657"/>
      <c r="F41" s="537">
        <v>12</v>
      </c>
      <c r="G41" s="858" t="s">
        <v>108</v>
      </c>
      <c r="H41" s="1143" t="s">
        <v>130</v>
      </c>
      <c r="I41" s="355"/>
      <c r="J41" s="1125"/>
      <c r="K41" s="175"/>
    </row>
    <row r="42" spans="1:11" ht="15.75" x14ac:dyDescent="0.25">
      <c r="A42" s="537">
        <v>13</v>
      </c>
      <c r="B42" s="647" t="s">
        <v>8</v>
      </c>
      <c r="C42" s="987"/>
      <c r="D42" s="269" t="s">
        <v>43</v>
      </c>
      <c r="E42" s="657" t="s">
        <v>283</v>
      </c>
      <c r="F42" s="537">
        <v>13</v>
      </c>
      <c r="G42" s="71"/>
      <c r="H42" s="1143" t="s">
        <v>43</v>
      </c>
      <c r="I42" s="355"/>
      <c r="J42" s="1115">
        <v>4.3</v>
      </c>
      <c r="K42" s="175"/>
    </row>
    <row r="43" spans="1:11" ht="15.75" x14ac:dyDescent="0.25">
      <c r="A43" s="537">
        <v>14</v>
      </c>
      <c r="B43" s="647" t="s">
        <v>9</v>
      </c>
      <c r="C43" s="42"/>
      <c r="D43" s="269" t="s">
        <v>43</v>
      </c>
      <c r="E43" s="657"/>
      <c r="F43" s="537">
        <v>14</v>
      </c>
      <c r="G43" s="71"/>
      <c r="H43" s="1143" t="s">
        <v>43</v>
      </c>
      <c r="I43" s="355"/>
      <c r="J43" s="1118"/>
      <c r="K43" s="175"/>
    </row>
    <row r="44" spans="1:11" ht="15.75" x14ac:dyDescent="0.25">
      <c r="A44" s="537">
        <v>15</v>
      </c>
      <c r="B44" s="647" t="s">
        <v>10</v>
      </c>
      <c r="C44" s="42"/>
      <c r="D44" s="269" t="s">
        <v>43</v>
      </c>
      <c r="E44" s="657"/>
      <c r="F44" s="537">
        <v>15</v>
      </c>
      <c r="G44" s="71"/>
      <c r="H44" s="1143" t="s">
        <v>43</v>
      </c>
      <c r="I44" s="355"/>
      <c r="J44" s="1125"/>
      <c r="K44" s="175"/>
    </row>
    <row r="45" spans="1:11" ht="15.75" x14ac:dyDescent="0.25">
      <c r="A45" s="537">
        <v>16</v>
      </c>
      <c r="B45" s="647" t="s">
        <v>41</v>
      </c>
      <c r="C45" s="42"/>
      <c r="D45" s="269" t="s">
        <v>44</v>
      </c>
      <c r="E45" s="657"/>
      <c r="F45" s="537">
        <v>16</v>
      </c>
      <c r="G45" s="71"/>
      <c r="H45" s="1143" t="s">
        <v>44</v>
      </c>
      <c r="I45" s="355"/>
      <c r="J45" s="1116"/>
      <c r="K45" s="175"/>
    </row>
    <row r="46" spans="1:11" ht="15.75" x14ac:dyDescent="0.25">
      <c r="A46" s="537">
        <v>17</v>
      </c>
      <c r="B46" s="647" t="s">
        <v>11</v>
      </c>
      <c r="C46" s="41" t="str">
        <f>G26</f>
        <v>549300OZ46BRLZ8Y6F65</v>
      </c>
      <c r="D46" s="269" t="s">
        <v>43</v>
      </c>
      <c r="E46" s="657" t="s">
        <v>283</v>
      </c>
      <c r="F46" s="537">
        <v>17</v>
      </c>
      <c r="G46" s="858" t="s">
        <v>151</v>
      </c>
      <c r="H46" s="1143" t="s">
        <v>43</v>
      </c>
      <c r="I46" s="355"/>
      <c r="J46" s="1115">
        <v>4.5999999999999996</v>
      </c>
      <c r="K46" s="175"/>
    </row>
    <row r="47" spans="1:11" ht="15.75" x14ac:dyDescent="0.25">
      <c r="A47" s="537">
        <v>18</v>
      </c>
      <c r="B47" s="647" t="s">
        <v>154</v>
      </c>
      <c r="C47" s="72"/>
      <c r="D47" s="269" t="s">
        <v>43</v>
      </c>
      <c r="E47" s="657"/>
      <c r="F47" s="537">
        <v>18</v>
      </c>
      <c r="G47" s="72"/>
      <c r="H47" s="1143" t="s">
        <v>43</v>
      </c>
      <c r="I47" s="355"/>
      <c r="J47" s="1115">
        <v>4.4000000000000004</v>
      </c>
      <c r="K47" s="175"/>
    </row>
    <row r="48" spans="1:11" ht="15.75" x14ac:dyDescent="0.25">
      <c r="A48" s="678" t="s">
        <v>134</v>
      </c>
      <c r="B48" s="1224"/>
      <c r="C48" s="16"/>
      <c r="D48" s="1423"/>
      <c r="E48" s="299"/>
      <c r="F48" s="678"/>
      <c r="G48" s="16"/>
      <c r="H48" s="200"/>
      <c r="I48" s="198"/>
      <c r="J48" s="198"/>
      <c r="K48" s="175"/>
    </row>
    <row r="49" spans="1:11" ht="15.75" x14ac:dyDescent="0.25">
      <c r="A49" s="537">
        <v>1</v>
      </c>
      <c r="B49" s="647" t="s">
        <v>49</v>
      </c>
      <c r="C49" s="41" t="s">
        <v>120</v>
      </c>
      <c r="D49" s="1143" t="s">
        <v>130</v>
      </c>
      <c r="E49" s="657" t="s">
        <v>283</v>
      </c>
      <c r="F49" s="537">
        <v>1</v>
      </c>
      <c r="G49" s="19" t="s">
        <v>120</v>
      </c>
      <c r="H49" s="1143" t="s">
        <v>130</v>
      </c>
      <c r="I49" s="355"/>
      <c r="J49" s="1115">
        <v>3.1</v>
      </c>
      <c r="K49" s="172"/>
    </row>
    <row r="50" spans="1:11" ht="15.75" x14ac:dyDescent="0.25">
      <c r="A50" s="537">
        <v>2</v>
      </c>
      <c r="B50" s="647" t="s">
        <v>15</v>
      </c>
      <c r="C50" s="42"/>
      <c r="D50" s="1143" t="s">
        <v>44</v>
      </c>
      <c r="E50" s="299"/>
      <c r="F50" s="537">
        <v>2</v>
      </c>
      <c r="G50" s="71"/>
      <c r="H50" s="1143" t="s">
        <v>44</v>
      </c>
      <c r="I50" s="355"/>
      <c r="J50" s="1115"/>
      <c r="K50" s="175"/>
    </row>
    <row r="51" spans="1:11" ht="15.75" x14ac:dyDescent="0.25">
      <c r="A51" s="537">
        <v>3</v>
      </c>
      <c r="B51" s="647" t="s">
        <v>79</v>
      </c>
      <c r="C51" s="884" t="s">
        <v>645</v>
      </c>
      <c r="D51" s="1143" t="s">
        <v>130</v>
      </c>
      <c r="E51" s="299"/>
      <c r="F51" s="537">
        <v>3</v>
      </c>
      <c r="G51" s="790" t="s">
        <v>674</v>
      </c>
      <c r="H51" s="1143" t="s">
        <v>130</v>
      </c>
      <c r="I51" s="427" t="s">
        <v>283</v>
      </c>
      <c r="J51" s="1128">
        <v>9.1999999999999993</v>
      </c>
    </row>
    <row r="52" spans="1:11" ht="15.75" x14ac:dyDescent="0.25">
      <c r="A52" s="537">
        <v>4</v>
      </c>
      <c r="B52" s="647" t="s">
        <v>34</v>
      </c>
      <c r="C52" s="41" t="s">
        <v>110</v>
      </c>
      <c r="D52" s="1143" t="s">
        <v>130</v>
      </c>
      <c r="E52" s="299"/>
      <c r="F52" s="537">
        <v>4</v>
      </c>
      <c r="G52" s="870" t="s">
        <v>110</v>
      </c>
      <c r="H52" s="1143" t="s">
        <v>130</v>
      </c>
      <c r="I52" s="175"/>
      <c r="J52" s="1115">
        <v>7.1</v>
      </c>
    </row>
    <row r="53" spans="1:11" ht="15.75" x14ac:dyDescent="0.25">
      <c r="A53" s="537">
        <v>5</v>
      </c>
      <c r="B53" s="647" t="s">
        <v>16</v>
      </c>
      <c r="C53" s="41" t="b">
        <v>0</v>
      </c>
      <c r="D53" s="1143" t="s">
        <v>130</v>
      </c>
      <c r="E53" s="299"/>
      <c r="F53" s="537">
        <v>5</v>
      </c>
      <c r="G53" s="870" t="b">
        <v>0</v>
      </c>
      <c r="H53" s="1143" t="s">
        <v>130</v>
      </c>
      <c r="I53" s="175"/>
      <c r="J53" s="1115"/>
    </row>
    <row r="54" spans="1:11" ht="15.75" x14ac:dyDescent="0.25">
      <c r="A54" s="537">
        <v>6</v>
      </c>
      <c r="B54" s="647" t="s">
        <v>50</v>
      </c>
      <c r="C54" s="42"/>
      <c r="D54" s="1143" t="s">
        <v>44</v>
      </c>
      <c r="E54" s="299"/>
      <c r="F54" s="537">
        <v>6</v>
      </c>
      <c r="G54" s="71"/>
      <c r="H54" s="1143" t="s">
        <v>44</v>
      </c>
      <c r="I54" s="175"/>
      <c r="J54" s="1115"/>
    </row>
    <row r="55" spans="1:11" ht="15.75" x14ac:dyDescent="0.25">
      <c r="A55" s="537">
        <v>7</v>
      </c>
      <c r="B55" s="647" t="s">
        <v>13</v>
      </c>
      <c r="C55" s="42"/>
      <c r="D55" s="1143" t="s">
        <v>44</v>
      </c>
      <c r="E55" s="299"/>
      <c r="F55" s="537">
        <v>7</v>
      </c>
      <c r="G55" s="71"/>
      <c r="H55" s="1143" t="s">
        <v>44</v>
      </c>
      <c r="I55" s="175"/>
      <c r="J55" s="1115"/>
    </row>
    <row r="56" spans="1:11" ht="15.75" x14ac:dyDescent="0.25">
      <c r="A56" s="537">
        <v>8</v>
      </c>
      <c r="B56" s="647" t="s">
        <v>14</v>
      </c>
      <c r="C56" s="291" t="s">
        <v>170</v>
      </c>
      <c r="D56" s="1143" t="s">
        <v>130</v>
      </c>
      <c r="E56" s="657" t="s">
        <v>283</v>
      </c>
      <c r="F56" s="537">
        <v>8</v>
      </c>
      <c r="G56" s="43" t="s">
        <v>170</v>
      </c>
      <c r="H56" s="1553" t="s">
        <v>130</v>
      </c>
      <c r="I56" s="175"/>
      <c r="J56" s="1121" t="s">
        <v>861</v>
      </c>
    </row>
    <row r="57" spans="1:11" ht="15.75" x14ac:dyDescent="0.25">
      <c r="A57" s="537">
        <v>9</v>
      </c>
      <c r="B57" s="647" t="s">
        <v>51</v>
      </c>
      <c r="C57" s="41" t="s">
        <v>104</v>
      </c>
      <c r="D57" s="1143" t="s">
        <v>130</v>
      </c>
      <c r="E57" s="299"/>
      <c r="F57" s="537">
        <v>9</v>
      </c>
      <c r="G57" s="870" t="s">
        <v>104</v>
      </c>
      <c r="H57" s="1143" t="s">
        <v>130</v>
      </c>
      <c r="I57" s="175"/>
      <c r="J57" s="1115">
        <v>8.4</v>
      </c>
    </row>
    <row r="58" spans="1:11" ht="15.75" x14ac:dyDescent="0.25">
      <c r="A58" s="537">
        <v>10</v>
      </c>
      <c r="B58" s="647" t="s">
        <v>35</v>
      </c>
      <c r="C58" s="42"/>
      <c r="D58" s="1143" t="s">
        <v>44</v>
      </c>
      <c r="E58" s="299"/>
      <c r="F58" s="537">
        <v>10</v>
      </c>
      <c r="G58" s="71"/>
      <c r="H58" s="1143" t="s">
        <v>44</v>
      </c>
      <c r="I58" s="175"/>
      <c r="J58" s="1115"/>
    </row>
    <row r="59" spans="1:11" ht="15.75" x14ac:dyDescent="0.25">
      <c r="A59" s="537">
        <v>11</v>
      </c>
      <c r="B59" s="647" t="s">
        <v>52</v>
      </c>
      <c r="C59" s="41">
        <v>2011</v>
      </c>
      <c r="D59" s="1143" t="s">
        <v>44</v>
      </c>
      <c r="E59" s="299"/>
      <c r="F59" s="537">
        <v>11</v>
      </c>
      <c r="G59" s="870">
        <v>2011</v>
      </c>
      <c r="H59" s="1143" t="s">
        <v>44</v>
      </c>
      <c r="I59" s="175"/>
      <c r="J59" s="1115"/>
    </row>
    <row r="60" spans="1:11" ht="15.75" x14ac:dyDescent="0.25">
      <c r="A60" s="537">
        <v>12</v>
      </c>
      <c r="B60" s="647" t="s">
        <v>53</v>
      </c>
      <c r="C60" s="874" t="s">
        <v>644</v>
      </c>
      <c r="D60" s="1143" t="s">
        <v>130</v>
      </c>
      <c r="E60" s="299"/>
      <c r="F60" s="537">
        <v>12</v>
      </c>
      <c r="G60" s="1509" t="str">
        <f>C60</f>
        <v>2020-04-20T10:55:30Z</v>
      </c>
      <c r="H60" s="1143" t="s">
        <v>130</v>
      </c>
      <c r="I60" s="175"/>
      <c r="J60" s="53"/>
    </row>
    <row r="61" spans="1:11" ht="15.75" x14ac:dyDescent="0.25">
      <c r="A61" s="537">
        <v>13</v>
      </c>
      <c r="B61" s="647" t="s">
        <v>54</v>
      </c>
      <c r="C61" s="884" t="s">
        <v>646</v>
      </c>
      <c r="D61" s="1143" t="s">
        <v>130</v>
      </c>
      <c r="E61" s="299"/>
      <c r="F61" s="537">
        <v>13</v>
      </c>
      <c r="G61" s="884" t="s">
        <v>646</v>
      </c>
      <c r="H61" s="1143" t="s">
        <v>130</v>
      </c>
      <c r="I61" s="175"/>
      <c r="J61" s="1123"/>
    </row>
    <row r="62" spans="1:11" ht="15.75" x14ac:dyDescent="0.25">
      <c r="A62" s="537">
        <v>14</v>
      </c>
      <c r="B62" s="647" t="s">
        <v>37</v>
      </c>
      <c r="C62" s="150"/>
      <c r="D62" s="1143" t="s">
        <v>44</v>
      </c>
      <c r="E62" s="267" t="s">
        <v>283</v>
      </c>
      <c r="F62" s="537">
        <v>14</v>
      </c>
      <c r="G62" s="129" t="s">
        <v>739</v>
      </c>
      <c r="H62" s="1143" t="s">
        <v>44</v>
      </c>
      <c r="I62" s="175"/>
      <c r="J62" s="1148">
        <v>9.1999999999999993</v>
      </c>
    </row>
    <row r="63" spans="1:11" ht="15.75" x14ac:dyDescent="0.25">
      <c r="A63" s="537">
        <v>15</v>
      </c>
      <c r="B63" s="647" t="s">
        <v>55</v>
      </c>
      <c r="C63" s="1436" t="s">
        <v>1018</v>
      </c>
      <c r="D63" s="1143" t="s">
        <v>769</v>
      </c>
      <c r="E63" s="299"/>
      <c r="F63" s="537">
        <v>15</v>
      </c>
      <c r="G63" s="1435" t="s">
        <v>622</v>
      </c>
      <c r="H63" s="1143" t="s">
        <v>769</v>
      </c>
      <c r="I63" s="915"/>
      <c r="J63" s="1115"/>
    </row>
    <row r="64" spans="1:11" ht="15.75" x14ac:dyDescent="0.25">
      <c r="A64" s="537">
        <v>16</v>
      </c>
      <c r="B64" s="647" t="s">
        <v>56</v>
      </c>
      <c r="C64" s="96">
        <v>21</v>
      </c>
      <c r="D64" s="1143" t="s">
        <v>44</v>
      </c>
      <c r="E64" s="267" t="s">
        <v>283</v>
      </c>
      <c r="F64" s="537">
        <v>16</v>
      </c>
      <c r="G64" s="96">
        <v>21</v>
      </c>
      <c r="H64" s="1143" t="s">
        <v>44</v>
      </c>
      <c r="I64" s="422"/>
      <c r="J64" s="1115">
        <v>5.3</v>
      </c>
      <c r="K64" s="175"/>
    </row>
    <row r="65" spans="1:11" ht="15.75" x14ac:dyDescent="0.25">
      <c r="A65" s="537">
        <v>17</v>
      </c>
      <c r="B65" s="647" t="s">
        <v>57</v>
      </c>
      <c r="C65" s="884" t="s">
        <v>645</v>
      </c>
      <c r="D65" s="1143" t="s">
        <v>43</v>
      </c>
      <c r="E65" s="427" t="s">
        <v>283</v>
      </c>
      <c r="F65" s="537">
        <v>17</v>
      </c>
      <c r="G65" s="905" t="s">
        <v>674</v>
      </c>
      <c r="H65" s="1143" t="s">
        <v>43</v>
      </c>
      <c r="I65" s="422"/>
      <c r="J65" s="1122">
        <v>5.4</v>
      </c>
      <c r="K65" s="175"/>
    </row>
    <row r="66" spans="1:11" ht="15.75" x14ac:dyDescent="0.25">
      <c r="A66" s="537">
        <v>18</v>
      </c>
      <c r="B66" s="647" t="s">
        <v>129</v>
      </c>
      <c r="C66" s="43" t="s">
        <v>105</v>
      </c>
      <c r="D66" s="1143" t="s">
        <v>130</v>
      </c>
      <c r="E66" s="657" t="s">
        <v>283</v>
      </c>
      <c r="F66" s="537">
        <v>18</v>
      </c>
      <c r="G66" s="43" t="s">
        <v>105</v>
      </c>
      <c r="H66" s="1143" t="s">
        <v>130</v>
      </c>
      <c r="I66" s="362"/>
      <c r="J66" s="1115">
        <v>6.3</v>
      </c>
      <c r="K66" s="175"/>
    </row>
    <row r="67" spans="1:11" ht="15.75" x14ac:dyDescent="0.25">
      <c r="A67" s="537">
        <v>19</v>
      </c>
      <c r="B67" s="647" t="s">
        <v>17</v>
      </c>
      <c r="C67" s="43" t="b">
        <v>0</v>
      </c>
      <c r="D67" s="1143" t="s">
        <v>130</v>
      </c>
      <c r="E67" s="299"/>
      <c r="F67" s="537">
        <v>19</v>
      </c>
      <c r="G67" s="43" t="b">
        <v>0</v>
      </c>
      <c r="H67" s="1143" t="s">
        <v>130</v>
      </c>
      <c r="I67" s="362"/>
      <c r="J67" s="1115"/>
      <c r="K67" s="175"/>
    </row>
    <row r="68" spans="1:11" ht="15.75" x14ac:dyDescent="0.25">
      <c r="A68" s="537">
        <v>20</v>
      </c>
      <c r="B68" s="647" t="s">
        <v>18</v>
      </c>
      <c r="C68" s="43" t="s">
        <v>111</v>
      </c>
      <c r="D68" s="679" t="s">
        <v>130</v>
      </c>
      <c r="E68" s="657" t="s">
        <v>283</v>
      </c>
      <c r="F68" s="537">
        <v>20</v>
      </c>
      <c r="G68" s="43" t="s">
        <v>111</v>
      </c>
      <c r="H68" s="679" t="s">
        <v>130</v>
      </c>
      <c r="I68" s="362"/>
      <c r="J68" s="1115">
        <v>6.15</v>
      </c>
      <c r="K68" s="175"/>
    </row>
    <row r="69" spans="1:11" ht="15.75" x14ac:dyDescent="0.25">
      <c r="A69" s="537">
        <v>21</v>
      </c>
      <c r="B69" s="647" t="s">
        <v>58</v>
      </c>
      <c r="C69" s="106" t="b">
        <v>1</v>
      </c>
      <c r="D69" s="1143" t="s">
        <v>130</v>
      </c>
      <c r="E69" s="267"/>
      <c r="F69" s="537">
        <v>21</v>
      </c>
      <c r="G69" s="106" t="b">
        <v>0</v>
      </c>
      <c r="H69" s="1143" t="s">
        <v>130</v>
      </c>
      <c r="I69" s="362"/>
      <c r="J69" s="1115">
        <v>7.3</v>
      </c>
      <c r="K69" s="175"/>
    </row>
    <row r="70" spans="1:11" ht="15.75" x14ac:dyDescent="0.25">
      <c r="A70" s="537">
        <v>22</v>
      </c>
      <c r="B70" s="647" t="s">
        <v>651</v>
      </c>
      <c r="C70" s="106" t="s">
        <v>144</v>
      </c>
      <c r="D70" s="1143" t="s">
        <v>130</v>
      </c>
      <c r="E70" s="267" t="s">
        <v>283</v>
      </c>
      <c r="F70" s="537">
        <v>22</v>
      </c>
      <c r="G70" s="981" t="s">
        <v>197</v>
      </c>
      <c r="H70" s="1143" t="s">
        <v>130</v>
      </c>
      <c r="I70" s="267" t="s">
        <v>283</v>
      </c>
      <c r="J70" s="1115" t="s">
        <v>864</v>
      </c>
      <c r="K70" s="175"/>
    </row>
    <row r="71" spans="1:11" ht="15.75" x14ac:dyDescent="0.25">
      <c r="A71" s="537">
        <v>23</v>
      </c>
      <c r="B71" s="647" t="s">
        <v>59</v>
      </c>
      <c r="C71" s="899">
        <f>C24</f>
        <v>-6.1000000000000004E-3</v>
      </c>
      <c r="D71" s="1143" t="s">
        <v>44</v>
      </c>
      <c r="F71" s="537">
        <v>23</v>
      </c>
      <c r="G71" s="900">
        <v>-6.1000000000000004E-3</v>
      </c>
      <c r="H71" s="1143" t="s">
        <v>44</v>
      </c>
      <c r="I71" s="423"/>
      <c r="J71" s="1126">
        <v>5.0999999999999996</v>
      </c>
      <c r="K71" s="175"/>
    </row>
    <row r="72" spans="1:11" ht="15.75" x14ac:dyDescent="0.25">
      <c r="A72" s="537">
        <v>24</v>
      </c>
      <c r="B72" s="647" t="s">
        <v>60</v>
      </c>
      <c r="C72" s="41" t="s">
        <v>112</v>
      </c>
      <c r="D72" s="1143" t="s">
        <v>44</v>
      </c>
      <c r="F72" s="537">
        <v>24</v>
      </c>
      <c r="G72" s="858" t="s">
        <v>112</v>
      </c>
      <c r="H72" s="679" t="s">
        <v>44</v>
      </c>
      <c r="I72" s="362"/>
      <c r="J72" s="1115"/>
      <c r="K72" s="175"/>
    </row>
    <row r="73" spans="1:11" ht="15.75" x14ac:dyDescent="0.25">
      <c r="A73" s="537">
        <v>25</v>
      </c>
      <c r="B73" s="647" t="s">
        <v>61</v>
      </c>
      <c r="C73" s="42"/>
      <c r="D73" s="1143" t="s">
        <v>44</v>
      </c>
      <c r="F73" s="537">
        <v>25</v>
      </c>
      <c r="G73" s="71"/>
      <c r="H73" s="679" t="s">
        <v>44</v>
      </c>
      <c r="I73" s="362"/>
      <c r="J73" s="1115"/>
      <c r="K73" s="175"/>
    </row>
    <row r="74" spans="1:11" ht="15.75" x14ac:dyDescent="0.25">
      <c r="A74" s="537">
        <v>26</v>
      </c>
      <c r="B74" s="647" t="s">
        <v>62</v>
      </c>
      <c r="C74" s="42"/>
      <c r="D74" s="1143" t="s">
        <v>44</v>
      </c>
      <c r="F74" s="537">
        <v>26</v>
      </c>
      <c r="G74" s="71"/>
      <c r="H74" s="679" t="s">
        <v>44</v>
      </c>
      <c r="I74" s="362"/>
      <c r="J74" s="1115"/>
      <c r="K74" s="175"/>
    </row>
    <row r="75" spans="1:11" ht="15.75" x14ac:dyDescent="0.25">
      <c r="A75" s="537">
        <v>27</v>
      </c>
      <c r="B75" s="647" t="s">
        <v>63</v>
      </c>
      <c r="C75" s="42"/>
      <c r="D75" s="1143" t="s">
        <v>44</v>
      </c>
      <c r="F75" s="537">
        <v>27</v>
      </c>
      <c r="G75" s="71"/>
      <c r="H75" s="679" t="s">
        <v>44</v>
      </c>
      <c r="I75" s="362"/>
      <c r="J75" s="1115"/>
      <c r="K75" s="175"/>
    </row>
    <row r="76" spans="1:11" ht="15.75" x14ac:dyDescent="0.25">
      <c r="A76" s="537">
        <v>28</v>
      </c>
      <c r="B76" s="647" t="s">
        <v>64</v>
      </c>
      <c r="C76" s="42"/>
      <c r="D76" s="1143" t="s">
        <v>44</v>
      </c>
      <c r="F76" s="537">
        <v>28</v>
      </c>
      <c r="G76" s="71"/>
      <c r="H76" s="1143" t="s">
        <v>44</v>
      </c>
      <c r="I76" s="362"/>
      <c r="J76" s="1115"/>
      <c r="K76" s="175"/>
    </row>
    <row r="77" spans="1:11" ht="15.75" x14ac:dyDescent="0.25">
      <c r="A77" s="537">
        <v>29</v>
      </c>
      <c r="B77" s="647" t="s">
        <v>65</v>
      </c>
      <c r="C77" s="42"/>
      <c r="D77" s="1143" t="s">
        <v>44</v>
      </c>
      <c r="F77" s="537">
        <v>29</v>
      </c>
      <c r="G77" s="71"/>
      <c r="H77" s="1143" t="s">
        <v>44</v>
      </c>
      <c r="I77" s="362"/>
      <c r="J77" s="1115"/>
      <c r="K77" s="175"/>
    </row>
    <row r="78" spans="1:11" ht="15.75" x14ac:dyDescent="0.25">
      <c r="A78" s="537">
        <v>30</v>
      </c>
      <c r="B78" s="647" t="s">
        <v>66</v>
      </c>
      <c r="C78" s="42"/>
      <c r="D78" s="1143" t="s">
        <v>44</v>
      </c>
      <c r="F78" s="537">
        <v>30</v>
      </c>
      <c r="G78" s="71"/>
      <c r="H78" s="1143" t="s">
        <v>44</v>
      </c>
      <c r="I78" s="362"/>
      <c r="J78" s="1115"/>
      <c r="K78" s="175"/>
    </row>
    <row r="79" spans="1:11" ht="15.75" x14ac:dyDescent="0.25">
      <c r="A79" s="537">
        <v>31</v>
      </c>
      <c r="B79" s="647" t="s">
        <v>67</v>
      </c>
      <c r="C79" s="42"/>
      <c r="D79" s="1143" t="s">
        <v>44</v>
      </c>
      <c r="F79" s="537">
        <v>31</v>
      </c>
      <c r="G79" s="71"/>
      <c r="H79" s="1143" t="s">
        <v>44</v>
      </c>
      <c r="I79" s="362"/>
      <c r="J79" s="1115"/>
      <c r="K79" s="175"/>
    </row>
    <row r="80" spans="1:11" ht="15.75" x14ac:dyDescent="0.25">
      <c r="A80" s="537">
        <v>32</v>
      </c>
      <c r="B80" s="647" t="s">
        <v>68</v>
      </c>
      <c r="C80" s="42"/>
      <c r="D80" s="1143" t="s">
        <v>44</v>
      </c>
      <c r="F80" s="537">
        <v>32</v>
      </c>
      <c r="G80" s="71"/>
      <c r="H80" s="679" t="s">
        <v>44</v>
      </c>
      <c r="I80" s="362"/>
      <c r="J80" s="1115"/>
      <c r="K80" s="175"/>
    </row>
    <row r="81" spans="1:11" ht="15.75" x14ac:dyDescent="0.25">
      <c r="A81" s="537">
        <v>35</v>
      </c>
      <c r="B81" s="647" t="s">
        <v>72</v>
      </c>
      <c r="C81" s="42"/>
      <c r="D81" s="1143" t="s">
        <v>43</v>
      </c>
      <c r="F81" s="537">
        <v>35</v>
      </c>
      <c r="G81" s="71"/>
      <c r="H81" s="679" t="s">
        <v>43</v>
      </c>
      <c r="I81" s="362"/>
      <c r="J81" s="1115"/>
      <c r="K81" s="175"/>
    </row>
    <row r="82" spans="1:11" ht="15.75" x14ac:dyDescent="0.25">
      <c r="A82" s="537">
        <v>36</v>
      </c>
      <c r="B82" s="647" t="s">
        <v>73</v>
      </c>
      <c r="C82" s="42"/>
      <c r="D82" s="1143" t="s">
        <v>44</v>
      </c>
      <c r="F82" s="537">
        <v>36</v>
      </c>
      <c r="G82" s="71"/>
      <c r="H82" s="679" t="s">
        <v>44</v>
      </c>
      <c r="I82" s="362"/>
      <c r="J82" s="1115"/>
      <c r="K82" s="175"/>
    </row>
    <row r="83" spans="1:11" ht="15.75" x14ac:dyDescent="0.25">
      <c r="A83" s="537">
        <v>37</v>
      </c>
      <c r="B83" s="647" t="s">
        <v>69</v>
      </c>
      <c r="C83" s="45">
        <f>C22</f>
        <v>10162756.897260273</v>
      </c>
      <c r="D83" s="1143" t="s">
        <v>130</v>
      </c>
      <c r="F83" s="537">
        <v>37</v>
      </c>
      <c r="G83" s="109">
        <v>10162756.897260273</v>
      </c>
      <c r="H83" s="679" t="s">
        <v>130</v>
      </c>
      <c r="I83" s="424"/>
      <c r="J83" s="1116"/>
      <c r="K83" s="175"/>
    </row>
    <row r="84" spans="1:11" ht="15.75" x14ac:dyDescent="0.25">
      <c r="A84" s="537">
        <v>38</v>
      </c>
      <c r="B84" s="647" t="s">
        <v>70</v>
      </c>
      <c r="C84" s="128"/>
      <c r="D84" s="1143" t="s">
        <v>44</v>
      </c>
      <c r="E84" s="427" t="s">
        <v>283</v>
      </c>
      <c r="F84" s="537">
        <v>38</v>
      </c>
      <c r="G84" s="64"/>
      <c r="H84" s="679" t="s">
        <v>44</v>
      </c>
      <c r="I84" s="424"/>
      <c r="J84" s="1116"/>
      <c r="K84" s="175"/>
    </row>
    <row r="85" spans="1:11" ht="15.75" x14ac:dyDescent="0.25">
      <c r="A85" s="537">
        <v>39</v>
      </c>
      <c r="B85" s="647" t="s">
        <v>71</v>
      </c>
      <c r="C85" s="41" t="str">
        <f>C23</f>
        <v>EUR</v>
      </c>
      <c r="D85" s="1143" t="s">
        <v>130</v>
      </c>
      <c r="F85" s="537">
        <v>39</v>
      </c>
      <c r="G85" s="858" t="s">
        <v>99</v>
      </c>
      <c r="H85" s="1145" t="s">
        <v>130</v>
      </c>
      <c r="I85" s="362"/>
      <c r="J85" s="1115"/>
      <c r="K85" s="175"/>
    </row>
    <row r="86" spans="1:11" ht="15.75" x14ac:dyDescent="0.25">
      <c r="A86" s="537">
        <v>73</v>
      </c>
      <c r="B86" s="647" t="s">
        <v>81</v>
      </c>
      <c r="C86" s="41" t="b">
        <v>0</v>
      </c>
      <c r="D86" s="679" t="s">
        <v>130</v>
      </c>
      <c r="F86" s="537">
        <v>73</v>
      </c>
      <c r="G86" s="858" t="b">
        <v>0</v>
      </c>
      <c r="H86" s="1491" t="s">
        <v>130</v>
      </c>
      <c r="I86" s="362"/>
      <c r="J86" s="1115">
        <v>6.1</v>
      </c>
      <c r="K86" s="175"/>
    </row>
    <row r="87" spans="1:11" ht="15.75" x14ac:dyDescent="0.25">
      <c r="A87" s="537">
        <v>74</v>
      </c>
      <c r="B87" s="647" t="s">
        <v>78</v>
      </c>
      <c r="C87" s="1436" t="s">
        <v>1018</v>
      </c>
      <c r="D87" s="1144" t="s">
        <v>769</v>
      </c>
      <c r="F87" s="537">
        <v>74</v>
      </c>
      <c r="G87" s="1435" t="s">
        <v>622</v>
      </c>
      <c r="H87" s="269" t="s">
        <v>769</v>
      </c>
      <c r="I87" s="361"/>
      <c r="J87" s="1115"/>
      <c r="K87" s="175"/>
    </row>
    <row r="88" spans="1:11" ht="15.75" x14ac:dyDescent="0.25">
      <c r="A88" s="537">
        <v>75</v>
      </c>
      <c r="B88" s="647" t="s">
        <v>19</v>
      </c>
      <c r="C88" s="41" t="s">
        <v>113</v>
      </c>
      <c r="D88" s="679" t="s">
        <v>44</v>
      </c>
      <c r="F88" s="537">
        <v>75</v>
      </c>
      <c r="G88" s="1435" t="s">
        <v>622</v>
      </c>
      <c r="H88" s="269" t="s">
        <v>769</v>
      </c>
      <c r="I88" s="362"/>
      <c r="J88" s="1123"/>
      <c r="K88" s="175"/>
    </row>
    <row r="89" spans="1:11" ht="15.75" x14ac:dyDescent="0.25">
      <c r="A89" s="537">
        <v>76</v>
      </c>
      <c r="B89" s="1226" t="s">
        <v>30</v>
      </c>
      <c r="C89" s="42"/>
      <c r="D89" s="679" t="s">
        <v>44</v>
      </c>
      <c r="F89" s="537">
        <v>76</v>
      </c>
      <c r="G89" s="1435" t="s">
        <v>622</v>
      </c>
      <c r="H89" s="269" t="s">
        <v>769</v>
      </c>
      <c r="I89" s="362"/>
      <c r="J89" s="1115"/>
      <c r="K89" s="175"/>
    </row>
    <row r="90" spans="1:11" ht="15.75" x14ac:dyDescent="0.25">
      <c r="A90" s="537">
        <v>77</v>
      </c>
      <c r="B90" s="1226" t="s">
        <v>31</v>
      </c>
      <c r="C90" s="42"/>
      <c r="D90" s="679" t="s">
        <v>44</v>
      </c>
      <c r="F90" s="537">
        <v>77</v>
      </c>
      <c r="G90" s="1435" t="s">
        <v>622</v>
      </c>
      <c r="H90" s="269" t="s">
        <v>769</v>
      </c>
      <c r="I90" s="362"/>
      <c r="J90" s="1115"/>
      <c r="K90" s="175"/>
    </row>
    <row r="91" spans="1:11" ht="15.75" x14ac:dyDescent="0.25">
      <c r="A91" s="537">
        <v>78</v>
      </c>
      <c r="B91" s="1226" t="s">
        <v>77</v>
      </c>
      <c r="C91" s="41" t="str">
        <f>G19</f>
        <v>529900AQBND3S6YJLY83</v>
      </c>
      <c r="D91" s="679" t="s">
        <v>44</v>
      </c>
      <c r="F91" s="537">
        <v>78</v>
      </c>
      <c r="G91" s="1435" t="s">
        <v>622</v>
      </c>
      <c r="H91" s="1491" t="s">
        <v>769</v>
      </c>
      <c r="I91" s="362"/>
      <c r="J91" s="1115"/>
      <c r="K91" s="175"/>
    </row>
    <row r="92" spans="1:11" ht="15.75" x14ac:dyDescent="0.25">
      <c r="A92" s="537">
        <v>79</v>
      </c>
      <c r="B92" s="1226" t="s">
        <v>76</v>
      </c>
      <c r="C92" s="41" t="s">
        <v>118</v>
      </c>
      <c r="D92" s="679" t="s">
        <v>44</v>
      </c>
      <c r="F92" s="537">
        <v>79</v>
      </c>
      <c r="G92" s="1435" t="s">
        <v>622</v>
      </c>
      <c r="H92" s="1491" t="s">
        <v>769</v>
      </c>
      <c r="I92" s="362"/>
      <c r="J92" s="1115">
        <v>6.12</v>
      </c>
      <c r="K92" s="175"/>
    </row>
    <row r="93" spans="1:11" ht="15.75" x14ac:dyDescent="0.25">
      <c r="A93" s="537">
        <v>83</v>
      </c>
      <c r="B93" s="1226" t="s">
        <v>20</v>
      </c>
      <c r="C93" s="45">
        <f>C20</f>
        <v>10000000</v>
      </c>
      <c r="D93" s="679" t="s">
        <v>44</v>
      </c>
      <c r="F93" s="537">
        <v>83</v>
      </c>
      <c r="G93" s="1435" t="s">
        <v>622</v>
      </c>
      <c r="H93" s="1491" t="s">
        <v>769</v>
      </c>
      <c r="I93" s="424"/>
      <c r="J93" s="1115"/>
      <c r="K93" s="175"/>
    </row>
    <row r="94" spans="1:11" ht="15.75" x14ac:dyDescent="0.25">
      <c r="A94" s="537">
        <v>85</v>
      </c>
      <c r="B94" s="647" t="s">
        <v>21</v>
      </c>
      <c r="C94" s="41" t="s">
        <v>99</v>
      </c>
      <c r="D94" s="679" t="s">
        <v>43</v>
      </c>
      <c r="F94" s="537">
        <v>85</v>
      </c>
      <c r="G94" s="1435" t="s">
        <v>622</v>
      </c>
      <c r="H94" s="269" t="s">
        <v>769</v>
      </c>
      <c r="I94" s="362"/>
      <c r="J94" s="1125">
        <v>6.4</v>
      </c>
      <c r="K94" s="175"/>
    </row>
    <row r="95" spans="1:11" ht="15.75" x14ac:dyDescent="0.25">
      <c r="A95" s="537">
        <v>86</v>
      </c>
      <c r="B95" s="647" t="s">
        <v>22</v>
      </c>
      <c r="C95" s="42"/>
      <c r="D95" s="679" t="s">
        <v>43</v>
      </c>
      <c r="E95" s="657" t="s">
        <v>283</v>
      </c>
      <c r="F95" s="537">
        <v>86</v>
      </c>
      <c r="G95" s="1435" t="s">
        <v>622</v>
      </c>
      <c r="H95" s="1540" t="s">
        <v>769</v>
      </c>
      <c r="I95" s="362"/>
      <c r="J95" s="1115">
        <v>6.6</v>
      </c>
      <c r="K95" s="175"/>
    </row>
    <row r="96" spans="1:11" ht="15.75" x14ac:dyDescent="0.25">
      <c r="A96" s="537">
        <v>87</v>
      </c>
      <c r="B96" s="647" t="s">
        <v>23</v>
      </c>
      <c r="C96" s="141">
        <f>(C21/C20)*100</f>
        <v>102.13826027397259</v>
      </c>
      <c r="D96" s="679" t="s">
        <v>44</v>
      </c>
      <c r="E96" s="657" t="s">
        <v>283</v>
      </c>
      <c r="F96" s="537">
        <v>87</v>
      </c>
      <c r="G96" s="1435" t="s">
        <v>622</v>
      </c>
      <c r="H96" s="269" t="s">
        <v>769</v>
      </c>
      <c r="I96" s="367"/>
      <c r="J96" s="1127">
        <v>6.7</v>
      </c>
      <c r="K96" s="175"/>
    </row>
    <row r="97" spans="1:11" ht="15.75" x14ac:dyDescent="0.25">
      <c r="A97" s="537">
        <v>88</v>
      </c>
      <c r="B97" s="647" t="s">
        <v>24</v>
      </c>
      <c r="C97" s="21">
        <f>C21</f>
        <v>10213826.02739726</v>
      </c>
      <c r="D97" s="679" t="s">
        <v>44</v>
      </c>
      <c r="E97" s="657" t="s">
        <v>283</v>
      </c>
      <c r="F97" s="537">
        <v>88</v>
      </c>
      <c r="G97" s="1435" t="s">
        <v>622</v>
      </c>
      <c r="H97" s="269" t="s">
        <v>769</v>
      </c>
      <c r="I97" s="424"/>
      <c r="J97" s="1117"/>
      <c r="K97" s="175"/>
    </row>
    <row r="98" spans="1:11" ht="15.75" x14ac:dyDescent="0.25">
      <c r="A98" s="537">
        <v>89</v>
      </c>
      <c r="B98" s="647" t="s">
        <v>25</v>
      </c>
      <c r="C98" s="46">
        <v>0.5</v>
      </c>
      <c r="D98" s="679" t="s">
        <v>44</v>
      </c>
      <c r="E98" s="299"/>
      <c r="F98" s="537">
        <v>89</v>
      </c>
      <c r="G98" s="1435" t="s">
        <v>622</v>
      </c>
      <c r="H98" s="1491" t="s">
        <v>769</v>
      </c>
      <c r="I98" s="425"/>
      <c r="J98" s="1126">
        <v>6.8</v>
      </c>
      <c r="K98" s="175"/>
    </row>
    <row r="99" spans="1:11" ht="15.75" x14ac:dyDescent="0.25">
      <c r="A99" s="537">
        <v>90</v>
      </c>
      <c r="B99" s="647" t="s">
        <v>26</v>
      </c>
      <c r="C99" s="41" t="s">
        <v>114</v>
      </c>
      <c r="D99" s="679" t="s">
        <v>44</v>
      </c>
      <c r="E99" s="299"/>
      <c r="F99" s="537">
        <v>90</v>
      </c>
      <c r="G99" s="1435" t="s">
        <v>622</v>
      </c>
      <c r="H99" s="269" t="s">
        <v>769</v>
      </c>
      <c r="I99" s="362"/>
      <c r="J99" s="1115">
        <v>6.13</v>
      </c>
      <c r="K99" s="175"/>
    </row>
    <row r="100" spans="1:11" ht="15.75" x14ac:dyDescent="0.25">
      <c r="A100" s="537">
        <v>91</v>
      </c>
      <c r="B100" s="647" t="s">
        <v>27</v>
      </c>
      <c r="C100" s="47" t="s">
        <v>121</v>
      </c>
      <c r="D100" s="679" t="s">
        <v>44</v>
      </c>
      <c r="E100" s="657" t="s">
        <v>283</v>
      </c>
      <c r="F100" s="537">
        <v>91</v>
      </c>
      <c r="G100" s="1435" t="s">
        <v>622</v>
      </c>
      <c r="H100" s="1491" t="s">
        <v>769</v>
      </c>
      <c r="I100" s="426"/>
      <c r="J100" s="1124"/>
      <c r="K100" s="175"/>
    </row>
    <row r="101" spans="1:11" ht="15.75" x14ac:dyDescent="0.25">
      <c r="A101" s="537">
        <v>92</v>
      </c>
      <c r="B101" s="647" t="s">
        <v>28</v>
      </c>
      <c r="C101" s="41" t="s">
        <v>115</v>
      </c>
      <c r="D101" s="679" t="s">
        <v>44</v>
      </c>
      <c r="E101" s="299"/>
      <c r="F101" s="537">
        <v>92</v>
      </c>
      <c r="G101" s="1435" t="s">
        <v>622</v>
      </c>
      <c r="H101" s="1491" t="s">
        <v>769</v>
      </c>
      <c r="I101" s="362"/>
      <c r="J101" s="1115">
        <v>6.11</v>
      </c>
      <c r="K101" s="175"/>
    </row>
    <row r="102" spans="1:11" ht="15.75" x14ac:dyDescent="0.25">
      <c r="A102" s="537">
        <v>93</v>
      </c>
      <c r="B102" s="647" t="s">
        <v>75</v>
      </c>
      <c r="C102" s="48" t="s">
        <v>119</v>
      </c>
      <c r="D102" s="679" t="s">
        <v>44</v>
      </c>
      <c r="E102" s="299"/>
      <c r="F102" s="537">
        <v>93</v>
      </c>
      <c r="G102" s="1435" t="s">
        <v>622</v>
      </c>
      <c r="H102" s="1491" t="s">
        <v>769</v>
      </c>
      <c r="I102" s="362"/>
      <c r="J102" s="1373">
        <v>6.1</v>
      </c>
      <c r="K102" s="175"/>
    </row>
    <row r="103" spans="1:11" ht="15.75" x14ac:dyDescent="0.25">
      <c r="A103" s="537">
        <v>94</v>
      </c>
      <c r="B103" s="647" t="s">
        <v>74</v>
      </c>
      <c r="C103" s="41" t="s">
        <v>116</v>
      </c>
      <c r="D103" s="679" t="s">
        <v>44</v>
      </c>
      <c r="E103" s="299"/>
      <c r="F103" s="537">
        <v>94</v>
      </c>
      <c r="G103" s="1435" t="s">
        <v>622</v>
      </c>
      <c r="H103" s="269" t="s">
        <v>769</v>
      </c>
      <c r="I103" s="362"/>
      <c r="J103" s="1115">
        <v>6.14</v>
      </c>
      <c r="K103" s="175"/>
    </row>
    <row r="104" spans="1:11" ht="15.75" x14ac:dyDescent="0.25">
      <c r="A104" s="537">
        <v>95</v>
      </c>
      <c r="B104" s="1226" t="s">
        <v>38</v>
      </c>
      <c r="C104" s="41" t="b">
        <v>1</v>
      </c>
      <c r="D104" s="679" t="s">
        <v>44</v>
      </c>
      <c r="E104" s="657" t="s">
        <v>283</v>
      </c>
      <c r="F104" s="537">
        <v>95</v>
      </c>
      <c r="G104" s="1435" t="s">
        <v>622</v>
      </c>
      <c r="H104" s="269" t="s">
        <v>769</v>
      </c>
      <c r="I104" s="362"/>
      <c r="J104" s="1115">
        <v>6.15</v>
      </c>
      <c r="K104" s="175"/>
    </row>
    <row r="105" spans="1:11" ht="15.75" x14ac:dyDescent="0.25">
      <c r="A105" s="269">
        <v>96</v>
      </c>
      <c r="B105" s="659" t="s">
        <v>36</v>
      </c>
      <c r="C105" s="42"/>
      <c r="D105" s="679" t="s">
        <v>44</v>
      </c>
      <c r="E105" s="175"/>
      <c r="F105" s="269">
        <v>96</v>
      </c>
      <c r="G105" s="1435" t="s">
        <v>622</v>
      </c>
      <c r="H105" s="1491" t="s">
        <v>769</v>
      </c>
      <c r="I105" s="362"/>
      <c r="J105" s="1115"/>
      <c r="K105" s="175"/>
    </row>
    <row r="106" spans="1:11" ht="15.75" x14ac:dyDescent="0.25">
      <c r="A106" s="269">
        <v>97</v>
      </c>
      <c r="B106" s="659" t="s">
        <v>32</v>
      </c>
      <c r="C106" s="42"/>
      <c r="D106" s="679" t="s">
        <v>44</v>
      </c>
      <c r="E106" s="175"/>
      <c r="F106" s="269">
        <v>97</v>
      </c>
      <c r="G106" s="1435" t="s">
        <v>622</v>
      </c>
      <c r="H106" s="1491" t="s">
        <v>769</v>
      </c>
      <c r="I106" s="362"/>
      <c r="J106" s="1115"/>
      <c r="K106" s="175"/>
    </row>
    <row r="107" spans="1:11" s="7" customFormat="1" ht="15.75" x14ac:dyDescent="0.25">
      <c r="A107" s="269">
        <v>98</v>
      </c>
      <c r="B107" s="659" t="s">
        <v>39</v>
      </c>
      <c r="C107" s="1209" t="s">
        <v>47</v>
      </c>
      <c r="D107" s="1143" t="s">
        <v>130</v>
      </c>
      <c r="E107" s="132"/>
      <c r="F107" s="269">
        <v>98</v>
      </c>
      <c r="G107" s="1185" t="s">
        <v>42</v>
      </c>
      <c r="H107" s="269" t="s">
        <v>130</v>
      </c>
      <c r="I107" s="267" t="s">
        <v>283</v>
      </c>
      <c r="J107" s="1115">
        <v>9.18</v>
      </c>
      <c r="K107" s="172"/>
    </row>
    <row r="108" spans="1:11" s="7" customFormat="1" ht="15.75" x14ac:dyDescent="0.25">
      <c r="A108" s="269">
        <v>99</v>
      </c>
      <c r="B108" s="659" t="s">
        <v>29</v>
      </c>
      <c r="C108" s="1209" t="s">
        <v>117</v>
      </c>
      <c r="D108" s="1143" t="s">
        <v>130</v>
      </c>
      <c r="E108" s="172"/>
      <c r="F108" s="269">
        <v>99</v>
      </c>
      <c r="G108" s="1181" t="s">
        <v>117</v>
      </c>
      <c r="H108" s="269" t="s">
        <v>130</v>
      </c>
      <c r="I108" s="362"/>
      <c r="J108" s="1115"/>
      <c r="K108" s="175"/>
    </row>
    <row r="109" spans="1:11" s="7" customFormat="1" ht="15.75" x14ac:dyDescent="0.25">
      <c r="A109" s="175" t="s">
        <v>122</v>
      </c>
      <c r="C109" s="66">
        <v>47</v>
      </c>
      <c r="D109" s="56"/>
      <c r="F109" s="175"/>
      <c r="G109" s="66">
        <v>34</v>
      </c>
      <c r="H109" s="56"/>
      <c r="I109" s="198"/>
    </row>
    <row r="110" spans="1:11" s="7" customFormat="1" ht="15.75" x14ac:dyDescent="0.25">
      <c r="C110" s="195"/>
      <c r="D110" s="57"/>
      <c r="F110" s="1721" t="s">
        <v>856</v>
      </c>
      <c r="G110" s="1721"/>
      <c r="H110" s="1721"/>
      <c r="I110" s="1721"/>
      <c r="J110" s="1721"/>
    </row>
    <row r="111" spans="1:11" s="7" customFormat="1" ht="15.75" customHeight="1" x14ac:dyDescent="0.25">
      <c r="A111" s="782">
        <v>1.1000000000000001</v>
      </c>
      <c r="B111" s="1843" t="s">
        <v>159</v>
      </c>
      <c r="C111" s="1843"/>
      <c r="D111" s="1843"/>
      <c r="E111" s="996"/>
      <c r="F111" s="1608">
        <v>2.2999999999999998</v>
      </c>
      <c r="G111" s="1877" t="s">
        <v>1066</v>
      </c>
      <c r="H111" s="1878"/>
      <c r="I111" s="1878"/>
      <c r="J111" s="1879"/>
      <c r="K111" s="445"/>
    </row>
    <row r="112" spans="1:11" s="7" customFormat="1" ht="15.75" customHeight="1" x14ac:dyDescent="0.25">
      <c r="A112" s="782">
        <v>1.2</v>
      </c>
      <c r="B112" s="1592" t="s">
        <v>313</v>
      </c>
      <c r="C112" s="1592"/>
      <c r="D112" s="1592"/>
      <c r="E112" s="421"/>
      <c r="F112" s="1609"/>
      <c r="G112" s="1880"/>
      <c r="H112" s="1881"/>
      <c r="I112" s="1881"/>
      <c r="J112" s="1882"/>
      <c r="K112" s="663"/>
    </row>
    <row r="113" spans="1:11" s="7" customFormat="1" ht="15.75" x14ac:dyDescent="0.25">
      <c r="A113" s="782">
        <v>1.7</v>
      </c>
      <c r="B113" s="1592" t="s">
        <v>400</v>
      </c>
      <c r="C113" s="1592"/>
      <c r="D113" s="1592"/>
      <c r="E113" s="421"/>
      <c r="F113" s="1609"/>
      <c r="G113" s="1880"/>
      <c r="H113" s="1881"/>
      <c r="I113" s="1881"/>
      <c r="J113" s="1882"/>
      <c r="K113" s="663"/>
    </row>
    <row r="114" spans="1:11" s="7" customFormat="1" ht="15.75" customHeight="1" x14ac:dyDescent="0.25">
      <c r="A114" s="782">
        <v>1.8</v>
      </c>
      <c r="B114" s="1592" t="s">
        <v>401</v>
      </c>
      <c r="C114" s="1592"/>
      <c r="D114" s="1592"/>
      <c r="E114" s="421"/>
      <c r="F114" s="1610"/>
      <c r="G114" s="1883"/>
      <c r="H114" s="1884"/>
      <c r="I114" s="1884"/>
      <c r="J114" s="1885"/>
      <c r="K114" s="686"/>
    </row>
    <row r="115" spans="1:11" s="7" customFormat="1" ht="15.75" x14ac:dyDescent="0.25">
      <c r="A115" s="785">
        <v>1.1000000000000001</v>
      </c>
      <c r="B115" s="1592" t="s">
        <v>402</v>
      </c>
      <c r="C115" s="1592"/>
      <c r="D115" s="1592"/>
      <c r="E115" s="421"/>
      <c r="F115" s="1688">
        <v>2.2200000000000002</v>
      </c>
      <c r="G115" s="1687" t="s">
        <v>528</v>
      </c>
      <c r="H115" s="1687"/>
      <c r="I115" s="1687"/>
      <c r="J115" s="1687"/>
    </row>
    <row r="116" spans="1:11" s="7" customFormat="1" ht="15.75" customHeight="1" x14ac:dyDescent="0.25">
      <c r="A116" s="782">
        <v>1.1299999999999999</v>
      </c>
      <c r="B116" s="1586" t="s">
        <v>786</v>
      </c>
      <c r="C116" s="1587"/>
      <c r="D116" s="1588"/>
      <c r="E116" s="875"/>
      <c r="F116" s="1688"/>
      <c r="G116" s="1687"/>
      <c r="H116" s="1687"/>
      <c r="I116" s="1687"/>
      <c r="J116" s="1687"/>
    </row>
    <row r="117" spans="1:11" s="7" customFormat="1" ht="15.75" customHeight="1" x14ac:dyDescent="0.25">
      <c r="A117" s="1723">
        <v>1.17</v>
      </c>
      <c r="B117" s="1730" t="s">
        <v>665</v>
      </c>
      <c r="C117" s="1730"/>
      <c r="D117" s="1730"/>
      <c r="E117" s="1168"/>
      <c r="F117" s="876">
        <v>2.98</v>
      </c>
      <c r="G117" s="1831" t="s">
        <v>796</v>
      </c>
      <c r="H117" s="1831"/>
      <c r="I117" s="1831"/>
      <c r="J117" s="1831"/>
    </row>
    <row r="118" spans="1:11" s="7" customFormat="1" ht="15.75" customHeight="1" x14ac:dyDescent="0.25">
      <c r="A118" s="1723"/>
      <c r="B118" s="1730"/>
      <c r="C118" s="1730"/>
      <c r="D118" s="1730"/>
      <c r="E118" s="1168"/>
      <c r="F118" s="1182"/>
      <c r="G118" s="786"/>
      <c r="H118" s="786"/>
      <c r="I118" s="786"/>
      <c r="J118" s="786"/>
    </row>
    <row r="119" spans="1:11" s="7" customFormat="1" ht="15.75" x14ac:dyDescent="0.25">
      <c r="A119" s="782">
        <v>2.1</v>
      </c>
      <c r="B119" s="1592" t="s">
        <v>404</v>
      </c>
      <c r="C119" s="1592"/>
      <c r="D119" s="1592"/>
      <c r="E119" s="421"/>
      <c r="F119" s="687"/>
      <c r="G119" s="1216"/>
      <c r="H119" s="1216"/>
      <c r="I119" s="1216"/>
      <c r="J119" s="1216"/>
    </row>
    <row r="120" spans="1:11" s="7" customFormat="1" ht="15.75" customHeight="1" x14ac:dyDescent="0.25">
      <c r="A120" s="1501">
        <v>2.8</v>
      </c>
      <c r="B120" s="1584" t="s">
        <v>957</v>
      </c>
      <c r="C120" s="1584"/>
      <c r="D120" s="1584"/>
      <c r="E120" s="610"/>
      <c r="H120" s="294"/>
      <c r="I120" s="428"/>
    </row>
    <row r="121" spans="1:11" s="7" customFormat="1" ht="15.75" customHeight="1" x14ac:dyDescent="0.25">
      <c r="A121" s="1170">
        <v>2.14</v>
      </c>
      <c r="B121" s="1566" t="s">
        <v>869</v>
      </c>
      <c r="C121" s="1567"/>
      <c r="D121" s="1568"/>
      <c r="E121" s="686"/>
      <c r="H121" s="294"/>
      <c r="I121" s="428"/>
    </row>
    <row r="122" spans="1:11" s="7" customFormat="1" ht="15.75" x14ac:dyDescent="0.25">
      <c r="A122" s="1688">
        <v>2.16</v>
      </c>
      <c r="B122" s="1569" t="s">
        <v>1067</v>
      </c>
      <c r="C122" s="1569"/>
      <c r="D122" s="1569"/>
      <c r="E122" s="610"/>
      <c r="F122" s="686"/>
      <c r="H122" s="294"/>
      <c r="I122" s="428"/>
    </row>
    <row r="123" spans="1:11" s="7" customFormat="1" ht="15.75" x14ac:dyDescent="0.25">
      <c r="A123" s="1688"/>
      <c r="B123" s="1569"/>
      <c r="C123" s="1569"/>
      <c r="D123" s="1569"/>
      <c r="E123" s="610"/>
      <c r="F123" s="299"/>
      <c r="H123" s="294"/>
      <c r="I123" s="428"/>
    </row>
    <row r="124" spans="1:11" s="7" customFormat="1" ht="15.75" x14ac:dyDescent="0.25">
      <c r="A124" s="1688"/>
      <c r="B124" s="1569"/>
      <c r="C124" s="1569"/>
      <c r="D124" s="1569"/>
      <c r="E124" s="421"/>
      <c r="F124" s="299"/>
      <c r="H124" s="294"/>
      <c r="I124" s="428"/>
    </row>
    <row r="125" spans="1:11" s="7" customFormat="1" x14ac:dyDescent="0.25">
      <c r="A125" s="1688"/>
      <c r="B125" s="1569"/>
      <c r="C125" s="1569"/>
      <c r="D125" s="1569"/>
      <c r="E125" s="299"/>
      <c r="F125" s="299"/>
      <c r="H125" s="294"/>
      <c r="I125" s="428"/>
    </row>
    <row r="126" spans="1:11" s="7" customFormat="1" ht="15.75" x14ac:dyDescent="0.25">
      <c r="A126" s="1627">
        <v>2.17</v>
      </c>
      <c r="B126" s="1566" t="s">
        <v>1065</v>
      </c>
      <c r="C126" s="1567"/>
      <c r="D126" s="1568"/>
      <c r="E126" s="421"/>
      <c r="F126" s="299"/>
      <c r="H126" s="294"/>
      <c r="I126" s="428"/>
    </row>
    <row r="127" spans="1:11" s="7" customFormat="1" ht="15.75" x14ac:dyDescent="0.25">
      <c r="A127" s="1641"/>
      <c r="B127" s="1680"/>
      <c r="C127" s="1590"/>
      <c r="D127" s="1681"/>
      <c r="E127" s="421"/>
      <c r="F127" s="299"/>
      <c r="H127" s="294"/>
      <c r="I127" s="428"/>
    </row>
    <row r="128" spans="1:11" s="7" customFormat="1" ht="15.75" customHeight="1" x14ac:dyDescent="0.25">
      <c r="A128" s="778">
        <v>2.1800000000000002</v>
      </c>
      <c r="B128" s="1592" t="s">
        <v>961</v>
      </c>
      <c r="C128" s="1592"/>
      <c r="D128" s="1592"/>
      <c r="E128" s="421"/>
      <c r="F128" s="299"/>
      <c r="H128" s="294"/>
      <c r="I128" s="428"/>
    </row>
    <row r="129" spans="1:9" s="7" customFormat="1" ht="15.75" x14ac:dyDescent="0.25">
      <c r="A129" s="783">
        <v>2.2000000000000002</v>
      </c>
      <c r="B129" s="1592" t="s">
        <v>265</v>
      </c>
      <c r="C129" s="1592"/>
      <c r="D129" s="1592"/>
      <c r="E129" s="610"/>
      <c r="F129" s="421"/>
      <c r="H129" s="294"/>
      <c r="I129" s="428"/>
    </row>
    <row r="130" spans="1:9" s="7" customFormat="1" ht="15.75" customHeight="1" x14ac:dyDescent="0.25">
      <c r="A130" s="778">
        <v>2.2200000000000002</v>
      </c>
      <c r="B130" s="1586" t="s">
        <v>1054</v>
      </c>
      <c r="C130" s="1587"/>
      <c r="D130" s="1588"/>
      <c r="E130" s="818"/>
      <c r="F130" s="610"/>
      <c r="G130" s="818"/>
      <c r="H130" s="294"/>
      <c r="I130" s="428"/>
    </row>
    <row r="131" spans="1:9" s="7" customFormat="1" ht="15.75" x14ac:dyDescent="0.25">
      <c r="A131" s="778">
        <v>2.38</v>
      </c>
      <c r="B131" s="1592" t="s">
        <v>677</v>
      </c>
      <c r="C131" s="1592"/>
      <c r="D131" s="1592"/>
      <c r="H131" s="294"/>
      <c r="I131" s="428"/>
    </row>
    <row r="132" spans="1:9" s="7" customFormat="1" ht="15.75" customHeight="1" x14ac:dyDescent="0.25">
      <c r="A132" s="778">
        <v>2.86</v>
      </c>
      <c r="B132" s="1584" t="s">
        <v>951</v>
      </c>
      <c r="C132" s="1584"/>
      <c r="D132" s="1584"/>
      <c r="E132" s="786"/>
      <c r="H132" s="294"/>
      <c r="I132" s="428"/>
    </row>
    <row r="133" spans="1:9" s="7" customFormat="1" ht="15" customHeight="1" x14ac:dyDescent="0.25">
      <c r="A133" s="782">
        <v>2.87</v>
      </c>
      <c r="B133" s="1592" t="s">
        <v>955</v>
      </c>
      <c r="C133" s="1592"/>
      <c r="D133" s="1592"/>
      <c r="H133" s="294"/>
      <c r="I133" s="428"/>
    </row>
    <row r="134" spans="1:9" s="7" customFormat="1" ht="15" customHeight="1" x14ac:dyDescent="0.25">
      <c r="A134" s="782">
        <v>2.88</v>
      </c>
      <c r="B134" s="1592" t="s">
        <v>1060</v>
      </c>
      <c r="C134" s="1592"/>
      <c r="D134" s="1592"/>
      <c r="H134" s="294"/>
      <c r="I134" s="428"/>
    </row>
    <row r="135" spans="1:9" s="7" customFormat="1" ht="15.75" x14ac:dyDescent="0.25">
      <c r="A135" s="778">
        <v>2.91</v>
      </c>
      <c r="B135" s="1589" t="s">
        <v>1036</v>
      </c>
      <c r="C135" s="1589"/>
      <c r="D135" s="1589"/>
      <c r="H135" s="294"/>
      <c r="I135" s="428"/>
    </row>
    <row r="136" spans="1:9" s="7" customFormat="1" ht="15.75" customHeight="1" x14ac:dyDescent="0.25">
      <c r="A136" s="1723">
        <v>2.95</v>
      </c>
      <c r="B136" s="1730" t="s">
        <v>959</v>
      </c>
      <c r="C136" s="1730"/>
      <c r="D136" s="1730"/>
      <c r="H136" s="294"/>
      <c r="I136" s="428"/>
    </row>
    <row r="137" spans="1:9" s="7" customFormat="1" ht="15" customHeight="1" x14ac:dyDescent="0.25">
      <c r="A137" s="1723"/>
      <c r="B137" s="1730"/>
      <c r="C137" s="1730"/>
      <c r="D137" s="1730"/>
      <c r="H137" s="294"/>
      <c r="I137" s="428"/>
    </row>
    <row r="138" spans="1:9" s="7" customFormat="1" ht="15" customHeight="1" x14ac:dyDescent="0.25">
      <c r="A138" s="1723"/>
      <c r="B138" s="1730"/>
      <c r="C138" s="1730"/>
      <c r="D138" s="1730"/>
      <c r="H138" s="294"/>
      <c r="I138" s="428"/>
    </row>
    <row r="139" spans="1:9" s="7" customFormat="1" x14ac:dyDescent="0.25">
      <c r="D139" s="294"/>
      <c r="H139" s="294"/>
      <c r="I139" s="428"/>
    </row>
    <row r="140" spans="1:9" s="7" customFormat="1" x14ac:dyDescent="0.25">
      <c r="D140" s="294"/>
      <c r="H140" s="294"/>
      <c r="I140" s="428"/>
    </row>
    <row r="141" spans="1:9" s="7" customFormat="1" x14ac:dyDescent="0.25">
      <c r="D141" s="294"/>
      <c r="H141" s="294"/>
      <c r="I141" s="428"/>
    </row>
    <row r="142" spans="1:9" s="7" customFormat="1" x14ac:dyDescent="0.25">
      <c r="D142" s="294"/>
      <c r="H142" s="294"/>
      <c r="I142" s="428"/>
    </row>
    <row r="143" spans="1:9" s="7" customFormat="1" x14ac:dyDescent="0.25">
      <c r="D143" s="294"/>
      <c r="H143" s="294"/>
      <c r="I143" s="428"/>
    </row>
    <row r="144" spans="1:9" s="7" customFormat="1" x14ac:dyDescent="0.25">
      <c r="D144" s="294"/>
      <c r="H144" s="294"/>
      <c r="I144" s="428"/>
    </row>
    <row r="145" spans="4:9" s="7" customFormat="1" x14ac:dyDescent="0.25">
      <c r="D145" s="294"/>
      <c r="H145" s="294"/>
      <c r="I145" s="428"/>
    </row>
    <row r="146" spans="4:9" s="7" customFormat="1" x14ac:dyDescent="0.25">
      <c r="D146" s="294"/>
      <c r="H146" s="294"/>
      <c r="I146" s="428"/>
    </row>
    <row r="147" spans="4:9" s="7" customFormat="1" x14ac:dyDescent="0.25">
      <c r="D147" s="294"/>
      <c r="H147" s="294"/>
      <c r="I147" s="428"/>
    </row>
    <row r="148" spans="4:9" s="7" customFormat="1" x14ac:dyDescent="0.25">
      <c r="D148" s="294"/>
      <c r="H148" s="294"/>
      <c r="I148" s="428"/>
    </row>
    <row r="149" spans="4:9" s="7" customFormat="1" x14ac:dyDescent="0.25">
      <c r="D149" s="294"/>
      <c r="H149" s="294"/>
      <c r="I149" s="428"/>
    </row>
    <row r="150" spans="4:9" s="7" customFormat="1" x14ac:dyDescent="0.25">
      <c r="D150" s="294"/>
      <c r="H150" s="294"/>
      <c r="I150" s="428"/>
    </row>
    <row r="151" spans="4:9" s="7" customFormat="1" x14ac:dyDescent="0.25">
      <c r="D151" s="294"/>
      <c r="H151" s="294"/>
      <c r="I151" s="428"/>
    </row>
    <row r="152" spans="4:9" s="7" customFormat="1" x14ac:dyDescent="0.25">
      <c r="D152" s="294"/>
      <c r="H152" s="294"/>
      <c r="I152" s="428"/>
    </row>
    <row r="153" spans="4:9" s="7" customFormat="1" x14ac:dyDescent="0.25">
      <c r="D153" s="294"/>
      <c r="H153" s="294"/>
      <c r="I153" s="428"/>
    </row>
    <row r="154" spans="4:9" s="7" customFormat="1" x14ac:dyDescent="0.25">
      <c r="D154" s="294"/>
      <c r="H154" s="294"/>
      <c r="I154" s="428"/>
    </row>
    <row r="155" spans="4:9" s="7" customFormat="1" x14ac:dyDescent="0.25">
      <c r="D155" s="294"/>
      <c r="H155" s="294"/>
      <c r="I155" s="428"/>
    </row>
    <row r="156" spans="4:9" s="7" customFormat="1" x14ac:dyDescent="0.25">
      <c r="D156" s="294"/>
      <c r="H156" s="294"/>
      <c r="I156" s="428"/>
    </row>
    <row r="157" spans="4:9" s="7" customFormat="1" x14ac:dyDescent="0.25">
      <c r="D157" s="294"/>
      <c r="H157" s="294"/>
      <c r="I157" s="428"/>
    </row>
    <row r="158" spans="4:9" s="7" customFormat="1" x14ac:dyDescent="0.25">
      <c r="D158" s="294"/>
      <c r="H158" s="294"/>
      <c r="I158" s="428"/>
    </row>
    <row r="159" spans="4:9" s="7" customFormat="1" x14ac:dyDescent="0.25">
      <c r="D159" s="294"/>
      <c r="H159" s="294"/>
      <c r="I159" s="428"/>
    </row>
    <row r="160" spans="4:9" s="7" customFormat="1" x14ac:dyDescent="0.25">
      <c r="D160" s="294"/>
      <c r="H160" s="294"/>
      <c r="I160" s="428"/>
    </row>
    <row r="161" spans="4:9" s="7" customFormat="1" x14ac:dyDescent="0.25">
      <c r="D161" s="294"/>
      <c r="H161" s="294"/>
      <c r="I161" s="428"/>
    </row>
    <row r="162" spans="4:9" s="7" customFormat="1" x14ac:dyDescent="0.25">
      <c r="D162" s="294"/>
      <c r="H162" s="294"/>
      <c r="I162" s="428"/>
    </row>
    <row r="163" spans="4:9" s="7" customFormat="1" x14ac:dyDescent="0.25">
      <c r="D163" s="294"/>
      <c r="H163" s="294"/>
      <c r="I163" s="428"/>
    </row>
    <row r="164" spans="4:9" s="7" customFormat="1" x14ac:dyDescent="0.25">
      <c r="D164" s="294"/>
      <c r="H164" s="294"/>
      <c r="I164" s="428"/>
    </row>
    <row r="165" spans="4:9" s="7" customFormat="1" x14ac:dyDescent="0.25">
      <c r="D165" s="294"/>
      <c r="H165" s="294"/>
      <c r="I165" s="428"/>
    </row>
    <row r="166" spans="4:9" s="7" customFormat="1" x14ac:dyDescent="0.25">
      <c r="D166" s="294"/>
      <c r="H166" s="294"/>
      <c r="I166" s="428"/>
    </row>
    <row r="167" spans="4:9" s="7" customFormat="1" x14ac:dyDescent="0.25">
      <c r="D167" s="294"/>
      <c r="H167" s="294"/>
      <c r="I167" s="428"/>
    </row>
    <row r="168" spans="4:9" s="7" customFormat="1" x14ac:dyDescent="0.25">
      <c r="D168" s="294"/>
      <c r="H168" s="294"/>
      <c r="I168" s="428"/>
    </row>
    <row r="169" spans="4:9" s="7" customFormat="1" x14ac:dyDescent="0.25">
      <c r="D169" s="294"/>
      <c r="H169" s="294"/>
      <c r="I169" s="428"/>
    </row>
    <row r="170" spans="4:9" s="7" customFormat="1" x14ac:dyDescent="0.25">
      <c r="D170" s="294"/>
      <c r="H170" s="294"/>
      <c r="I170" s="428"/>
    </row>
    <row r="171" spans="4:9" s="7" customFormat="1" x14ac:dyDescent="0.25">
      <c r="D171" s="294"/>
      <c r="H171" s="294"/>
      <c r="I171" s="428"/>
    </row>
    <row r="172" spans="4:9" s="7" customFormat="1" x14ac:dyDescent="0.25">
      <c r="D172" s="294"/>
      <c r="H172" s="294"/>
      <c r="I172" s="428"/>
    </row>
    <row r="173" spans="4:9" s="7" customFormat="1" x14ac:dyDescent="0.25">
      <c r="D173" s="294"/>
      <c r="H173" s="294"/>
      <c r="I173" s="428"/>
    </row>
    <row r="174" spans="4:9" s="7" customFormat="1" x14ac:dyDescent="0.25">
      <c r="D174" s="294"/>
      <c r="H174" s="294"/>
      <c r="I174" s="428"/>
    </row>
    <row r="175" spans="4:9" s="7" customFormat="1" x14ac:dyDescent="0.25">
      <c r="D175" s="294"/>
      <c r="H175" s="294"/>
      <c r="I175" s="428"/>
    </row>
    <row r="176" spans="4:9" s="7" customFormat="1" x14ac:dyDescent="0.25">
      <c r="D176" s="294"/>
      <c r="H176" s="294"/>
      <c r="I176" s="428"/>
    </row>
    <row r="177" spans="4:9" s="7" customFormat="1" x14ac:dyDescent="0.25">
      <c r="D177" s="294"/>
      <c r="H177" s="294"/>
      <c r="I177" s="428"/>
    </row>
    <row r="178" spans="4:9" s="7" customFormat="1" x14ac:dyDescent="0.25">
      <c r="D178" s="294"/>
      <c r="H178" s="294"/>
      <c r="I178" s="428"/>
    </row>
    <row r="179" spans="4:9" s="7" customFormat="1" x14ac:dyDescent="0.25">
      <c r="D179" s="294"/>
      <c r="H179" s="294"/>
      <c r="I179" s="428"/>
    </row>
    <row r="180" spans="4:9" s="7" customFormat="1" x14ac:dyDescent="0.25">
      <c r="D180" s="294"/>
      <c r="H180" s="294"/>
      <c r="I180" s="428"/>
    </row>
    <row r="181" spans="4:9" s="7" customFormat="1" x14ac:dyDescent="0.25">
      <c r="D181" s="294"/>
      <c r="H181" s="294"/>
      <c r="I181" s="428"/>
    </row>
    <row r="182" spans="4:9" s="7" customFormat="1" x14ac:dyDescent="0.25">
      <c r="D182" s="294"/>
      <c r="H182" s="294"/>
      <c r="I182" s="428"/>
    </row>
    <row r="183" spans="4:9" s="7" customFormat="1" x14ac:dyDescent="0.25">
      <c r="D183" s="294"/>
      <c r="H183" s="294"/>
      <c r="I183" s="428"/>
    </row>
    <row r="184" spans="4:9" s="7" customFormat="1" x14ac:dyDescent="0.25">
      <c r="D184" s="294"/>
      <c r="H184" s="294"/>
      <c r="I184" s="428"/>
    </row>
    <row r="185" spans="4:9" s="7" customFormat="1" x14ac:dyDescent="0.25">
      <c r="D185" s="294"/>
      <c r="H185" s="294"/>
      <c r="I185" s="428"/>
    </row>
    <row r="186" spans="4:9" s="7" customFormat="1" x14ac:dyDescent="0.25">
      <c r="D186" s="294"/>
      <c r="H186" s="294"/>
      <c r="I186" s="428"/>
    </row>
    <row r="187" spans="4:9" s="7" customFormat="1" x14ac:dyDescent="0.25">
      <c r="D187" s="294"/>
      <c r="H187" s="294"/>
      <c r="I187" s="428"/>
    </row>
    <row r="188" spans="4:9" s="7" customFormat="1" x14ac:dyDescent="0.25">
      <c r="D188" s="294"/>
      <c r="H188" s="294"/>
      <c r="I188" s="428"/>
    </row>
    <row r="189" spans="4:9" s="7" customFormat="1" x14ac:dyDescent="0.25">
      <c r="D189" s="294"/>
      <c r="H189" s="294"/>
      <c r="I189" s="428"/>
    </row>
    <row r="190" spans="4:9" s="7" customFormat="1" x14ac:dyDescent="0.25">
      <c r="D190" s="294"/>
      <c r="H190" s="294"/>
      <c r="I190" s="428"/>
    </row>
    <row r="191" spans="4:9" s="7" customFormat="1" x14ac:dyDescent="0.25">
      <c r="D191" s="294"/>
      <c r="H191" s="294"/>
      <c r="I191" s="428"/>
    </row>
    <row r="192" spans="4:9" s="7" customFormat="1" x14ac:dyDescent="0.25">
      <c r="D192" s="294"/>
      <c r="H192" s="294"/>
      <c r="I192" s="428"/>
    </row>
    <row r="193" spans="4:9" s="7" customFormat="1" x14ac:dyDescent="0.25">
      <c r="D193" s="294"/>
      <c r="H193" s="294"/>
      <c r="I193" s="428"/>
    </row>
    <row r="194" spans="4:9" s="7" customFormat="1" x14ac:dyDescent="0.25">
      <c r="D194" s="294"/>
      <c r="H194" s="294"/>
      <c r="I194" s="428"/>
    </row>
    <row r="195" spans="4:9" s="7" customFormat="1" x14ac:dyDescent="0.25">
      <c r="D195" s="294"/>
      <c r="H195" s="294"/>
      <c r="I195" s="428"/>
    </row>
    <row r="196" spans="4:9" s="7" customFormat="1" x14ac:dyDescent="0.25">
      <c r="D196" s="294"/>
      <c r="H196" s="294"/>
      <c r="I196" s="428"/>
    </row>
    <row r="197" spans="4:9" s="7" customFormat="1" x14ac:dyDescent="0.25">
      <c r="D197" s="294"/>
      <c r="H197" s="294"/>
      <c r="I197" s="428"/>
    </row>
    <row r="198" spans="4:9" s="7" customFormat="1" x14ac:dyDescent="0.25">
      <c r="D198" s="294"/>
      <c r="H198" s="294"/>
      <c r="I198" s="428"/>
    </row>
    <row r="199" spans="4:9" s="7" customFormat="1" x14ac:dyDescent="0.25">
      <c r="D199" s="294"/>
      <c r="H199" s="294"/>
      <c r="I199" s="428"/>
    </row>
    <row r="200" spans="4:9" s="7" customFormat="1" x14ac:dyDescent="0.25">
      <c r="D200" s="294"/>
      <c r="H200" s="294"/>
      <c r="I200" s="428"/>
    </row>
    <row r="201" spans="4:9" s="7" customFormat="1" x14ac:dyDescent="0.25">
      <c r="D201" s="294"/>
      <c r="H201" s="294"/>
      <c r="I201" s="428"/>
    </row>
    <row r="202" spans="4:9" s="7" customFormat="1" x14ac:dyDescent="0.25">
      <c r="D202" s="294"/>
      <c r="H202" s="294"/>
      <c r="I202" s="428"/>
    </row>
    <row r="203" spans="4:9" s="7" customFormat="1" x14ac:dyDescent="0.25">
      <c r="D203" s="294"/>
      <c r="H203" s="294"/>
      <c r="I203" s="428"/>
    </row>
    <row r="204" spans="4:9" s="7" customFormat="1" x14ac:dyDescent="0.25">
      <c r="D204" s="294"/>
      <c r="H204" s="294"/>
      <c r="I204" s="428"/>
    </row>
    <row r="205" spans="4:9" s="7" customFormat="1" x14ac:dyDescent="0.25">
      <c r="D205" s="294"/>
      <c r="H205" s="294"/>
      <c r="I205" s="428"/>
    </row>
    <row r="206" spans="4:9" s="7" customFormat="1" x14ac:dyDescent="0.25">
      <c r="D206" s="294"/>
      <c r="H206" s="294"/>
      <c r="I206" s="428"/>
    </row>
    <row r="207" spans="4:9" s="7" customFormat="1" x14ac:dyDescent="0.25">
      <c r="D207" s="294"/>
      <c r="H207" s="294"/>
      <c r="I207" s="428"/>
    </row>
    <row r="208" spans="4:9" s="7" customFormat="1" x14ac:dyDescent="0.25">
      <c r="D208" s="294"/>
      <c r="H208" s="294"/>
      <c r="I208" s="428"/>
    </row>
    <row r="209" spans="4:9" s="7" customFormat="1" x14ac:dyDescent="0.25">
      <c r="D209" s="294"/>
      <c r="H209" s="294"/>
      <c r="I209" s="428"/>
    </row>
    <row r="210" spans="4:9" s="7" customFormat="1" x14ac:dyDescent="0.25">
      <c r="D210" s="294"/>
      <c r="H210" s="294"/>
      <c r="I210" s="428"/>
    </row>
    <row r="211" spans="4:9" s="7" customFormat="1" x14ac:dyDescent="0.25">
      <c r="D211" s="294"/>
      <c r="H211" s="294"/>
      <c r="I211" s="428"/>
    </row>
    <row r="212" spans="4:9" s="7" customFormat="1" x14ac:dyDescent="0.25">
      <c r="D212" s="294"/>
      <c r="H212" s="294"/>
      <c r="I212" s="428"/>
    </row>
    <row r="213" spans="4:9" s="7" customFormat="1" x14ac:dyDescent="0.25">
      <c r="D213" s="294"/>
      <c r="H213" s="294"/>
      <c r="I213" s="428"/>
    </row>
    <row r="214" spans="4:9" s="7" customFormat="1" x14ac:dyDescent="0.25">
      <c r="D214" s="294"/>
      <c r="H214" s="294"/>
      <c r="I214" s="428"/>
    </row>
    <row r="215" spans="4:9" s="7" customFormat="1" x14ac:dyDescent="0.25">
      <c r="D215" s="294"/>
      <c r="H215" s="294"/>
      <c r="I215" s="428"/>
    </row>
    <row r="216" spans="4:9" s="7" customFormat="1" x14ac:dyDescent="0.25">
      <c r="D216" s="294"/>
      <c r="H216" s="294"/>
      <c r="I216" s="428"/>
    </row>
    <row r="217" spans="4:9" s="7" customFormat="1" x14ac:dyDescent="0.25">
      <c r="D217" s="294"/>
      <c r="H217" s="294"/>
      <c r="I217" s="428"/>
    </row>
    <row r="218" spans="4:9" x14ac:dyDescent="0.25">
      <c r="G218" s="7"/>
    </row>
  </sheetData>
  <mergeCells count="45">
    <mergeCell ref="B136:D138"/>
    <mergeCell ref="A136:A138"/>
    <mergeCell ref="B135:D135"/>
    <mergeCell ref="B111:D111"/>
    <mergeCell ref="B112:D112"/>
    <mergeCell ref="B113:D113"/>
    <mergeCell ref="B114:D114"/>
    <mergeCell ref="B115:D115"/>
    <mergeCell ref="B116:D116"/>
    <mergeCell ref="B117:D118"/>
    <mergeCell ref="B119:D119"/>
    <mergeCell ref="B122:D125"/>
    <mergeCell ref="B128:D128"/>
    <mergeCell ref="A122:A125"/>
    <mergeCell ref="A126:A127"/>
    <mergeCell ref="A117:A118"/>
    <mergeCell ref="J28:J29"/>
    <mergeCell ref="B134:D134"/>
    <mergeCell ref="B130:D130"/>
    <mergeCell ref="B131:D131"/>
    <mergeCell ref="G115:J116"/>
    <mergeCell ref="F115:F116"/>
    <mergeCell ref="B120:D120"/>
    <mergeCell ref="G111:J114"/>
    <mergeCell ref="F111:F114"/>
    <mergeCell ref="B132:D132"/>
    <mergeCell ref="B121:D121"/>
    <mergeCell ref="B126:D127"/>
    <mergeCell ref="B133:D133"/>
    <mergeCell ref="B129:D129"/>
    <mergeCell ref="F110:J110"/>
    <mergeCell ref="G117:J117"/>
    <mergeCell ref="E11:F11"/>
    <mergeCell ref="E12:F12"/>
    <mergeCell ref="E19:F19"/>
    <mergeCell ref="E21:F21"/>
    <mergeCell ref="A29:D29"/>
    <mergeCell ref="A18:A19"/>
    <mergeCell ref="E18:F18"/>
    <mergeCell ref="B18:B19"/>
    <mergeCell ref="C18:C19"/>
    <mergeCell ref="E22:F22"/>
    <mergeCell ref="E26:F26"/>
    <mergeCell ref="F29:H29"/>
    <mergeCell ref="F28:H28"/>
  </mergeCells>
  <pageMargins left="0.23622047244094491" right="0.23622047244094491" top="0.19685039370078741" bottom="0.15748031496062992" header="0.11811023622047245" footer="0.11811023622047245"/>
  <pageSetup paperSize="8" scale="5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theme="9" tint="0.39997558519241921"/>
    <pageSetUpPr fitToPage="1"/>
  </sheetPr>
  <dimension ref="A1:N137"/>
  <sheetViews>
    <sheetView zoomScale="75" zoomScaleNormal="75" workbookViewId="0">
      <selection activeCell="A9" sqref="A9"/>
    </sheetView>
  </sheetViews>
  <sheetFormatPr defaultColWidth="8.85546875" defaultRowHeight="15.75" x14ac:dyDescent="0.25"/>
  <cols>
    <col min="1" max="1" width="8.28515625" customWidth="1"/>
    <col min="2" max="2" width="54.42578125" bestFit="1" customWidth="1"/>
    <col min="3" max="3" width="83" customWidth="1"/>
    <col min="4" max="4" width="3.140625" style="49" bestFit="1" customWidth="1"/>
    <col min="5" max="5" width="8.5703125" style="12" customWidth="1"/>
    <col min="6" max="6" width="7.7109375" customWidth="1"/>
    <col min="7" max="7" width="54.7109375" customWidth="1"/>
    <col min="8" max="8" width="3.140625" style="294" bestFit="1" customWidth="1"/>
    <col min="9" max="9" width="8.85546875" style="428" customWidth="1"/>
    <col min="10" max="10" width="19.42578125" customWidth="1"/>
    <col min="11" max="11" width="9.42578125" customWidth="1"/>
  </cols>
  <sheetData>
    <row r="1" spans="1:14" ht="15" x14ac:dyDescent="0.25">
      <c r="A1" s="7"/>
      <c r="B1" s="7"/>
      <c r="C1" s="7"/>
      <c r="D1" s="294"/>
      <c r="E1" s="7"/>
      <c r="F1" s="7"/>
      <c r="G1" s="7"/>
      <c r="H1" s="7"/>
      <c r="I1" s="7"/>
      <c r="J1" s="7"/>
      <c r="K1" s="7"/>
      <c r="L1" s="7"/>
      <c r="M1" s="7"/>
      <c r="N1" s="7"/>
    </row>
    <row r="2" spans="1:14" ht="15" x14ac:dyDescent="0.25">
      <c r="A2" s="7"/>
      <c r="B2" s="7"/>
      <c r="C2" s="7"/>
      <c r="D2" s="294"/>
      <c r="E2" s="7"/>
      <c r="F2" s="7"/>
      <c r="G2" s="7"/>
      <c r="H2" s="7"/>
      <c r="I2" s="7"/>
      <c r="J2" s="7"/>
      <c r="K2" s="7"/>
      <c r="L2" s="7"/>
      <c r="M2" s="7"/>
      <c r="N2" s="7"/>
    </row>
    <row r="3" spans="1:14" ht="15" x14ac:dyDescent="0.25">
      <c r="A3" s="7"/>
      <c r="B3" s="7"/>
      <c r="C3" s="7"/>
      <c r="D3" s="294"/>
      <c r="E3" s="7"/>
      <c r="F3" s="7"/>
      <c r="G3" s="7"/>
      <c r="H3" s="7"/>
      <c r="I3" s="7"/>
      <c r="J3" s="7"/>
      <c r="K3" s="7"/>
      <c r="L3" s="7"/>
      <c r="M3" s="7"/>
      <c r="N3" s="7"/>
    </row>
    <row r="4" spans="1:14" ht="18" x14ac:dyDescent="0.25">
      <c r="A4" s="7"/>
      <c r="B4" s="1220" t="s">
        <v>905</v>
      </c>
      <c r="D4" s="7"/>
      <c r="E4" s="7"/>
      <c r="F4" s="7"/>
      <c r="G4" s="7"/>
      <c r="H4" s="7"/>
      <c r="I4" s="7"/>
      <c r="J4" s="7"/>
      <c r="K4" s="7"/>
      <c r="L4" s="7"/>
      <c r="M4" s="7"/>
      <c r="N4" s="7"/>
    </row>
    <row r="5" spans="1:14" ht="15" x14ac:dyDescent="0.25">
      <c r="A5" s="7"/>
      <c r="B5" s="7"/>
      <c r="C5" s="7"/>
      <c r="D5" s="294"/>
      <c r="E5" s="7"/>
      <c r="F5" s="7"/>
      <c r="G5" s="7"/>
      <c r="H5" s="7"/>
      <c r="I5" s="7"/>
      <c r="J5" s="7"/>
      <c r="K5" s="7"/>
      <c r="L5" s="7"/>
      <c r="M5" s="7"/>
      <c r="N5" s="7"/>
    </row>
    <row r="6" spans="1:14" ht="15"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ht="11.25" customHeight="1" x14ac:dyDescent="0.25">
      <c r="A8" s="7"/>
      <c r="B8" s="7"/>
      <c r="C8" s="7"/>
      <c r="D8" s="294"/>
      <c r="E8" s="7"/>
      <c r="F8" s="7"/>
      <c r="G8" s="7"/>
      <c r="H8" s="7"/>
      <c r="I8" s="7"/>
      <c r="J8" s="7"/>
      <c r="K8" s="7"/>
      <c r="L8" s="7"/>
      <c r="M8" s="7"/>
      <c r="N8" s="7"/>
    </row>
    <row r="9" spans="1:14" s="12" customFormat="1" x14ac:dyDescent="0.25">
      <c r="A9" s="34" t="s">
        <v>131</v>
      </c>
      <c r="D9" s="50"/>
      <c r="E9" s="34"/>
      <c r="H9" s="56"/>
      <c r="I9" s="198"/>
    </row>
    <row r="10" spans="1:14" s="12" customFormat="1" x14ac:dyDescent="0.25">
      <c r="A10" s="26">
        <v>1</v>
      </c>
      <c r="B10" s="32" t="s">
        <v>127</v>
      </c>
      <c r="C10" s="68" t="s">
        <v>196</v>
      </c>
      <c r="D10" s="50"/>
      <c r="F10" s="34"/>
      <c r="H10" s="56"/>
      <c r="I10" s="198"/>
    </row>
    <row r="11" spans="1:14" x14ac:dyDescent="0.25">
      <c r="A11" s="26">
        <v>2</v>
      </c>
      <c r="B11" s="32" t="s">
        <v>90</v>
      </c>
      <c r="C11" s="19" t="s">
        <v>94</v>
      </c>
      <c r="E11" s="1664" t="s">
        <v>95</v>
      </c>
      <c r="F11" s="1665"/>
      <c r="G11" s="19" t="s">
        <v>93</v>
      </c>
      <c r="H11" s="198"/>
      <c r="I11" s="198"/>
      <c r="J11" s="58"/>
    </row>
    <row r="12" spans="1:14" x14ac:dyDescent="0.25">
      <c r="A12" s="26">
        <v>3</v>
      </c>
      <c r="B12" s="32" t="s">
        <v>91</v>
      </c>
      <c r="C12" s="19" t="s">
        <v>96</v>
      </c>
      <c r="E12" s="1672" t="s">
        <v>95</v>
      </c>
      <c r="F12" s="1672"/>
      <c r="G12" s="19" t="s">
        <v>97</v>
      </c>
      <c r="H12" s="198"/>
      <c r="I12" s="198"/>
      <c r="J12" s="58"/>
    </row>
    <row r="13" spans="1:14" x14ac:dyDescent="0.25">
      <c r="A13" s="26">
        <v>4</v>
      </c>
      <c r="B13" s="32" t="s">
        <v>101</v>
      </c>
      <c r="C13" s="819">
        <v>43941</v>
      </c>
      <c r="E13" s="15"/>
      <c r="F13" s="29"/>
      <c r="G13" s="12"/>
      <c r="H13" s="56"/>
      <c r="I13" s="198"/>
      <c r="J13" s="59"/>
      <c r="K13" s="12"/>
    </row>
    <row r="14" spans="1:14" x14ac:dyDescent="0.25">
      <c r="A14" s="26">
        <v>5</v>
      </c>
      <c r="B14" s="32" t="s">
        <v>123</v>
      </c>
      <c r="C14" s="821">
        <v>0.45520833333333338</v>
      </c>
      <c r="E14" s="15"/>
      <c r="F14" s="29"/>
      <c r="G14" s="12"/>
      <c r="H14" s="56"/>
      <c r="I14" s="198"/>
      <c r="J14" s="59"/>
      <c r="K14" s="12"/>
    </row>
    <row r="15" spans="1:14" x14ac:dyDescent="0.25">
      <c r="A15" s="26">
        <v>6</v>
      </c>
      <c r="B15" s="32" t="s">
        <v>124</v>
      </c>
      <c r="C15" s="819" t="s">
        <v>125</v>
      </c>
      <c r="E15" s="15"/>
      <c r="F15" s="29"/>
      <c r="G15" s="12"/>
      <c r="H15" s="56"/>
      <c r="I15" s="198"/>
      <c r="J15" s="59"/>
      <c r="K15" s="12"/>
    </row>
    <row r="16" spans="1:14" x14ac:dyDescent="0.25">
      <c r="A16" s="26">
        <v>7</v>
      </c>
      <c r="B16" s="32" t="s">
        <v>102</v>
      </c>
      <c r="C16" s="819">
        <v>43942</v>
      </c>
      <c r="E16" s="15"/>
      <c r="F16" s="29"/>
      <c r="G16" s="12"/>
      <c r="H16" s="56"/>
      <c r="I16" s="198"/>
      <c r="J16" s="59"/>
      <c r="K16" s="12"/>
    </row>
    <row r="17" spans="1:11" x14ac:dyDescent="0.25">
      <c r="A17" s="26">
        <v>8</v>
      </c>
      <c r="B17" s="32" t="s">
        <v>103</v>
      </c>
      <c r="C17" s="877" t="s">
        <v>741</v>
      </c>
      <c r="E17" s="15"/>
      <c r="F17" s="29"/>
      <c r="G17" s="12"/>
      <c r="H17" s="56"/>
      <c r="I17" s="198"/>
      <c r="J17" s="59"/>
      <c r="K17" s="12"/>
    </row>
    <row r="18" spans="1:11" x14ac:dyDescent="0.25">
      <c r="A18" s="1886">
        <v>9</v>
      </c>
      <c r="B18" s="1668" t="s">
        <v>85</v>
      </c>
      <c r="C18" s="1582" t="s">
        <v>98</v>
      </c>
      <c r="E18" s="1664" t="s">
        <v>181</v>
      </c>
      <c r="F18" s="1665"/>
      <c r="G18" s="20" t="s">
        <v>92</v>
      </c>
      <c r="J18" s="403"/>
    </row>
    <row r="19" spans="1:11" x14ac:dyDescent="0.25">
      <c r="A19" s="1887"/>
      <c r="B19" s="1669"/>
      <c r="C19" s="1583"/>
      <c r="E19" s="1664" t="s">
        <v>182</v>
      </c>
      <c r="F19" s="1665"/>
      <c r="G19" s="183" t="s">
        <v>119</v>
      </c>
      <c r="J19" s="403"/>
      <c r="K19" s="402"/>
    </row>
    <row r="20" spans="1:11" x14ac:dyDescent="0.25">
      <c r="A20" s="26">
        <v>10</v>
      </c>
      <c r="B20" s="32" t="s">
        <v>86</v>
      </c>
      <c r="C20" s="109">
        <v>10000000</v>
      </c>
      <c r="E20" s="13"/>
      <c r="F20" s="30"/>
      <c r="G20" s="12"/>
      <c r="H20" s="56"/>
      <c r="I20" s="198"/>
      <c r="J20" s="59"/>
      <c r="K20" s="12"/>
    </row>
    <row r="21" spans="1:11" x14ac:dyDescent="0.25">
      <c r="A21" s="26">
        <v>11</v>
      </c>
      <c r="B21" s="32" t="s">
        <v>87</v>
      </c>
      <c r="C21" s="109">
        <f>(C20*(G21/100))+(C20*((1.5*340)/(100*365)))</f>
        <v>10213826.02739726</v>
      </c>
      <c r="E21" s="1888" t="s">
        <v>100</v>
      </c>
      <c r="F21" s="1888"/>
      <c r="G21" s="22">
        <v>100.741</v>
      </c>
      <c r="H21" s="324"/>
      <c r="I21" s="324"/>
      <c r="J21" s="58"/>
      <c r="K21" s="12"/>
    </row>
    <row r="22" spans="1:11" x14ac:dyDescent="0.25">
      <c r="A22" s="26">
        <v>12</v>
      </c>
      <c r="B22" s="32" t="s">
        <v>83</v>
      </c>
      <c r="C22" s="109">
        <f>C21*(1-0.005)</f>
        <v>10162756.897260273</v>
      </c>
      <c r="E22" s="1888" t="s">
        <v>89</v>
      </c>
      <c r="F22" s="1888"/>
      <c r="G22" s="23">
        <f>(C21-C22)/C21</f>
        <v>5.0000000000000877E-3</v>
      </c>
      <c r="H22" s="325"/>
      <c r="I22" s="325"/>
      <c r="J22" s="61"/>
      <c r="K22" s="12"/>
    </row>
    <row r="23" spans="1:11" x14ac:dyDescent="0.25">
      <c r="A23" s="26">
        <v>13</v>
      </c>
      <c r="B23" s="32" t="s">
        <v>88</v>
      </c>
      <c r="C23" s="858" t="s">
        <v>99</v>
      </c>
      <c r="E23" s="16"/>
      <c r="F23" s="31"/>
      <c r="G23" s="12"/>
      <c r="H23" s="56"/>
      <c r="I23" s="198"/>
      <c r="J23" s="59"/>
      <c r="K23" s="12"/>
    </row>
    <row r="24" spans="1:11" x14ac:dyDescent="0.25">
      <c r="A24" s="26">
        <v>14</v>
      </c>
      <c r="B24" s="32" t="s">
        <v>82</v>
      </c>
      <c r="C24" s="666">
        <v>-6.1000000000000004E-3</v>
      </c>
      <c r="E24" s="17"/>
      <c r="F24" s="35"/>
      <c r="G24" s="36"/>
      <c r="H24" s="198"/>
      <c r="I24" s="198"/>
      <c r="J24" s="62"/>
      <c r="K24" s="12"/>
    </row>
    <row r="25" spans="1:11" x14ac:dyDescent="0.25">
      <c r="A25" s="26">
        <v>15</v>
      </c>
      <c r="B25" s="32" t="s">
        <v>84</v>
      </c>
      <c r="C25" s="131" t="s">
        <v>742</v>
      </c>
      <c r="E25" s="13"/>
      <c r="F25" s="13"/>
      <c r="G25" s="12"/>
      <c r="H25" s="56"/>
      <c r="I25" s="198"/>
      <c r="J25" s="59"/>
      <c r="K25" s="12"/>
    </row>
    <row r="26" spans="1:11" x14ac:dyDescent="0.25">
      <c r="A26" s="26">
        <v>16</v>
      </c>
      <c r="B26" s="32" t="s">
        <v>316</v>
      </c>
      <c r="C26" s="21" t="s">
        <v>262</v>
      </c>
      <c r="E26" s="1672" t="s">
        <v>95</v>
      </c>
      <c r="F26" s="1672"/>
      <c r="G26" s="19" t="s">
        <v>151</v>
      </c>
      <c r="H26" s="198"/>
      <c r="I26" s="198"/>
      <c r="J26" s="58"/>
      <c r="K26" s="12"/>
    </row>
    <row r="27" spans="1:11" x14ac:dyDescent="0.25">
      <c r="A27" s="37"/>
      <c r="B27" s="38"/>
      <c r="C27" s="39"/>
      <c r="E27" s="13"/>
      <c r="F27" s="255"/>
      <c r="G27" s="36"/>
      <c r="H27" s="198"/>
      <c r="I27" s="198"/>
      <c r="J27" s="58"/>
      <c r="K27" s="12"/>
    </row>
    <row r="28" spans="1:11" ht="15.75" customHeight="1" x14ac:dyDescent="0.25">
      <c r="A28" s="175"/>
      <c r="B28" s="175"/>
      <c r="C28" s="66"/>
      <c r="D28" s="56"/>
      <c r="E28" s="66"/>
      <c r="F28" s="1689" t="s">
        <v>737</v>
      </c>
      <c r="G28" s="1689"/>
      <c r="H28" s="1689"/>
      <c r="I28" s="429"/>
      <c r="J28" s="1889" t="s">
        <v>858</v>
      </c>
    </row>
    <row r="29" spans="1:11" ht="15.75" customHeight="1" x14ac:dyDescent="0.25">
      <c r="A29" s="1890" t="s">
        <v>133</v>
      </c>
      <c r="B29" s="1890"/>
      <c r="C29" s="1890"/>
      <c r="D29" s="1890"/>
      <c r="E29" s="66"/>
      <c r="F29" s="1890" t="s">
        <v>133</v>
      </c>
      <c r="G29" s="1890"/>
      <c r="H29" s="317"/>
      <c r="I29" s="360"/>
      <c r="J29" s="1889"/>
    </row>
    <row r="30" spans="1:11" x14ac:dyDescent="0.25">
      <c r="A30" s="537">
        <v>1</v>
      </c>
      <c r="B30" s="647" t="s">
        <v>0</v>
      </c>
      <c r="C30" s="916" t="s">
        <v>743</v>
      </c>
      <c r="D30" s="269" t="s">
        <v>130</v>
      </c>
      <c r="E30" s="660" t="s">
        <v>283</v>
      </c>
      <c r="F30" s="537">
        <v>1</v>
      </c>
      <c r="G30" s="916" t="s">
        <v>738</v>
      </c>
      <c r="H30" s="1143" t="s">
        <v>130</v>
      </c>
      <c r="I30" s="266"/>
      <c r="J30" s="1120"/>
    </row>
    <row r="31" spans="1:11" x14ac:dyDescent="0.25">
      <c r="A31" s="2">
        <v>2</v>
      </c>
      <c r="B31" s="3" t="s">
        <v>1</v>
      </c>
      <c r="C31" s="41" t="str">
        <f>G11</f>
        <v>MP6I5ZYZBEU3UXPYFY54</v>
      </c>
      <c r="D31" s="269" t="s">
        <v>130</v>
      </c>
      <c r="E31" s="263" t="s">
        <v>283</v>
      </c>
      <c r="F31" s="2">
        <v>2</v>
      </c>
      <c r="G31" s="296" t="s">
        <v>93</v>
      </c>
      <c r="H31" s="1143" t="s">
        <v>130</v>
      </c>
      <c r="I31" s="355"/>
      <c r="J31" s="1125" t="s">
        <v>863</v>
      </c>
    </row>
    <row r="32" spans="1:11" x14ac:dyDescent="0.25">
      <c r="A32" s="2">
        <v>3</v>
      </c>
      <c r="B32" s="3" t="s">
        <v>40</v>
      </c>
      <c r="C32" s="41" t="str">
        <f>G11</f>
        <v>MP6I5ZYZBEU3UXPYFY54</v>
      </c>
      <c r="D32" s="269" t="s">
        <v>130</v>
      </c>
      <c r="E32" s="263"/>
      <c r="F32" s="2">
        <v>3</v>
      </c>
      <c r="G32" s="296" t="s">
        <v>93</v>
      </c>
      <c r="H32" s="1143" t="s">
        <v>130</v>
      </c>
      <c r="I32" s="355"/>
      <c r="J32" s="1125">
        <v>4.0999999999999996</v>
      </c>
    </row>
    <row r="33" spans="1:10" x14ac:dyDescent="0.25">
      <c r="A33" s="2">
        <v>4</v>
      </c>
      <c r="B33" s="3" t="s">
        <v>12</v>
      </c>
      <c r="C33" s="41" t="s">
        <v>106</v>
      </c>
      <c r="D33" s="269" t="s">
        <v>130</v>
      </c>
      <c r="E33" s="263"/>
      <c r="F33" s="2">
        <v>4</v>
      </c>
      <c r="G33" s="870" t="s">
        <v>106</v>
      </c>
      <c r="H33" s="1143" t="s">
        <v>130</v>
      </c>
      <c r="I33" s="355"/>
      <c r="J33" s="1114"/>
    </row>
    <row r="34" spans="1:10" x14ac:dyDescent="0.25">
      <c r="A34" s="4">
        <v>5</v>
      </c>
      <c r="B34" s="5" t="s">
        <v>2</v>
      </c>
      <c r="C34" s="41" t="s">
        <v>107</v>
      </c>
      <c r="D34" s="269" t="s">
        <v>130</v>
      </c>
      <c r="E34" s="263"/>
      <c r="F34" s="4">
        <v>5</v>
      </c>
      <c r="G34" s="870" t="s">
        <v>107</v>
      </c>
      <c r="H34" s="1143" t="s">
        <v>130</v>
      </c>
      <c r="I34" s="355"/>
      <c r="J34" s="1119"/>
    </row>
    <row r="35" spans="1:10" x14ac:dyDescent="0.25">
      <c r="A35" s="2">
        <v>6</v>
      </c>
      <c r="B35" s="3" t="s">
        <v>445</v>
      </c>
      <c r="C35" s="42"/>
      <c r="D35" s="269" t="s">
        <v>44</v>
      </c>
      <c r="E35" s="264"/>
      <c r="F35" s="2">
        <v>6</v>
      </c>
      <c r="G35" s="42"/>
      <c r="H35" s="1143" t="s">
        <v>44</v>
      </c>
      <c r="I35" s="355"/>
      <c r="J35" s="1114"/>
    </row>
    <row r="36" spans="1:10" x14ac:dyDescent="0.25">
      <c r="A36" s="2">
        <v>7</v>
      </c>
      <c r="B36" s="3" t="s">
        <v>446</v>
      </c>
      <c r="C36" s="42"/>
      <c r="D36" s="269" t="s">
        <v>43</v>
      </c>
      <c r="E36" s="264" t="s">
        <v>283</v>
      </c>
      <c r="F36" s="2">
        <v>7</v>
      </c>
      <c r="G36" s="42"/>
      <c r="H36" s="1143" t="s">
        <v>43</v>
      </c>
      <c r="I36" s="355"/>
      <c r="J36" s="1126"/>
    </row>
    <row r="37" spans="1:10" x14ac:dyDescent="0.25">
      <c r="A37" s="2">
        <v>8</v>
      </c>
      <c r="B37" s="3" t="s">
        <v>447</v>
      </c>
      <c r="C37" s="42"/>
      <c r="D37" s="269" t="s">
        <v>43</v>
      </c>
      <c r="E37" s="264" t="s">
        <v>283</v>
      </c>
      <c r="F37" s="2">
        <v>8</v>
      </c>
      <c r="G37" s="42"/>
      <c r="H37" s="1143" t="s">
        <v>43</v>
      </c>
      <c r="I37" s="355"/>
      <c r="J37" s="1114"/>
    </row>
    <row r="38" spans="1:10" x14ac:dyDescent="0.25">
      <c r="A38" s="2">
        <v>9</v>
      </c>
      <c r="B38" s="3" t="s">
        <v>5</v>
      </c>
      <c r="C38" s="41" t="s">
        <v>109</v>
      </c>
      <c r="D38" s="269" t="s">
        <v>130</v>
      </c>
      <c r="E38" s="264"/>
      <c r="F38" s="2">
        <v>9</v>
      </c>
      <c r="G38" s="870" t="s">
        <v>109</v>
      </c>
      <c r="H38" s="1143" t="s">
        <v>130</v>
      </c>
      <c r="I38" s="355"/>
      <c r="J38" s="1115"/>
    </row>
    <row r="39" spans="1:10" x14ac:dyDescent="0.25">
      <c r="A39" s="2">
        <v>10</v>
      </c>
      <c r="B39" s="3" t="s">
        <v>6</v>
      </c>
      <c r="C39" s="19" t="s">
        <v>93</v>
      </c>
      <c r="D39" s="269" t="s">
        <v>130</v>
      </c>
      <c r="E39" s="264" t="s">
        <v>283</v>
      </c>
      <c r="F39" s="2">
        <v>10</v>
      </c>
      <c r="G39" s="856" t="s">
        <v>93</v>
      </c>
      <c r="H39" s="1143" t="s">
        <v>130</v>
      </c>
      <c r="I39" s="355"/>
      <c r="J39" s="1125">
        <v>4.0999999999999996</v>
      </c>
    </row>
    <row r="40" spans="1:10" x14ac:dyDescent="0.25">
      <c r="A40" s="2">
        <v>11</v>
      </c>
      <c r="B40" s="3" t="s">
        <v>7</v>
      </c>
      <c r="C40" s="41" t="str">
        <f>G12</f>
        <v>DL6FFRRLF74S01HE2M14</v>
      </c>
      <c r="D40" s="269" t="s">
        <v>130</v>
      </c>
      <c r="E40" s="264"/>
      <c r="F40" s="2">
        <v>11</v>
      </c>
      <c r="G40" s="870" t="s">
        <v>97</v>
      </c>
      <c r="H40" s="1143" t="s">
        <v>130</v>
      </c>
      <c r="I40" s="355"/>
      <c r="J40" s="1116"/>
    </row>
    <row r="41" spans="1:10" x14ac:dyDescent="0.25">
      <c r="A41" s="2">
        <v>12</v>
      </c>
      <c r="B41" s="3" t="s">
        <v>46</v>
      </c>
      <c r="C41" s="41" t="s">
        <v>108</v>
      </c>
      <c r="D41" s="269" t="s">
        <v>130</v>
      </c>
      <c r="E41" s="264"/>
      <c r="F41" s="2">
        <v>12</v>
      </c>
      <c r="G41" s="870" t="s">
        <v>108</v>
      </c>
      <c r="H41" s="1143" t="s">
        <v>130</v>
      </c>
      <c r="I41" s="355"/>
      <c r="J41" s="1125">
        <v>4.2</v>
      </c>
    </row>
    <row r="42" spans="1:10" x14ac:dyDescent="0.25">
      <c r="A42" s="2">
        <v>13</v>
      </c>
      <c r="B42" s="3" t="s">
        <v>8</v>
      </c>
      <c r="C42" s="987"/>
      <c r="D42" s="269" t="s">
        <v>43</v>
      </c>
      <c r="E42" s="264" t="s">
        <v>283</v>
      </c>
      <c r="F42" s="2">
        <v>13</v>
      </c>
      <c r="G42" s="42"/>
      <c r="H42" s="1143" t="s">
        <v>43</v>
      </c>
      <c r="I42" s="355"/>
      <c r="J42" s="1115">
        <v>4.3</v>
      </c>
    </row>
    <row r="43" spans="1:10" x14ac:dyDescent="0.25">
      <c r="A43" s="2">
        <v>14</v>
      </c>
      <c r="B43" s="3" t="s">
        <v>9</v>
      </c>
      <c r="C43" s="42"/>
      <c r="D43" s="269" t="s">
        <v>43</v>
      </c>
      <c r="E43" s="264"/>
      <c r="F43" s="2">
        <v>14</v>
      </c>
      <c r="G43" s="42"/>
      <c r="H43" s="1143" t="s">
        <v>43</v>
      </c>
      <c r="I43" s="355"/>
      <c r="J43" s="1118"/>
    </row>
    <row r="44" spans="1:10" x14ac:dyDescent="0.25">
      <c r="A44" s="2">
        <v>15</v>
      </c>
      <c r="B44" s="3" t="s">
        <v>10</v>
      </c>
      <c r="C44" s="42"/>
      <c r="D44" s="269" t="s">
        <v>43</v>
      </c>
      <c r="E44" s="264"/>
      <c r="F44" s="2">
        <v>15</v>
      </c>
      <c r="G44" s="42"/>
      <c r="H44" s="1143" t="s">
        <v>43</v>
      </c>
      <c r="I44" s="355"/>
      <c r="J44" s="1125"/>
    </row>
    <row r="45" spans="1:10" x14ac:dyDescent="0.25">
      <c r="A45" s="2">
        <v>16</v>
      </c>
      <c r="B45" s="3" t="s">
        <v>41</v>
      </c>
      <c r="C45" s="42"/>
      <c r="D45" s="269" t="s">
        <v>44</v>
      </c>
      <c r="E45" s="264"/>
      <c r="F45" s="2">
        <v>16</v>
      </c>
      <c r="G45" s="42"/>
      <c r="H45" s="1143" t="s">
        <v>44</v>
      </c>
      <c r="I45" s="355"/>
      <c r="J45" s="1116"/>
    </row>
    <row r="46" spans="1:10" x14ac:dyDescent="0.25">
      <c r="A46" s="2">
        <v>17</v>
      </c>
      <c r="B46" s="3" t="s">
        <v>11</v>
      </c>
      <c r="C46" s="41" t="str">
        <f>G26</f>
        <v>549300OZ46BRLZ8Y6F65</v>
      </c>
      <c r="D46" s="269" t="s">
        <v>43</v>
      </c>
      <c r="E46" s="264" t="s">
        <v>283</v>
      </c>
      <c r="F46" s="2">
        <v>17</v>
      </c>
      <c r="G46" s="870" t="s">
        <v>151</v>
      </c>
      <c r="H46" s="1143" t="s">
        <v>43</v>
      </c>
      <c r="I46" s="355"/>
      <c r="J46" s="1115">
        <v>4.5999999999999996</v>
      </c>
    </row>
    <row r="47" spans="1:10" x14ac:dyDescent="0.25">
      <c r="A47" s="2">
        <v>18</v>
      </c>
      <c r="B47" s="3" t="s">
        <v>154</v>
      </c>
      <c r="C47" s="72"/>
      <c r="D47" s="269" t="s">
        <v>43</v>
      </c>
      <c r="E47" s="264"/>
      <c r="F47" s="2">
        <v>18</v>
      </c>
      <c r="G47" s="69"/>
      <c r="H47" s="1143" t="s">
        <v>43</v>
      </c>
      <c r="I47" s="355"/>
      <c r="J47" s="1115">
        <v>4.4000000000000004</v>
      </c>
    </row>
    <row r="48" spans="1:10" x14ac:dyDescent="0.25">
      <c r="A48" s="33" t="s">
        <v>134</v>
      </c>
      <c r="B48" s="1"/>
      <c r="C48" s="16"/>
      <c r="D48" s="1423"/>
      <c r="E48" s="110"/>
      <c r="F48" s="33"/>
      <c r="G48" s="16"/>
      <c r="H48" s="200"/>
      <c r="I48" s="198"/>
      <c r="J48" s="198"/>
    </row>
    <row r="49" spans="1:10" x14ac:dyDescent="0.25">
      <c r="A49" s="2">
        <v>1</v>
      </c>
      <c r="B49" s="3" t="s">
        <v>49</v>
      </c>
      <c r="C49" s="41" t="s">
        <v>120</v>
      </c>
      <c r="D49" s="1143" t="s">
        <v>130</v>
      </c>
      <c r="E49" s="264" t="s">
        <v>283</v>
      </c>
      <c r="F49" s="2">
        <v>1</v>
      </c>
      <c r="G49" s="19" t="s">
        <v>120</v>
      </c>
      <c r="H49" s="1143" t="s">
        <v>130</v>
      </c>
      <c r="I49" s="355"/>
      <c r="J49" s="1115">
        <v>3.1</v>
      </c>
    </row>
    <row r="50" spans="1:10" x14ac:dyDescent="0.25">
      <c r="A50" s="2">
        <v>2</v>
      </c>
      <c r="B50" s="3" t="s">
        <v>15</v>
      </c>
      <c r="C50" s="42"/>
      <c r="D50" s="1143" t="s">
        <v>44</v>
      </c>
      <c r="E50" s="110"/>
      <c r="F50" s="2">
        <v>2</v>
      </c>
      <c r="G50" s="71"/>
      <c r="H50" s="1143" t="s">
        <v>44</v>
      </c>
      <c r="I50" s="355"/>
      <c r="J50" s="1115"/>
    </row>
    <row r="51" spans="1:10" x14ac:dyDescent="0.25">
      <c r="A51" s="2">
        <v>3</v>
      </c>
      <c r="B51" s="3" t="s">
        <v>79</v>
      </c>
      <c r="C51" s="884" t="s">
        <v>645</v>
      </c>
      <c r="D51" s="1143" t="s">
        <v>130</v>
      </c>
      <c r="E51" s="299"/>
      <c r="F51" s="537">
        <v>3</v>
      </c>
      <c r="G51" s="790" t="s">
        <v>674</v>
      </c>
      <c r="H51" s="1143" t="s">
        <v>130</v>
      </c>
      <c r="I51" s="266" t="s">
        <v>283</v>
      </c>
      <c r="J51" s="1128">
        <v>9.1999999999999993</v>
      </c>
    </row>
    <row r="52" spans="1:10" x14ac:dyDescent="0.25">
      <c r="A52" s="2">
        <v>4</v>
      </c>
      <c r="B52" s="3" t="s">
        <v>34</v>
      </c>
      <c r="C52" s="41" t="s">
        <v>110</v>
      </c>
      <c r="D52" s="1143" t="s">
        <v>130</v>
      </c>
      <c r="E52" s="110"/>
      <c r="F52" s="2">
        <v>4</v>
      </c>
      <c r="G52" s="870" t="s">
        <v>110</v>
      </c>
      <c r="H52" s="1143" t="s">
        <v>130</v>
      </c>
      <c r="I52" s="12"/>
      <c r="J52" s="1115">
        <v>7.1</v>
      </c>
    </row>
    <row r="53" spans="1:10" x14ac:dyDescent="0.25">
      <c r="A53" s="2">
        <v>5</v>
      </c>
      <c r="B53" s="3" t="s">
        <v>16</v>
      </c>
      <c r="C53" s="41" t="b">
        <v>0</v>
      </c>
      <c r="D53" s="1143" t="s">
        <v>130</v>
      </c>
      <c r="E53" s="110"/>
      <c r="F53" s="2">
        <v>5</v>
      </c>
      <c r="G53" s="870" t="b">
        <v>0</v>
      </c>
      <c r="H53" s="1143" t="s">
        <v>130</v>
      </c>
      <c r="I53" s="12"/>
      <c r="J53" s="1115"/>
    </row>
    <row r="54" spans="1:10" x14ac:dyDescent="0.25">
      <c r="A54" s="2">
        <v>6</v>
      </c>
      <c r="B54" s="3" t="s">
        <v>50</v>
      </c>
      <c r="C54" s="42"/>
      <c r="D54" s="1143" t="s">
        <v>44</v>
      </c>
      <c r="E54" s="110"/>
      <c r="F54" s="2">
        <v>6</v>
      </c>
      <c r="G54" s="71"/>
      <c r="H54" s="1143" t="s">
        <v>44</v>
      </c>
      <c r="I54" s="12"/>
      <c r="J54" s="1115"/>
    </row>
    <row r="55" spans="1:10" x14ac:dyDescent="0.25">
      <c r="A55" s="2">
        <v>7</v>
      </c>
      <c r="B55" s="3" t="s">
        <v>13</v>
      </c>
      <c r="C55" s="42"/>
      <c r="D55" s="1143" t="s">
        <v>44</v>
      </c>
      <c r="E55" s="110"/>
      <c r="F55" s="2">
        <v>7</v>
      </c>
      <c r="G55" s="71"/>
      <c r="H55" s="1143" t="s">
        <v>44</v>
      </c>
      <c r="I55" s="12"/>
      <c r="J55" s="1115"/>
    </row>
    <row r="56" spans="1:10" x14ac:dyDescent="0.25">
      <c r="A56" s="2">
        <v>8</v>
      </c>
      <c r="B56" s="3" t="s">
        <v>14</v>
      </c>
      <c r="C56" s="291" t="s">
        <v>170</v>
      </c>
      <c r="D56" s="1143" t="s">
        <v>130</v>
      </c>
      <c r="E56" s="264" t="s">
        <v>283</v>
      </c>
      <c r="F56" s="2">
        <v>8</v>
      </c>
      <c r="G56" s="43" t="s">
        <v>170</v>
      </c>
      <c r="H56" s="1553" t="s">
        <v>130</v>
      </c>
      <c r="I56" s="12"/>
      <c r="J56" s="1121" t="s">
        <v>861</v>
      </c>
    </row>
    <row r="57" spans="1:10" x14ac:dyDescent="0.25">
      <c r="A57" s="2">
        <v>9</v>
      </c>
      <c r="B57" s="3" t="s">
        <v>51</v>
      </c>
      <c r="C57" s="41" t="s">
        <v>104</v>
      </c>
      <c r="D57" s="1143" t="s">
        <v>130</v>
      </c>
      <c r="E57" s="299"/>
      <c r="F57" s="2">
        <v>9</v>
      </c>
      <c r="G57" s="870" t="s">
        <v>104</v>
      </c>
      <c r="H57" s="1143" t="s">
        <v>130</v>
      </c>
      <c r="I57" s="12"/>
      <c r="J57" s="1115">
        <v>8.4</v>
      </c>
    </row>
    <row r="58" spans="1:10" x14ac:dyDescent="0.25">
      <c r="A58" s="2">
        <v>10</v>
      </c>
      <c r="B58" s="3" t="s">
        <v>35</v>
      </c>
      <c r="C58" s="42"/>
      <c r="D58" s="1143" t="s">
        <v>44</v>
      </c>
      <c r="E58" s="299"/>
      <c r="F58" s="2">
        <v>10</v>
      </c>
      <c r="G58" s="71"/>
      <c r="H58" s="1143" t="s">
        <v>44</v>
      </c>
      <c r="I58" s="12"/>
      <c r="J58" s="1115"/>
    </row>
    <row r="59" spans="1:10" x14ac:dyDescent="0.25">
      <c r="A59" s="2">
        <v>11</v>
      </c>
      <c r="B59" s="3" t="s">
        <v>52</v>
      </c>
      <c r="C59" s="41">
        <v>2011</v>
      </c>
      <c r="D59" s="1143" t="s">
        <v>44</v>
      </c>
      <c r="E59" s="299"/>
      <c r="F59" s="2">
        <v>11</v>
      </c>
      <c r="G59" s="870">
        <v>2011</v>
      </c>
      <c r="H59" s="1143" t="s">
        <v>44</v>
      </c>
      <c r="I59" s="12"/>
      <c r="J59" s="1115"/>
    </row>
    <row r="60" spans="1:10" x14ac:dyDescent="0.25">
      <c r="A60" s="2">
        <v>12</v>
      </c>
      <c r="B60" s="3" t="s">
        <v>53</v>
      </c>
      <c r="C60" s="874" t="s">
        <v>644</v>
      </c>
      <c r="D60" s="1143" t="s">
        <v>130</v>
      </c>
      <c r="E60" s="299"/>
      <c r="F60" s="2">
        <v>12</v>
      </c>
      <c r="G60" s="1509" t="str">
        <f>C60</f>
        <v>2020-04-20T10:55:30Z</v>
      </c>
      <c r="H60" s="1143" t="s">
        <v>130</v>
      </c>
      <c r="I60" s="12"/>
      <c r="J60" s="53"/>
    </row>
    <row r="61" spans="1:10" x14ac:dyDescent="0.25">
      <c r="A61" s="2">
        <v>13</v>
      </c>
      <c r="B61" s="3" t="s">
        <v>54</v>
      </c>
      <c r="C61" s="884" t="s">
        <v>646</v>
      </c>
      <c r="D61" s="1143" t="s">
        <v>130</v>
      </c>
      <c r="E61" s="299"/>
      <c r="F61" s="2">
        <v>13</v>
      </c>
      <c r="G61" s="884" t="s">
        <v>646</v>
      </c>
      <c r="H61" s="1143" t="s">
        <v>130</v>
      </c>
      <c r="I61" s="12"/>
      <c r="J61" s="1123"/>
    </row>
    <row r="62" spans="1:10" x14ac:dyDescent="0.25">
      <c r="A62" s="2">
        <v>14</v>
      </c>
      <c r="B62" s="3" t="s">
        <v>37</v>
      </c>
      <c r="C62" s="919" t="s">
        <v>666</v>
      </c>
      <c r="D62" s="1143" t="s">
        <v>44</v>
      </c>
      <c r="E62" s="256"/>
      <c r="F62" s="2">
        <v>14</v>
      </c>
      <c r="G62" s="118" t="s">
        <v>739</v>
      </c>
      <c r="H62" s="1143" t="s">
        <v>44</v>
      </c>
      <c r="I62" s="266"/>
      <c r="J62" s="1148">
        <v>9.1999999999999993</v>
      </c>
    </row>
    <row r="63" spans="1:10" x14ac:dyDescent="0.25">
      <c r="A63" s="2">
        <v>15</v>
      </c>
      <c r="B63" s="3" t="s">
        <v>55</v>
      </c>
      <c r="C63" s="1436" t="s">
        <v>1018</v>
      </c>
      <c r="D63" s="1143" t="s">
        <v>769</v>
      </c>
      <c r="E63" s="110"/>
      <c r="F63" s="2">
        <v>15</v>
      </c>
      <c r="G63" s="1437" t="s">
        <v>622</v>
      </c>
      <c r="H63" s="1143" t="s">
        <v>769</v>
      </c>
      <c r="I63" s="268"/>
      <c r="J63" s="1115"/>
    </row>
    <row r="64" spans="1:10" x14ac:dyDescent="0.25">
      <c r="A64" s="2">
        <v>16</v>
      </c>
      <c r="B64" s="3" t="s">
        <v>56</v>
      </c>
      <c r="C64" s="96">
        <v>20</v>
      </c>
      <c r="D64" s="1143" t="s">
        <v>44</v>
      </c>
      <c r="E64" s="267" t="s">
        <v>283</v>
      </c>
      <c r="F64" s="537">
        <v>16</v>
      </c>
      <c r="G64" s="96">
        <v>20</v>
      </c>
      <c r="H64" s="1143" t="s">
        <v>44</v>
      </c>
      <c r="I64" s="422"/>
      <c r="J64" s="1115">
        <v>5.3</v>
      </c>
    </row>
    <row r="65" spans="1:10" x14ac:dyDescent="0.25">
      <c r="A65" s="2">
        <v>17</v>
      </c>
      <c r="B65" s="3" t="s">
        <v>57</v>
      </c>
      <c r="C65" s="905">
        <f>C13</f>
        <v>43941</v>
      </c>
      <c r="D65" s="1143" t="s">
        <v>43</v>
      </c>
      <c r="E65" s="267" t="s">
        <v>283</v>
      </c>
      <c r="F65" s="537">
        <v>17</v>
      </c>
      <c r="G65" s="919" t="str">
        <f>G62</f>
        <v>2020-05-25</v>
      </c>
      <c r="H65" s="1143" t="s">
        <v>43</v>
      </c>
      <c r="I65" s="422"/>
      <c r="J65" s="1122">
        <v>5.4</v>
      </c>
    </row>
    <row r="66" spans="1:10" x14ac:dyDescent="0.25">
      <c r="A66" s="2">
        <v>18</v>
      </c>
      <c r="B66" s="3" t="s">
        <v>129</v>
      </c>
      <c r="C66" s="43" t="s">
        <v>105</v>
      </c>
      <c r="D66" s="1143" t="s">
        <v>130</v>
      </c>
      <c r="E66" s="657" t="s">
        <v>283</v>
      </c>
      <c r="F66" s="537">
        <v>18</v>
      </c>
      <c r="G66" s="245" t="s">
        <v>105</v>
      </c>
      <c r="H66" s="1143" t="s">
        <v>130</v>
      </c>
      <c r="I66" s="362"/>
      <c r="J66" s="1115">
        <v>6.3</v>
      </c>
    </row>
    <row r="67" spans="1:10" x14ac:dyDescent="0.25">
      <c r="A67" s="2">
        <v>19</v>
      </c>
      <c r="B67" s="3" t="s">
        <v>17</v>
      </c>
      <c r="C67" s="43" t="b">
        <v>0</v>
      </c>
      <c r="D67" s="1143" t="s">
        <v>130</v>
      </c>
      <c r="E67" s="299"/>
      <c r="F67" s="537">
        <v>19</v>
      </c>
      <c r="G67" s="245" t="b">
        <v>0</v>
      </c>
      <c r="H67" s="1143" t="s">
        <v>130</v>
      </c>
      <c r="I67" s="362"/>
      <c r="J67" s="1115"/>
    </row>
    <row r="68" spans="1:10" x14ac:dyDescent="0.25">
      <c r="A68" s="2">
        <v>20</v>
      </c>
      <c r="B68" s="3" t="s">
        <v>18</v>
      </c>
      <c r="C68" s="43" t="s">
        <v>111</v>
      </c>
      <c r="D68" s="679" t="s">
        <v>130</v>
      </c>
      <c r="E68" s="657" t="s">
        <v>283</v>
      </c>
      <c r="F68" s="537">
        <v>20</v>
      </c>
      <c r="G68" s="245" t="s">
        <v>111</v>
      </c>
      <c r="H68" s="679" t="s">
        <v>130</v>
      </c>
      <c r="I68" s="362"/>
      <c r="J68" s="1115">
        <v>6.15</v>
      </c>
    </row>
    <row r="69" spans="1:10" x14ac:dyDescent="0.25">
      <c r="A69" s="2">
        <v>21</v>
      </c>
      <c r="B69" s="3" t="s">
        <v>58</v>
      </c>
      <c r="C69" s="106" t="b">
        <v>0</v>
      </c>
      <c r="D69" s="1143" t="s">
        <v>130</v>
      </c>
      <c r="E69" s="267"/>
      <c r="F69" s="537">
        <v>21</v>
      </c>
      <c r="G69" s="245" t="b">
        <v>0</v>
      </c>
      <c r="H69" s="1143" t="s">
        <v>130</v>
      </c>
      <c r="I69" s="362"/>
      <c r="J69" s="1115">
        <v>7.3</v>
      </c>
    </row>
    <row r="70" spans="1:10" x14ac:dyDescent="0.25">
      <c r="A70" s="2">
        <v>22</v>
      </c>
      <c r="B70" s="3" t="s">
        <v>651</v>
      </c>
      <c r="C70" s="106" t="s">
        <v>144</v>
      </c>
      <c r="D70" s="1143" t="s">
        <v>130</v>
      </c>
      <c r="E70" s="267" t="s">
        <v>283</v>
      </c>
      <c r="F70" s="537">
        <v>22</v>
      </c>
      <c r="G70" s="245" t="s">
        <v>197</v>
      </c>
      <c r="H70" s="1143" t="s">
        <v>130</v>
      </c>
      <c r="I70" s="256"/>
      <c r="J70" s="1115" t="s">
        <v>864</v>
      </c>
    </row>
    <row r="71" spans="1:10" x14ac:dyDescent="0.25">
      <c r="A71" s="2">
        <v>23</v>
      </c>
      <c r="B71" s="3" t="s">
        <v>59</v>
      </c>
      <c r="C71" s="899">
        <f>C24</f>
        <v>-6.1000000000000004E-3</v>
      </c>
      <c r="D71" s="1143" t="s">
        <v>44</v>
      </c>
      <c r="E71" s="132"/>
      <c r="F71" s="537">
        <v>23</v>
      </c>
      <c r="G71" s="899">
        <f>G24</f>
        <v>0</v>
      </c>
      <c r="H71" s="1143" t="s">
        <v>44</v>
      </c>
      <c r="I71" s="423"/>
      <c r="J71" s="1126">
        <v>5.0999999999999996</v>
      </c>
    </row>
    <row r="72" spans="1:10" x14ac:dyDescent="0.25">
      <c r="A72" s="2">
        <v>24</v>
      </c>
      <c r="B72" s="3" t="s">
        <v>60</v>
      </c>
      <c r="C72" s="43" t="s">
        <v>112</v>
      </c>
      <c r="D72" s="1143" t="s">
        <v>44</v>
      </c>
      <c r="E72" s="172"/>
      <c r="F72" s="537">
        <v>24</v>
      </c>
      <c r="G72" s="43" t="s">
        <v>112</v>
      </c>
      <c r="H72" s="679" t="s">
        <v>44</v>
      </c>
      <c r="I72" s="362"/>
      <c r="J72" s="1115"/>
    </row>
    <row r="73" spans="1:10" x14ac:dyDescent="0.25">
      <c r="A73" s="2">
        <v>25</v>
      </c>
      <c r="B73" s="3" t="s">
        <v>61</v>
      </c>
      <c r="C73" s="42"/>
      <c r="D73" s="1143" t="s">
        <v>44</v>
      </c>
      <c r="E73" s="113"/>
      <c r="F73" s="2">
        <v>25</v>
      </c>
      <c r="G73" s="71"/>
      <c r="H73" s="679" t="s">
        <v>44</v>
      </c>
      <c r="I73" s="362"/>
      <c r="J73" s="1115"/>
    </row>
    <row r="74" spans="1:10" x14ac:dyDescent="0.25">
      <c r="A74" s="2">
        <v>26</v>
      </c>
      <c r="B74" s="3" t="s">
        <v>62</v>
      </c>
      <c r="C74" s="42"/>
      <c r="D74" s="1143" t="s">
        <v>44</v>
      </c>
      <c r="E74" s="59"/>
      <c r="F74" s="2">
        <v>26</v>
      </c>
      <c r="G74" s="71"/>
      <c r="H74" s="679" t="s">
        <v>44</v>
      </c>
      <c r="I74" s="362"/>
      <c r="J74" s="1115"/>
    </row>
    <row r="75" spans="1:10" x14ac:dyDescent="0.25">
      <c r="A75" s="2">
        <v>27</v>
      </c>
      <c r="B75" s="3" t="s">
        <v>63</v>
      </c>
      <c r="C75" s="42"/>
      <c r="D75" s="1143" t="s">
        <v>44</v>
      </c>
      <c r="E75" s="59"/>
      <c r="F75" s="2">
        <v>27</v>
      </c>
      <c r="G75" s="71"/>
      <c r="H75" s="679" t="s">
        <v>44</v>
      </c>
      <c r="I75" s="362"/>
      <c r="J75" s="1115"/>
    </row>
    <row r="76" spans="1:10" x14ac:dyDescent="0.25">
      <c r="A76" s="2">
        <v>28</v>
      </c>
      <c r="B76" s="3" t="s">
        <v>64</v>
      </c>
      <c r="C76" s="42"/>
      <c r="D76" s="1143" t="s">
        <v>44</v>
      </c>
      <c r="E76" s="59"/>
      <c r="F76" s="2">
        <v>28</v>
      </c>
      <c r="G76" s="71"/>
      <c r="H76" s="1143" t="s">
        <v>44</v>
      </c>
      <c r="I76" s="362"/>
      <c r="J76" s="1115"/>
    </row>
    <row r="77" spans="1:10" x14ac:dyDescent="0.25">
      <c r="A77" s="2">
        <v>29</v>
      </c>
      <c r="B77" s="3" t="s">
        <v>65</v>
      </c>
      <c r="C77" s="42"/>
      <c r="D77" s="1143" t="s">
        <v>44</v>
      </c>
      <c r="E77" s="59"/>
      <c r="F77" s="2">
        <v>29</v>
      </c>
      <c r="G77" s="71"/>
      <c r="H77" s="1143" t="s">
        <v>44</v>
      </c>
      <c r="I77" s="362"/>
      <c r="J77" s="1115"/>
    </row>
    <row r="78" spans="1:10" x14ac:dyDescent="0.25">
      <c r="A78" s="2">
        <v>30</v>
      </c>
      <c r="B78" s="3" t="s">
        <v>66</v>
      </c>
      <c r="C78" s="42"/>
      <c r="D78" s="1143" t="s">
        <v>44</v>
      </c>
      <c r="E78" s="59"/>
      <c r="F78" s="2">
        <v>30</v>
      </c>
      <c r="G78" s="71"/>
      <c r="H78" s="1143" t="s">
        <v>44</v>
      </c>
      <c r="I78" s="362"/>
      <c r="J78" s="1115"/>
    </row>
    <row r="79" spans="1:10" x14ac:dyDescent="0.25">
      <c r="A79" s="2">
        <v>31</v>
      </c>
      <c r="B79" s="3" t="s">
        <v>67</v>
      </c>
      <c r="C79" s="42"/>
      <c r="D79" s="1143" t="s">
        <v>44</v>
      </c>
      <c r="E79" s="59"/>
      <c r="F79" s="2">
        <v>31</v>
      </c>
      <c r="G79" s="71"/>
      <c r="H79" s="1143" t="s">
        <v>44</v>
      </c>
      <c r="I79" s="362"/>
      <c r="J79" s="1115"/>
    </row>
    <row r="80" spans="1:10" x14ac:dyDescent="0.25">
      <c r="A80" s="2">
        <v>32</v>
      </c>
      <c r="B80" s="3" t="s">
        <v>68</v>
      </c>
      <c r="C80" s="42"/>
      <c r="D80" s="1143" t="s">
        <v>44</v>
      </c>
      <c r="E80" s="59"/>
      <c r="F80" s="2">
        <v>32</v>
      </c>
      <c r="G80" s="71"/>
      <c r="H80" s="679" t="s">
        <v>44</v>
      </c>
      <c r="I80" s="362"/>
      <c r="J80" s="1115"/>
    </row>
    <row r="81" spans="1:10" x14ac:dyDescent="0.25">
      <c r="A81" s="2">
        <v>35</v>
      </c>
      <c r="B81" s="3" t="s">
        <v>72</v>
      </c>
      <c r="C81" s="42"/>
      <c r="D81" s="1143" t="s">
        <v>43</v>
      </c>
      <c r="E81" s="59"/>
      <c r="F81" s="2">
        <v>35</v>
      </c>
      <c r="G81" s="71"/>
      <c r="H81" s="679" t="s">
        <v>43</v>
      </c>
      <c r="I81" s="362"/>
      <c r="J81" s="1115"/>
    </row>
    <row r="82" spans="1:10" x14ac:dyDescent="0.25">
      <c r="A82" s="2">
        <v>36</v>
      </c>
      <c r="B82" s="3" t="s">
        <v>73</v>
      </c>
      <c r="C82" s="42"/>
      <c r="D82" s="1143" t="s">
        <v>44</v>
      </c>
      <c r="E82" s="59"/>
      <c r="F82" s="2">
        <v>36</v>
      </c>
      <c r="G82" s="71"/>
      <c r="H82" s="679" t="s">
        <v>44</v>
      </c>
      <c r="I82" s="362"/>
      <c r="J82" s="1115"/>
    </row>
    <row r="83" spans="1:10" x14ac:dyDescent="0.25">
      <c r="A83" s="2">
        <v>37</v>
      </c>
      <c r="B83" s="3" t="s">
        <v>69</v>
      </c>
      <c r="C83" s="45">
        <f>C22</f>
        <v>10162756.897260273</v>
      </c>
      <c r="D83" s="1143" t="s">
        <v>130</v>
      </c>
      <c r="E83" s="59"/>
      <c r="F83" s="2">
        <v>37</v>
      </c>
      <c r="G83" s="45">
        <v>10162756.897260273</v>
      </c>
      <c r="H83" s="679" t="s">
        <v>130</v>
      </c>
      <c r="I83" s="424"/>
      <c r="J83" s="1116"/>
    </row>
    <row r="84" spans="1:10" x14ac:dyDescent="0.25">
      <c r="A84" s="2">
        <v>38</v>
      </c>
      <c r="B84" s="3" t="s">
        <v>70</v>
      </c>
      <c r="C84" s="131">
        <v>10157590.83</v>
      </c>
      <c r="D84" s="1143" t="s">
        <v>44</v>
      </c>
      <c r="E84" s="256" t="s">
        <v>283</v>
      </c>
      <c r="F84" s="2">
        <v>38</v>
      </c>
      <c r="G84" s="871">
        <v>10157590.83</v>
      </c>
      <c r="H84" s="679" t="s">
        <v>44</v>
      </c>
      <c r="I84" s="424"/>
      <c r="J84" s="1116"/>
    </row>
    <row r="85" spans="1:10" x14ac:dyDescent="0.25">
      <c r="A85" s="2">
        <v>39</v>
      </c>
      <c r="B85" s="3" t="s">
        <v>71</v>
      </c>
      <c r="C85" s="41" t="str">
        <f>C23</f>
        <v>EUR</v>
      </c>
      <c r="D85" s="1143" t="s">
        <v>130</v>
      </c>
      <c r="E85" s="59"/>
      <c r="F85" s="2">
        <v>39</v>
      </c>
      <c r="G85" s="870" t="s">
        <v>99</v>
      </c>
      <c r="H85" s="1145" t="s">
        <v>130</v>
      </c>
      <c r="I85" s="362"/>
      <c r="J85" s="1115"/>
    </row>
    <row r="86" spans="1:10" x14ac:dyDescent="0.25">
      <c r="A86" s="2">
        <v>73</v>
      </c>
      <c r="B86" s="3" t="s">
        <v>81</v>
      </c>
      <c r="C86" s="41" t="b">
        <v>0</v>
      </c>
      <c r="D86" s="679" t="s">
        <v>130</v>
      </c>
      <c r="E86" s="113"/>
      <c r="F86" s="2">
        <v>73</v>
      </c>
      <c r="G86" s="870" t="b">
        <v>0</v>
      </c>
      <c r="H86" s="1491" t="s">
        <v>130</v>
      </c>
      <c r="I86" s="362"/>
      <c r="J86" s="1115">
        <v>6.1</v>
      </c>
    </row>
    <row r="87" spans="1:10" x14ac:dyDescent="0.25">
      <c r="A87" s="2">
        <v>74</v>
      </c>
      <c r="B87" s="3" t="s">
        <v>78</v>
      </c>
      <c r="C87" s="1436" t="s">
        <v>1018</v>
      </c>
      <c r="D87" s="1144" t="s">
        <v>769</v>
      </c>
      <c r="E87" s="63"/>
      <c r="F87" s="2">
        <v>74</v>
      </c>
      <c r="G87" s="1435" t="s">
        <v>622</v>
      </c>
      <c r="H87" s="269" t="s">
        <v>769</v>
      </c>
      <c r="I87" s="361"/>
      <c r="J87" s="1115"/>
    </row>
    <row r="88" spans="1:10" x14ac:dyDescent="0.25">
      <c r="A88" s="2">
        <v>75</v>
      </c>
      <c r="B88" s="3" t="s">
        <v>19</v>
      </c>
      <c r="C88" s="41" t="s">
        <v>113</v>
      </c>
      <c r="D88" s="679" t="s">
        <v>44</v>
      </c>
      <c r="E88" s="59"/>
      <c r="F88" s="2">
        <v>75</v>
      </c>
      <c r="G88" s="1435" t="s">
        <v>622</v>
      </c>
      <c r="H88" s="269" t="s">
        <v>769</v>
      </c>
      <c r="I88" s="362"/>
      <c r="J88" s="1123"/>
    </row>
    <row r="89" spans="1:10" x14ac:dyDescent="0.25">
      <c r="A89" s="2">
        <v>76</v>
      </c>
      <c r="B89" s="9" t="s">
        <v>30</v>
      </c>
      <c r="C89" s="42"/>
      <c r="D89" s="679" t="s">
        <v>44</v>
      </c>
      <c r="E89" s="59"/>
      <c r="F89" s="2">
        <v>76</v>
      </c>
      <c r="G89" s="1435" t="s">
        <v>622</v>
      </c>
      <c r="H89" s="269" t="s">
        <v>769</v>
      </c>
      <c r="I89" s="362"/>
      <c r="J89" s="1115"/>
    </row>
    <row r="90" spans="1:10" x14ac:dyDescent="0.25">
      <c r="A90" s="2">
        <v>77</v>
      </c>
      <c r="B90" s="9" t="s">
        <v>31</v>
      </c>
      <c r="C90" s="42"/>
      <c r="D90" s="679" t="s">
        <v>44</v>
      </c>
      <c r="E90" s="59"/>
      <c r="F90" s="2">
        <v>77</v>
      </c>
      <c r="G90" s="1435" t="s">
        <v>622</v>
      </c>
      <c r="H90" s="269" t="s">
        <v>769</v>
      </c>
      <c r="I90" s="362"/>
      <c r="J90" s="1115"/>
    </row>
    <row r="91" spans="1:10" x14ac:dyDescent="0.25">
      <c r="A91" s="2">
        <v>78</v>
      </c>
      <c r="B91" s="9" t="s">
        <v>77</v>
      </c>
      <c r="C91" s="41" t="str">
        <f>G18</f>
        <v>DE0001102317</v>
      </c>
      <c r="D91" s="679" t="s">
        <v>44</v>
      </c>
      <c r="E91" s="59"/>
      <c r="F91" s="2">
        <v>78</v>
      </c>
      <c r="G91" s="1435" t="s">
        <v>622</v>
      </c>
      <c r="H91" s="1491" t="s">
        <v>769</v>
      </c>
      <c r="I91" s="362"/>
      <c r="J91" s="1115"/>
    </row>
    <row r="92" spans="1:10" x14ac:dyDescent="0.25">
      <c r="A92" s="2">
        <v>79</v>
      </c>
      <c r="B92" s="9" t="s">
        <v>76</v>
      </c>
      <c r="C92" s="41" t="s">
        <v>118</v>
      </c>
      <c r="D92" s="679" t="s">
        <v>44</v>
      </c>
      <c r="E92" s="59"/>
      <c r="F92" s="2">
        <v>79</v>
      </c>
      <c r="G92" s="1435" t="s">
        <v>622</v>
      </c>
      <c r="H92" s="1491" t="s">
        <v>769</v>
      </c>
      <c r="I92" s="362"/>
      <c r="J92" s="1115">
        <v>6.12</v>
      </c>
    </row>
    <row r="93" spans="1:10" x14ac:dyDescent="0.25">
      <c r="A93" s="2">
        <v>83</v>
      </c>
      <c r="B93" s="9" t="s">
        <v>20</v>
      </c>
      <c r="C93" s="45">
        <f>C20</f>
        <v>10000000</v>
      </c>
      <c r="D93" s="679" t="s">
        <v>44</v>
      </c>
      <c r="E93" s="59"/>
      <c r="F93" s="2">
        <v>83</v>
      </c>
      <c r="G93" s="1435" t="s">
        <v>622</v>
      </c>
      <c r="H93" s="1491" t="s">
        <v>769</v>
      </c>
      <c r="I93" s="424"/>
      <c r="J93" s="1115"/>
    </row>
    <row r="94" spans="1:10" x14ac:dyDescent="0.25">
      <c r="A94" s="2">
        <v>85</v>
      </c>
      <c r="B94" s="3" t="s">
        <v>21</v>
      </c>
      <c r="C94" s="41" t="s">
        <v>99</v>
      </c>
      <c r="D94" s="679" t="s">
        <v>43</v>
      </c>
      <c r="E94" s="59"/>
      <c r="F94" s="2">
        <v>85</v>
      </c>
      <c r="G94" s="1435" t="s">
        <v>622</v>
      </c>
      <c r="H94" s="269" t="s">
        <v>769</v>
      </c>
      <c r="I94" s="362"/>
      <c r="J94" s="1125">
        <v>6.4</v>
      </c>
    </row>
    <row r="95" spans="1:10" x14ac:dyDescent="0.25">
      <c r="A95" s="2">
        <v>86</v>
      </c>
      <c r="B95" s="3" t="s">
        <v>22</v>
      </c>
      <c r="C95" s="42"/>
      <c r="D95" s="679" t="s">
        <v>43</v>
      </c>
      <c r="E95" s="264" t="s">
        <v>283</v>
      </c>
      <c r="F95" s="2">
        <v>86</v>
      </c>
      <c r="G95" s="1435" t="s">
        <v>622</v>
      </c>
      <c r="H95" s="1540" t="s">
        <v>769</v>
      </c>
      <c r="I95" s="362"/>
      <c r="J95" s="1115">
        <v>6.6</v>
      </c>
    </row>
    <row r="96" spans="1:10" x14ac:dyDescent="0.25">
      <c r="A96" s="2">
        <v>87</v>
      </c>
      <c r="B96" s="3" t="s">
        <v>23</v>
      </c>
      <c r="C96" s="141">
        <f>(C21/C20)*100</f>
        <v>102.13826027397259</v>
      </c>
      <c r="D96" s="679" t="s">
        <v>44</v>
      </c>
      <c r="E96" s="264" t="s">
        <v>283</v>
      </c>
      <c r="F96" s="2">
        <v>87</v>
      </c>
      <c r="G96" s="1435" t="s">
        <v>622</v>
      </c>
      <c r="H96" s="269" t="s">
        <v>769</v>
      </c>
      <c r="I96" s="367"/>
      <c r="J96" s="1127">
        <v>6.7</v>
      </c>
    </row>
    <row r="97" spans="1:11" x14ac:dyDescent="0.25">
      <c r="A97" s="2">
        <v>88</v>
      </c>
      <c r="B97" s="3" t="s">
        <v>24</v>
      </c>
      <c r="C97" s="21">
        <f>C21</f>
        <v>10213826.02739726</v>
      </c>
      <c r="D97" s="679" t="s">
        <v>44</v>
      </c>
      <c r="E97" s="264" t="s">
        <v>283</v>
      </c>
      <c r="F97" s="2">
        <v>88</v>
      </c>
      <c r="G97" s="1435" t="s">
        <v>622</v>
      </c>
      <c r="H97" s="269" t="s">
        <v>769</v>
      </c>
      <c r="I97" s="424"/>
      <c r="J97" s="1117"/>
    </row>
    <row r="98" spans="1:11" x14ac:dyDescent="0.25">
      <c r="A98" s="2">
        <v>89</v>
      </c>
      <c r="B98" s="3" t="s">
        <v>25</v>
      </c>
      <c r="C98" s="46">
        <v>0.5</v>
      </c>
      <c r="D98" s="679" t="s">
        <v>44</v>
      </c>
      <c r="E98" s="110"/>
      <c r="F98" s="2">
        <v>89</v>
      </c>
      <c r="G98" s="1435" t="s">
        <v>622</v>
      </c>
      <c r="H98" s="1491" t="s">
        <v>769</v>
      </c>
      <c r="I98" s="425"/>
      <c r="J98" s="1126">
        <v>6.8</v>
      </c>
    </row>
    <row r="99" spans="1:11" x14ac:dyDescent="0.25">
      <c r="A99" s="2">
        <v>90</v>
      </c>
      <c r="B99" s="3" t="s">
        <v>26</v>
      </c>
      <c r="C99" s="41" t="s">
        <v>114</v>
      </c>
      <c r="D99" s="679" t="s">
        <v>44</v>
      </c>
      <c r="E99" s="110"/>
      <c r="F99" s="2">
        <v>90</v>
      </c>
      <c r="G99" s="1435" t="s">
        <v>622</v>
      </c>
      <c r="H99" s="269" t="s">
        <v>769</v>
      </c>
      <c r="I99" s="362"/>
      <c r="J99" s="1115">
        <v>6.13</v>
      </c>
    </row>
    <row r="100" spans="1:11" x14ac:dyDescent="0.25">
      <c r="A100" s="2">
        <v>91</v>
      </c>
      <c r="B100" s="3" t="s">
        <v>27</v>
      </c>
      <c r="C100" s="47" t="s">
        <v>121</v>
      </c>
      <c r="D100" s="679" t="s">
        <v>44</v>
      </c>
      <c r="E100" s="264" t="s">
        <v>283</v>
      </c>
      <c r="F100" s="2">
        <v>91</v>
      </c>
      <c r="G100" s="1435" t="s">
        <v>622</v>
      </c>
      <c r="H100" s="1491" t="s">
        <v>769</v>
      </c>
      <c r="I100" s="426"/>
      <c r="J100" s="1124"/>
    </row>
    <row r="101" spans="1:11" x14ac:dyDescent="0.25">
      <c r="A101" s="2">
        <v>92</v>
      </c>
      <c r="B101" s="3" t="s">
        <v>28</v>
      </c>
      <c r="C101" s="41" t="s">
        <v>115</v>
      </c>
      <c r="D101" s="679" t="s">
        <v>44</v>
      </c>
      <c r="E101" s="110"/>
      <c r="F101" s="2">
        <v>92</v>
      </c>
      <c r="G101" s="1435" t="s">
        <v>622</v>
      </c>
      <c r="H101" s="1491" t="s">
        <v>769</v>
      </c>
      <c r="I101" s="362"/>
      <c r="J101" s="1115">
        <v>6.11</v>
      </c>
    </row>
    <row r="102" spans="1:11" x14ac:dyDescent="0.25">
      <c r="A102" s="2">
        <v>93</v>
      </c>
      <c r="B102" s="3" t="s">
        <v>75</v>
      </c>
      <c r="C102" s="48" t="s">
        <v>119</v>
      </c>
      <c r="D102" s="679" t="s">
        <v>44</v>
      </c>
      <c r="E102" s="110"/>
      <c r="F102" s="2">
        <v>93</v>
      </c>
      <c r="G102" s="1435" t="s">
        <v>622</v>
      </c>
      <c r="H102" s="1491" t="s">
        <v>769</v>
      </c>
      <c r="I102" s="362"/>
      <c r="J102" s="1373">
        <v>6.1</v>
      </c>
    </row>
    <row r="103" spans="1:11" x14ac:dyDescent="0.25">
      <c r="A103" s="2">
        <v>94</v>
      </c>
      <c r="B103" s="3" t="s">
        <v>74</v>
      </c>
      <c r="C103" s="41" t="s">
        <v>116</v>
      </c>
      <c r="D103" s="679" t="s">
        <v>44</v>
      </c>
      <c r="E103" s="110"/>
      <c r="F103" s="2">
        <v>94</v>
      </c>
      <c r="G103" s="1435" t="s">
        <v>622</v>
      </c>
      <c r="H103" s="269" t="s">
        <v>769</v>
      </c>
      <c r="I103" s="362"/>
      <c r="J103" s="1115">
        <v>6.14</v>
      </c>
    </row>
    <row r="104" spans="1:11" x14ac:dyDescent="0.25">
      <c r="A104" s="2">
        <v>95</v>
      </c>
      <c r="B104" s="9" t="s">
        <v>38</v>
      </c>
      <c r="C104" s="41" t="b">
        <v>1</v>
      </c>
      <c r="D104" s="679" t="s">
        <v>44</v>
      </c>
      <c r="E104" s="264" t="s">
        <v>283</v>
      </c>
      <c r="F104" s="2">
        <v>95</v>
      </c>
      <c r="G104" s="1435" t="s">
        <v>622</v>
      </c>
      <c r="H104" s="269" t="s">
        <v>769</v>
      </c>
      <c r="I104" s="362"/>
      <c r="J104" s="1115">
        <v>6.15</v>
      </c>
    </row>
    <row r="105" spans="1:11" x14ac:dyDescent="0.25">
      <c r="A105" s="18">
        <v>96</v>
      </c>
      <c r="B105" s="10" t="s">
        <v>36</v>
      </c>
      <c r="C105" s="42"/>
      <c r="D105" s="679" t="s">
        <v>44</v>
      </c>
      <c r="F105" s="18">
        <v>96</v>
      </c>
      <c r="G105" s="1435" t="s">
        <v>622</v>
      </c>
      <c r="H105" s="1491" t="s">
        <v>769</v>
      </c>
      <c r="I105" s="362"/>
      <c r="J105" s="1115"/>
    </row>
    <row r="106" spans="1:11" x14ac:dyDescent="0.25">
      <c r="A106" s="18">
        <v>97</v>
      </c>
      <c r="B106" s="10" t="s">
        <v>32</v>
      </c>
      <c r="C106" s="42"/>
      <c r="D106" s="679" t="s">
        <v>44</v>
      </c>
      <c r="F106" s="18">
        <v>97</v>
      </c>
      <c r="G106" s="1435" t="s">
        <v>622</v>
      </c>
      <c r="H106" s="1491" t="s">
        <v>769</v>
      </c>
      <c r="I106" s="362"/>
      <c r="J106" s="1115"/>
    </row>
    <row r="107" spans="1:11" x14ac:dyDescent="0.25">
      <c r="A107" s="18">
        <v>98</v>
      </c>
      <c r="B107" s="10" t="s">
        <v>39</v>
      </c>
      <c r="C107" s="41" t="s">
        <v>47</v>
      </c>
      <c r="D107" s="1143" t="s">
        <v>130</v>
      </c>
      <c r="E107" s="63"/>
      <c r="F107" s="18">
        <v>98</v>
      </c>
      <c r="G107" s="672" t="s">
        <v>42</v>
      </c>
      <c r="H107" s="269" t="s">
        <v>130</v>
      </c>
      <c r="I107" s="264" t="s">
        <v>283</v>
      </c>
      <c r="J107" s="1115">
        <v>9.18</v>
      </c>
    </row>
    <row r="108" spans="1:11" x14ac:dyDescent="0.25">
      <c r="A108" s="18">
        <v>99</v>
      </c>
      <c r="B108" s="10" t="s">
        <v>29</v>
      </c>
      <c r="C108" s="41" t="s">
        <v>117</v>
      </c>
      <c r="D108" s="1143" t="s">
        <v>130</v>
      </c>
      <c r="E108" s="59"/>
      <c r="F108" s="18">
        <v>99</v>
      </c>
      <c r="G108" s="19" t="s">
        <v>117</v>
      </c>
      <c r="H108" s="269" t="s">
        <v>130</v>
      </c>
      <c r="I108" s="362"/>
      <c r="J108" s="1115"/>
    </row>
    <row r="109" spans="1:11" x14ac:dyDescent="0.25">
      <c r="A109" s="12" t="s">
        <v>122</v>
      </c>
      <c r="C109" s="16">
        <v>49</v>
      </c>
      <c r="D109" s="56"/>
      <c r="F109" s="12"/>
      <c r="G109" s="16">
        <v>35</v>
      </c>
      <c r="H109" s="56"/>
      <c r="I109" s="198"/>
    </row>
    <row r="110" spans="1:11" x14ac:dyDescent="0.25">
      <c r="A110" s="7"/>
      <c r="B110" s="7"/>
      <c r="C110" s="195"/>
      <c r="D110" s="57"/>
      <c r="E110" s="175"/>
      <c r="F110" s="1721" t="s">
        <v>856</v>
      </c>
      <c r="G110" s="1721"/>
      <c r="H110" s="1721"/>
      <c r="I110" s="1721"/>
      <c r="J110" s="1721"/>
    </row>
    <row r="111" spans="1:11" ht="15.75" customHeight="1" x14ac:dyDescent="0.25">
      <c r="A111" s="782">
        <v>1.1000000000000001</v>
      </c>
      <c r="B111" s="1843" t="s">
        <v>159</v>
      </c>
      <c r="C111" s="1843"/>
      <c r="D111" s="1843"/>
      <c r="E111" s="996"/>
      <c r="F111" s="1608">
        <v>2.2999999999999998</v>
      </c>
      <c r="G111" s="1877" t="s">
        <v>1066</v>
      </c>
      <c r="H111" s="1878"/>
      <c r="I111" s="1878"/>
      <c r="J111" s="1879"/>
      <c r="K111" s="463"/>
    </row>
    <row r="112" spans="1:11" ht="15.75" customHeight="1" x14ac:dyDescent="0.25">
      <c r="A112" s="782">
        <v>1.2</v>
      </c>
      <c r="B112" s="1592" t="s">
        <v>313</v>
      </c>
      <c r="C112" s="1592"/>
      <c r="D112" s="1592"/>
      <c r="E112" s="421"/>
      <c r="F112" s="1609"/>
      <c r="G112" s="1880"/>
      <c r="H112" s="1881"/>
      <c r="I112" s="1881"/>
      <c r="J112" s="1882"/>
      <c r="K112" s="769"/>
    </row>
    <row r="113" spans="1:11" x14ac:dyDescent="0.25">
      <c r="A113" s="782">
        <v>1.7</v>
      </c>
      <c r="B113" s="1592" t="s">
        <v>400</v>
      </c>
      <c r="C113" s="1592"/>
      <c r="D113" s="1592"/>
      <c r="E113" s="421"/>
      <c r="F113" s="1609"/>
      <c r="G113" s="1880"/>
      <c r="H113" s="1881"/>
      <c r="I113" s="1881"/>
      <c r="J113" s="1882"/>
      <c r="K113" s="769"/>
    </row>
    <row r="114" spans="1:11" ht="15.75" customHeight="1" x14ac:dyDescent="0.25">
      <c r="A114" s="782">
        <v>1.8</v>
      </c>
      <c r="B114" s="1592" t="s">
        <v>401</v>
      </c>
      <c r="C114" s="1592"/>
      <c r="D114" s="1592"/>
      <c r="E114" s="421"/>
      <c r="F114" s="1610"/>
      <c r="G114" s="1883"/>
      <c r="H114" s="1884"/>
      <c r="I114" s="1884"/>
      <c r="J114" s="1885"/>
      <c r="K114" s="410"/>
    </row>
    <row r="115" spans="1:11" x14ac:dyDescent="0.25">
      <c r="A115" s="785">
        <v>1.1000000000000001</v>
      </c>
      <c r="B115" s="1592" t="s">
        <v>402</v>
      </c>
      <c r="C115" s="1592"/>
      <c r="D115" s="1592"/>
      <c r="E115" s="421"/>
      <c r="F115" s="876">
        <v>2.98</v>
      </c>
      <c r="G115" s="1831" t="s">
        <v>796</v>
      </c>
      <c r="H115" s="1831"/>
      <c r="I115" s="1831"/>
      <c r="J115" s="1831"/>
    </row>
    <row r="116" spans="1:11" x14ac:dyDescent="0.25">
      <c r="A116" s="782">
        <v>1.1299999999999999</v>
      </c>
      <c r="B116" s="1586" t="s">
        <v>786</v>
      </c>
      <c r="C116" s="1587"/>
      <c r="D116" s="1588"/>
      <c r="E116" s="421"/>
      <c r="F116" s="978"/>
      <c r="G116" s="1660"/>
      <c r="H116" s="1660"/>
      <c r="I116" s="1660"/>
      <c r="J116" s="1660"/>
    </row>
    <row r="117" spans="1:11" ht="15.75" customHeight="1" x14ac:dyDescent="0.25">
      <c r="A117" s="1723">
        <v>1.17</v>
      </c>
      <c r="B117" s="1730" t="s">
        <v>665</v>
      </c>
      <c r="C117" s="1730"/>
      <c r="D117" s="1730"/>
      <c r="E117" s="970"/>
      <c r="F117" s="610"/>
      <c r="G117" s="610"/>
      <c r="J117" s="7"/>
    </row>
    <row r="118" spans="1:11" x14ac:dyDescent="0.25">
      <c r="A118" s="1723"/>
      <c r="B118" s="1730"/>
      <c r="C118" s="1730"/>
      <c r="D118" s="1730"/>
      <c r="E118" s="970"/>
      <c r="F118" s="610"/>
      <c r="G118" s="610"/>
      <c r="J118" s="7"/>
    </row>
    <row r="119" spans="1:11" x14ac:dyDescent="0.25">
      <c r="A119" s="782">
        <v>2.1</v>
      </c>
      <c r="B119" s="1592" t="s">
        <v>404</v>
      </c>
      <c r="C119" s="1592"/>
      <c r="D119" s="1592"/>
      <c r="E119" s="421"/>
      <c r="F119" s="686"/>
      <c r="G119" s="970"/>
      <c r="J119" s="7"/>
    </row>
    <row r="120" spans="1:11" ht="15.75" customHeight="1" x14ac:dyDescent="0.25">
      <c r="A120" s="1501">
        <v>2.8</v>
      </c>
      <c r="B120" s="1584" t="s">
        <v>957</v>
      </c>
      <c r="C120" s="1584"/>
      <c r="D120" s="1584"/>
      <c r="E120" s="610"/>
      <c r="F120" s="686"/>
      <c r="G120" s="970"/>
      <c r="J120" s="7"/>
    </row>
    <row r="121" spans="1:11" ht="15.75" customHeight="1" x14ac:dyDescent="0.25">
      <c r="A121" s="1599">
        <v>2.16</v>
      </c>
      <c r="B121" s="1584" t="s">
        <v>1067</v>
      </c>
      <c r="C121" s="1584"/>
      <c r="D121" s="1584"/>
      <c r="E121" s="686"/>
      <c r="F121" s="299"/>
      <c r="G121" s="7"/>
      <c r="J121" s="7"/>
    </row>
    <row r="122" spans="1:11" ht="15" customHeight="1" x14ac:dyDescent="0.25">
      <c r="A122" s="1599"/>
      <c r="B122" s="1584"/>
      <c r="C122" s="1584"/>
      <c r="D122" s="1584"/>
      <c r="E122" s="686"/>
      <c r="F122" s="299"/>
      <c r="G122" s="7"/>
      <c r="J122" s="7"/>
    </row>
    <row r="123" spans="1:11" ht="15.75" customHeight="1" x14ac:dyDescent="0.25">
      <c r="A123" s="1599"/>
      <c r="B123" s="1584"/>
      <c r="C123" s="1584"/>
      <c r="D123" s="1584"/>
      <c r="E123" s="686"/>
      <c r="F123" s="299"/>
      <c r="G123" s="7"/>
      <c r="J123" s="7"/>
    </row>
    <row r="124" spans="1:11" ht="15.75" customHeight="1" x14ac:dyDescent="0.25">
      <c r="A124" s="1599"/>
      <c r="B124" s="1584"/>
      <c r="C124" s="1584"/>
      <c r="D124" s="1584"/>
      <c r="E124" s="686"/>
      <c r="F124" s="299"/>
      <c r="G124" s="7"/>
      <c r="J124" s="7"/>
    </row>
    <row r="125" spans="1:11" ht="15.75" customHeight="1" x14ac:dyDescent="0.25">
      <c r="A125" s="1608">
        <v>2.17</v>
      </c>
      <c r="B125" s="1593" t="s">
        <v>1065</v>
      </c>
      <c r="C125" s="1594"/>
      <c r="D125" s="1595"/>
      <c r="E125" s="421"/>
      <c r="F125" s="299"/>
      <c r="G125" s="7"/>
      <c r="J125" s="7"/>
    </row>
    <row r="126" spans="1:11" x14ac:dyDescent="0.25">
      <c r="A126" s="1609"/>
      <c r="B126" s="1740"/>
      <c r="C126" s="1719"/>
      <c r="D126" s="1741"/>
      <c r="E126" s="421"/>
      <c r="F126" s="299"/>
      <c r="G126" s="7"/>
      <c r="J126" s="7"/>
    </row>
    <row r="127" spans="1:11" x14ac:dyDescent="0.25">
      <c r="A127" s="778">
        <v>2.1800000000000002</v>
      </c>
      <c r="B127" s="1589" t="s">
        <v>650</v>
      </c>
      <c r="C127" s="1589"/>
      <c r="D127" s="1589"/>
      <c r="E127" s="299"/>
      <c r="F127" s="610"/>
      <c r="G127" s="7"/>
      <c r="J127" s="7"/>
    </row>
    <row r="128" spans="1:11" x14ac:dyDescent="0.25">
      <c r="A128" s="783">
        <v>2.2000000000000002</v>
      </c>
      <c r="B128" s="1589" t="s">
        <v>265</v>
      </c>
      <c r="C128" s="1589"/>
      <c r="D128" s="1589"/>
      <c r="E128" s="299"/>
      <c r="F128" s="610"/>
      <c r="G128" s="7"/>
      <c r="J128" s="7"/>
    </row>
    <row r="129" spans="1:10" x14ac:dyDescent="0.25">
      <c r="A129" s="1492">
        <v>2.2200000000000002</v>
      </c>
      <c r="B129" s="1566" t="s">
        <v>857</v>
      </c>
      <c r="C129" s="1567"/>
      <c r="D129" s="1568"/>
      <c r="E129" s="970"/>
      <c r="F129" s="610"/>
      <c r="G129" s="7"/>
      <c r="J129" s="7"/>
    </row>
    <row r="130" spans="1:10" ht="15.75" customHeight="1" x14ac:dyDescent="0.25">
      <c r="A130" s="781">
        <v>2.38</v>
      </c>
      <c r="B130" s="1565" t="s">
        <v>255</v>
      </c>
      <c r="C130" s="1565"/>
      <c r="D130" s="1565"/>
      <c r="E130" s="421"/>
      <c r="F130" s="421"/>
      <c r="G130" s="7"/>
      <c r="J130" s="7"/>
    </row>
    <row r="131" spans="1:10" ht="15.75" customHeight="1" x14ac:dyDescent="0.25">
      <c r="A131" s="778">
        <v>2.86</v>
      </c>
      <c r="B131" s="1584" t="s">
        <v>951</v>
      </c>
      <c r="C131" s="1584"/>
      <c r="D131" s="1584"/>
      <c r="E131" s="421"/>
      <c r="F131" s="421"/>
      <c r="G131" s="7"/>
      <c r="J131" s="7"/>
    </row>
    <row r="132" spans="1:10" x14ac:dyDescent="0.25">
      <c r="A132" s="782">
        <v>2.87</v>
      </c>
      <c r="B132" s="1592" t="s">
        <v>955</v>
      </c>
      <c r="C132" s="1592"/>
      <c r="D132" s="1592"/>
      <c r="E132" s="421"/>
      <c r="F132" s="7"/>
      <c r="G132" s="7"/>
      <c r="J132" s="7"/>
    </row>
    <row r="133" spans="1:10" x14ac:dyDescent="0.25">
      <c r="A133" s="782">
        <v>2.88</v>
      </c>
      <c r="B133" s="1592" t="s">
        <v>1060</v>
      </c>
      <c r="C133" s="1592"/>
      <c r="D133" s="1592"/>
      <c r="E133" s="610"/>
      <c r="F133" s="7"/>
      <c r="G133" s="7"/>
      <c r="J133" s="7"/>
    </row>
    <row r="134" spans="1:10" ht="15.75" customHeight="1" x14ac:dyDescent="0.25">
      <c r="A134" s="778">
        <v>2.91</v>
      </c>
      <c r="B134" s="1589" t="s">
        <v>1036</v>
      </c>
      <c r="C134" s="1589"/>
      <c r="D134" s="1589"/>
      <c r="E134" s="818"/>
      <c r="F134" s="7"/>
      <c r="G134" s="7"/>
      <c r="J134" s="7"/>
    </row>
    <row r="135" spans="1:10" ht="15.75" customHeight="1" x14ac:dyDescent="0.25">
      <c r="A135" s="1723">
        <v>2.95</v>
      </c>
      <c r="B135" s="1730" t="s">
        <v>959</v>
      </c>
      <c r="C135" s="1730"/>
      <c r="D135" s="1730"/>
      <c r="E135" s="175"/>
      <c r="F135" s="7"/>
      <c r="G135" s="7"/>
      <c r="J135" s="7"/>
    </row>
    <row r="136" spans="1:10" x14ac:dyDescent="0.25">
      <c r="A136" s="1723"/>
      <c r="B136" s="1730"/>
      <c r="C136" s="1730"/>
      <c r="D136" s="1730"/>
      <c r="F136" s="7"/>
      <c r="G136" s="7"/>
      <c r="J136" s="7"/>
    </row>
    <row r="137" spans="1:10" x14ac:dyDescent="0.25">
      <c r="A137" s="1723"/>
      <c r="B137" s="1730"/>
      <c r="C137" s="1730"/>
      <c r="D137" s="1730"/>
    </row>
  </sheetData>
  <mergeCells count="43">
    <mergeCell ref="A135:A137"/>
    <mergeCell ref="B135:D137"/>
    <mergeCell ref="A121:A124"/>
    <mergeCell ref="A117:A118"/>
    <mergeCell ref="B121:D124"/>
    <mergeCell ref="A125:A126"/>
    <mergeCell ref="B117:D118"/>
    <mergeCell ref="B119:D119"/>
    <mergeCell ref="B120:D120"/>
    <mergeCell ref="B131:D131"/>
    <mergeCell ref="B112:D112"/>
    <mergeCell ref="B113:D113"/>
    <mergeCell ref="B114:D114"/>
    <mergeCell ref="B111:D111"/>
    <mergeCell ref="G111:J114"/>
    <mergeCell ref="F111:F114"/>
    <mergeCell ref="J28:J29"/>
    <mergeCell ref="B134:D134"/>
    <mergeCell ref="B129:D129"/>
    <mergeCell ref="G116:J116"/>
    <mergeCell ref="F110:J110"/>
    <mergeCell ref="G115:J115"/>
    <mergeCell ref="B127:D127"/>
    <mergeCell ref="B133:D133"/>
    <mergeCell ref="B132:D132"/>
    <mergeCell ref="B130:D130"/>
    <mergeCell ref="B128:D128"/>
    <mergeCell ref="B125:D126"/>
    <mergeCell ref="F29:G29"/>
    <mergeCell ref="A29:D29"/>
    <mergeCell ref="B115:D115"/>
    <mergeCell ref="B116:D116"/>
    <mergeCell ref="E11:F11"/>
    <mergeCell ref="E12:F12"/>
    <mergeCell ref="E18:F18"/>
    <mergeCell ref="E21:F21"/>
    <mergeCell ref="E22:F22"/>
    <mergeCell ref="E19:F19"/>
    <mergeCell ref="A18:A19"/>
    <mergeCell ref="B18:B19"/>
    <mergeCell ref="C18:C19"/>
    <mergeCell ref="E26:F26"/>
    <mergeCell ref="F28:H28"/>
  </mergeCells>
  <pageMargins left="0.23622047244094491" right="0.23622047244094491" top="0.19685039370078741" bottom="0.15748031496062992" header="0.11811023622047245" footer="0.11811023622047245"/>
  <pageSetup paperSize="8" scale="54"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tabColor theme="9" tint="0.39997558519241921"/>
    <pageSetUpPr fitToPage="1"/>
  </sheetPr>
  <dimension ref="A1:S137"/>
  <sheetViews>
    <sheetView zoomScale="75" zoomScaleNormal="75" workbookViewId="0">
      <selection activeCell="A9" sqref="A9"/>
    </sheetView>
  </sheetViews>
  <sheetFormatPr defaultColWidth="8.85546875" defaultRowHeight="15.75" x14ac:dyDescent="0.25"/>
  <cols>
    <col min="1" max="1" width="8.28515625" customWidth="1"/>
    <col min="2" max="2" width="54.42578125" bestFit="1" customWidth="1"/>
    <col min="3" max="3" width="79.7109375" customWidth="1"/>
    <col min="4" max="4" width="3.140625" style="49" bestFit="1" customWidth="1"/>
    <col min="5" max="5" width="2.7109375" style="12" customWidth="1"/>
    <col min="6" max="6" width="5.42578125" customWidth="1"/>
    <col min="7" max="7" width="7.7109375" customWidth="1"/>
    <col min="8" max="8" width="55.7109375" customWidth="1"/>
    <col min="9" max="9" width="3" style="294" customWidth="1"/>
    <col min="10" max="10" width="14.5703125" customWidth="1"/>
    <col min="11" max="11" width="3.7109375" style="212" customWidth="1"/>
    <col min="13" max="13" width="56.7109375" bestFit="1" customWidth="1"/>
    <col min="14" max="14" width="8.85546875" style="212" bestFit="1" customWidth="1"/>
    <col min="15" max="15" width="20.140625" customWidth="1"/>
  </cols>
  <sheetData>
    <row r="1" spans="1:14" ht="15" x14ac:dyDescent="0.25">
      <c r="A1" s="7"/>
      <c r="B1" s="7"/>
      <c r="C1" s="7"/>
      <c r="D1" s="294"/>
      <c r="E1" s="7"/>
      <c r="F1" s="7"/>
      <c r="G1" s="7"/>
      <c r="H1" s="7"/>
      <c r="I1" s="7"/>
      <c r="J1" s="7"/>
      <c r="K1" s="7"/>
      <c r="L1" s="7"/>
      <c r="M1" s="7"/>
      <c r="N1" s="7"/>
    </row>
    <row r="2" spans="1:14" ht="15" x14ac:dyDescent="0.25">
      <c r="A2" s="7"/>
      <c r="B2" s="7"/>
      <c r="C2" s="7"/>
      <c r="D2" s="294"/>
      <c r="E2" s="7"/>
      <c r="F2" s="7"/>
      <c r="G2" s="7"/>
      <c r="H2" s="7"/>
      <c r="I2" s="7"/>
      <c r="J2" s="7"/>
      <c r="K2" s="7"/>
      <c r="L2" s="7"/>
      <c r="M2" s="7"/>
      <c r="N2" s="7"/>
    </row>
    <row r="3" spans="1:14" ht="15" x14ac:dyDescent="0.25">
      <c r="A3" s="7"/>
      <c r="B3" s="7"/>
      <c r="C3" s="7"/>
      <c r="D3" s="294"/>
      <c r="E3" s="7"/>
      <c r="F3" s="7"/>
      <c r="G3" s="7"/>
      <c r="H3" s="7"/>
      <c r="I3" s="7"/>
      <c r="J3" s="7"/>
      <c r="K3" s="7"/>
      <c r="L3" s="7"/>
      <c r="M3" s="7"/>
      <c r="N3" s="7"/>
    </row>
    <row r="4" spans="1:14" ht="18" x14ac:dyDescent="0.25">
      <c r="A4" s="7"/>
      <c r="B4" s="1220" t="s">
        <v>906</v>
      </c>
      <c r="D4" s="7"/>
      <c r="E4" s="7"/>
      <c r="F4" s="7"/>
      <c r="G4" s="7"/>
      <c r="H4" s="7"/>
      <c r="I4" s="7"/>
      <c r="J4" s="7"/>
      <c r="K4" s="7"/>
      <c r="L4" s="7"/>
      <c r="M4" s="7"/>
      <c r="N4" s="7"/>
    </row>
    <row r="5" spans="1:14" ht="15" x14ac:dyDescent="0.25">
      <c r="A5" s="7"/>
      <c r="B5" s="7"/>
      <c r="C5" s="7"/>
      <c r="D5" s="294"/>
      <c r="E5" s="7"/>
      <c r="F5" s="7"/>
      <c r="G5" s="7"/>
      <c r="H5" s="7"/>
      <c r="I5" s="7"/>
      <c r="J5" s="7"/>
      <c r="K5" s="7"/>
      <c r="L5" s="7"/>
      <c r="M5" s="7"/>
      <c r="N5" s="7"/>
    </row>
    <row r="6" spans="1:14" ht="15"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ht="11.25" customHeight="1" x14ac:dyDescent="0.25">
      <c r="A8" s="7"/>
      <c r="B8" s="7"/>
      <c r="C8" s="7"/>
      <c r="D8" s="294"/>
      <c r="E8" s="7"/>
      <c r="F8" s="7"/>
      <c r="G8" s="7"/>
      <c r="H8" s="7"/>
      <c r="I8" s="7"/>
      <c r="J8" s="7"/>
      <c r="K8" s="7"/>
      <c r="L8" s="7"/>
      <c r="M8" s="7"/>
      <c r="N8" s="7"/>
    </row>
    <row r="9" spans="1:14" s="12" customFormat="1" x14ac:dyDescent="0.25">
      <c r="A9" s="34" t="s">
        <v>131</v>
      </c>
      <c r="D9" s="50"/>
      <c r="F9" s="34"/>
      <c r="I9" s="56"/>
      <c r="K9" s="186"/>
      <c r="N9" s="186"/>
    </row>
    <row r="10" spans="1:14" s="12" customFormat="1" x14ac:dyDescent="0.25">
      <c r="A10" s="26">
        <v>1</v>
      </c>
      <c r="B10" s="32" t="s">
        <v>127</v>
      </c>
      <c r="C10" s="68" t="s">
        <v>196</v>
      </c>
      <c r="D10" s="50"/>
      <c r="G10" s="34"/>
      <c r="I10" s="56"/>
      <c r="K10" s="186"/>
      <c r="N10" s="186"/>
    </row>
    <row r="11" spans="1:14" x14ac:dyDescent="0.25">
      <c r="A11" s="26">
        <v>2</v>
      </c>
      <c r="B11" s="32" t="s">
        <v>90</v>
      </c>
      <c r="C11" s="19" t="s">
        <v>94</v>
      </c>
      <c r="E11" s="16"/>
      <c r="F11" s="1672" t="s">
        <v>95</v>
      </c>
      <c r="G11" s="1672"/>
      <c r="H11" s="19" t="s">
        <v>93</v>
      </c>
      <c r="I11" s="198"/>
      <c r="J11" s="58"/>
      <c r="K11" s="219"/>
    </row>
    <row r="12" spans="1:14" x14ac:dyDescent="0.25">
      <c r="A12" s="26">
        <v>3</v>
      </c>
      <c r="B12" s="32" t="s">
        <v>91</v>
      </c>
      <c r="C12" s="19" t="s">
        <v>96</v>
      </c>
      <c r="E12" s="16"/>
      <c r="F12" s="1672" t="s">
        <v>95</v>
      </c>
      <c r="G12" s="1672"/>
      <c r="H12" s="19" t="s">
        <v>97</v>
      </c>
      <c r="I12" s="198"/>
      <c r="J12" s="58"/>
      <c r="K12" s="219"/>
    </row>
    <row r="13" spans="1:14" x14ac:dyDescent="0.25">
      <c r="A13" s="988">
        <v>4</v>
      </c>
      <c r="B13" s="873" t="s">
        <v>101</v>
      </c>
      <c r="C13" s="982">
        <v>43941</v>
      </c>
      <c r="D13" s="294"/>
      <c r="E13" s="883"/>
      <c r="F13" s="7"/>
      <c r="G13" s="820"/>
      <c r="H13" s="175"/>
      <c r="I13" s="56"/>
      <c r="J13" s="172"/>
      <c r="K13" s="220"/>
      <c r="L13" s="175"/>
      <c r="M13" s="7"/>
    </row>
    <row r="14" spans="1:14" x14ac:dyDescent="0.25">
      <c r="A14" s="988">
        <v>5</v>
      </c>
      <c r="B14" s="873" t="s">
        <v>123</v>
      </c>
      <c r="C14" s="821">
        <v>0.45520833333333338</v>
      </c>
      <c r="D14" s="294"/>
      <c r="E14" s="883"/>
      <c r="F14" s="7"/>
      <c r="G14" s="820"/>
      <c r="H14" s="175"/>
      <c r="I14" s="56"/>
      <c r="J14" s="172"/>
      <c r="K14" s="220"/>
      <c r="L14" s="175"/>
      <c r="M14" s="7"/>
    </row>
    <row r="15" spans="1:14" x14ac:dyDescent="0.25">
      <c r="A15" s="988">
        <v>6</v>
      </c>
      <c r="B15" s="873" t="s">
        <v>124</v>
      </c>
      <c r="C15" s="982" t="s">
        <v>125</v>
      </c>
      <c r="D15" s="294"/>
      <c r="E15" s="883"/>
      <c r="F15" s="7"/>
      <c r="G15" s="820"/>
      <c r="H15" s="175"/>
      <c r="I15" s="56"/>
      <c r="J15" s="172"/>
      <c r="K15" s="220"/>
      <c r="L15" s="175"/>
      <c r="M15" s="7"/>
    </row>
    <row r="16" spans="1:14" x14ac:dyDescent="0.25">
      <c r="A16" s="988">
        <v>7</v>
      </c>
      <c r="B16" s="873" t="s">
        <v>102</v>
      </c>
      <c r="C16" s="790" t="s">
        <v>800</v>
      </c>
      <c r="D16" s="294"/>
      <c r="E16" s="883"/>
      <c r="F16" s="7"/>
      <c r="G16" s="820"/>
      <c r="H16" s="175"/>
      <c r="I16" s="56"/>
      <c r="J16" s="172"/>
      <c r="K16" s="220"/>
      <c r="L16" s="175"/>
      <c r="M16" s="7"/>
    </row>
    <row r="17" spans="1:15" x14ac:dyDescent="0.25">
      <c r="A17" s="988">
        <v>8</v>
      </c>
      <c r="B17" s="873" t="s">
        <v>103</v>
      </c>
      <c r="C17" s="877" t="s">
        <v>801</v>
      </c>
      <c r="D17" s="294"/>
      <c r="E17" s="883"/>
      <c r="F17" s="7"/>
      <c r="G17" s="820"/>
      <c r="H17" s="175"/>
      <c r="I17" s="56"/>
      <c r="J17" s="172"/>
      <c r="K17" s="220"/>
      <c r="L17" s="175"/>
      <c r="M17" s="7"/>
    </row>
    <row r="18" spans="1:15" x14ac:dyDescent="0.25">
      <c r="A18" s="1578">
        <v>9</v>
      </c>
      <c r="B18" s="1580" t="s">
        <v>85</v>
      </c>
      <c r="C18" s="1582" t="s">
        <v>98</v>
      </c>
      <c r="D18" s="294"/>
      <c r="E18" s="175"/>
      <c r="F18" s="1642" t="s">
        <v>181</v>
      </c>
      <c r="G18" s="1642"/>
      <c r="H18" s="985" t="s">
        <v>92</v>
      </c>
      <c r="I18" s="323"/>
      <c r="J18" s="1643"/>
      <c r="K18" s="1643"/>
      <c r="L18" s="1643"/>
      <c r="M18" s="213"/>
      <c r="N18" s="213"/>
    </row>
    <row r="19" spans="1:15" x14ac:dyDescent="0.25">
      <c r="A19" s="1579"/>
      <c r="B19" s="1581"/>
      <c r="C19" s="1583"/>
      <c r="D19" s="294"/>
      <c r="E19" s="175"/>
      <c r="F19" s="1642" t="s">
        <v>182</v>
      </c>
      <c r="G19" s="1642"/>
      <c r="H19" s="997" t="s">
        <v>119</v>
      </c>
      <c r="I19" s="323"/>
      <c r="J19" s="582"/>
      <c r="K19" s="582"/>
      <c r="L19" s="582"/>
      <c r="M19" s="213"/>
      <c r="N19" s="213"/>
    </row>
    <row r="20" spans="1:15" x14ac:dyDescent="0.25">
      <c r="A20" s="988">
        <v>10</v>
      </c>
      <c r="B20" s="873" t="s">
        <v>86</v>
      </c>
      <c r="C20" s="109">
        <v>10000000</v>
      </c>
      <c r="D20" s="294"/>
      <c r="E20" s="825"/>
      <c r="F20" s="7"/>
      <c r="G20" s="823"/>
      <c r="H20" s="175"/>
      <c r="I20" s="56"/>
      <c r="J20" s="172"/>
      <c r="K20" s="220"/>
      <c r="L20" s="175"/>
      <c r="M20" s="7"/>
    </row>
    <row r="21" spans="1:15" x14ac:dyDescent="0.25">
      <c r="A21" s="988">
        <v>11</v>
      </c>
      <c r="B21" s="873" t="s">
        <v>87</v>
      </c>
      <c r="C21" s="109">
        <f>(C20*(H21/100))+(C20*((1.5*340)/(100*365)))</f>
        <v>10213826.02739726</v>
      </c>
      <c r="D21" s="294"/>
      <c r="E21" s="825"/>
      <c r="F21" s="1714" t="s">
        <v>100</v>
      </c>
      <c r="G21" s="1714"/>
      <c r="H21" s="986">
        <v>100.741</v>
      </c>
      <c r="I21" s="324"/>
      <c r="J21" s="581"/>
      <c r="K21" s="219"/>
      <c r="L21" s="175"/>
      <c r="M21" s="7"/>
    </row>
    <row r="22" spans="1:15" x14ac:dyDescent="0.25">
      <c r="A22" s="988">
        <v>12</v>
      </c>
      <c r="B22" s="873" t="s">
        <v>83</v>
      </c>
      <c r="C22" s="109">
        <f>C21*(1-0.005)</f>
        <v>10162756.897260273</v>
      </c>
      <c r="D22" s="294"/>
      <c r="E22" s="825"/>
      <c r="F22" s="1714" t="s">
        <v>89</v>
      </c>
      <c r="G22" s="1714"/>
      <c r="H22" s="998">
        <f>(C21-C22)/C21</f>
        <v>5.0000000000000877E-3</v>
      </c>
      <c r="I22" s="325"/>
      <c r="J22" s="999"/>
      <c r="K22" s="222"/>
      <c r="L22" s="175"/>
      <c r="M22" s="7"/>
    </row>
    <row r="23" spans="1:15" x14ac:dyDescent="0.25">
      <c r="A23" s="988">
        <v>13</v>
      </c>
      <c r="B23" s="873" t="s">
        <v>88</v>
      </c>
      <c r="C23" s="977" t="s">
        <v>99</v>
      </c>
      <c r="D23" s="294"/>
      <c r="E23" s="66"/>
      <c r="F23" s="7"/>
      <c r="G23" s="300"/>
      <c r="H23" s="175"/>
      <c r="I23" s="56"/>
      <c r="J23" s="172"/>
      <c r="K23" s="220"/>
      <c r="L23" s="175"/>
      <c r="M23" s="7"/>
    </row>
    <row r="24" spans="1:15" x14ac:dyDescent="0.25">
      <c r="A24" s="988">
        <v>14</v>
      </c>
      <c r="B24" s="873" t="s">
        <v>82</v>
      </c>
      <c r="C24" s="666">
        <v>-6.1000000000000004E-3</v>
      </c>
      <c r="D24" s="294"/>
      <c r="E24" s="1000"/>
      <c r="F24" s="7"/>
      <c r="G24" s="824"/>
      <c r="H24" s="984"/>
      <c r="I24" s="198"/>
      <c r="J24" s="970"/>
      <c r="K24" s="976"/>
      <c r="L24" s="175"/>
      <c r="M24" s="7"/>
    </row>
    <row r="25" spans="1:15" x14ac:dyDescent="0.25">
      <c r="A25" s="988">
        <v>15</v>
      </c>
      <c r="B25" s="873" t="s">
        <v>84</v>
      </c>
      <c r="C25" s="131" t="s">
        <v>792</v>
      </c>
      <c r="D25" s="294"/>
      <c r="E25" s="825"/>
      <c r="F25" s="7"/>
      <c r="G25" s="825"/>
      <c r="H25" s="175"/>
      <c r="I25" s="56"/>
      <c r="J25" s="172"/>
      <c r="K25" s="220"/>
      <c r="L25" s="175"/>
      <c r="M25" s="7"/>
    </row>
    <row r="26" spans="1:15" x14ac:dyDescent="0.25">
      <c r="A26" s="988">
        <v>16</v>
      </c>
      <c r="B26" s="873" t="s">
        <v>316</v>
      </c>
      <c r="C26" s="109" t="s">
        <v>262</v>
      </c>
      <c r="D26" s="294"/>
      <c r="E26" s="825"/>
      <c r="F26" s="1642" t="s">
        <v>95</v>
      </c>
      <c r="G26" s="1642"/>
      <c r="H26" s="977" t="s">
        <v>151</v>
      </c>
      <c r="I26" s="198"/>
      <c r="J26" s="581"/>
      <c r="K26" s="219"/>
      <c r="L26" s="175"/>
      <c r="M26" s="7"/>
    </row>
    <row r="27" spans="1:15" x14ac:dyDescent="0.25">
      <c r="A27" s="198"/>
      <c r="B27" s="910"/>
      <c r="C27" s="189"/>
      <c r="D27" s="294"/>
      <c r="E27" s="825"/>
      <c r="F27" s="581"/>
      <c r="G27" s="175"/>
      <c r="H27" s="7"/>
      <c r="J27" s="7"/>
      <c r="L27" s="7"/>
      <c r="M27" s="7"/>
    </row>
    <row r="28" spans="1:15" x14ac:dyDescent="0.25">
      <c r="A28" s="175"/>
      <c r="B28" s="175"/>
      <c r="C28" s="66"/>
      <c r="D28" s="56"/>
      <c r="E28" s="66"/>
      <c r="F28" s="1689" t="s">
        <v>625</v>
      </c>
      <c r="G28" s="1689"/>
      <c r="H28" s="1689"/>
      <c r="I28" s="1689"/>
      <c r="J28" s="7"/>
      <c r="L28" s="1689" t="s">
        <v>803</v>
      </c>
      <c r="M28" s="1689"/>
      <c r="N28" s="429"/>
      <c r="O28" s="1891" t="s">
        <v>858</v>
      </c>
    </row>
    <row r="29" spans="1:15" ht="15.75" customHeight="1" x14ac:dyDescent="0.25">
      <c r="A29" s="1890" t="s">
        <v>133</v>
      </c>
      <c r="B29" s="1890"/>
      <c r="C29" s="1890"/>
      <c r="D29" s="1890"/>
      <c r="E29" s="66"/>
      <c r="F29" s="175"/>
      <c r="G29" s="1890" t="s">
        <v>133</v>
      </c>
      <c r="H29" s="1890"/>
      <c r="I29" s="326"/>
      <c r="J29" s="7"/>
      <c r="L29" s="1890" t="s">
        <v>133</v>
      </c>
      <c r="M29" s="1890"/>
      <c r="N29" s="360"/>
      <c r="O29" s="1892"/>
    </row>
    <row r="30" spans="1:15" x14ac:dyDescent="0.25">
      <c r="A30" s="537">
        <v>1</v>
      </c>
      <c r="B30" s="647" t="s">
        <v>0</v>
      </c>
      <c r="C30" s="916" t="s">
        <v>736</v>
      </c>
      <c r="D30" s="269" t="s">
        <v>130</v>
      </c>
      <c r="E30" s="881" t="s">
        <v>283</v>
      </c>
      <c r="F30" s="175"/>
      <c r="G30" s="537">
        <v>1</v>
      </c>
      <c r="H30" s="902" t="s">
        <v>805</v>
      </c>
      <c r="I30" s="1143" t="s">
        <v>130</v>
      </c>
      <c r="J30" s="7"/>
      <c r="L30" s="537">
        <v>1</v>
      </c>
      <c r="M30" s="902" t="s">
        <v>806</v>
      </c>
      <c r="N30" s="266" t="s">
        <v>283</v>
      </c>
      <c r="O30" s="1120"/>
    </row>
    <row r="31" spans="1:15" x14ac:dyDescent="0.25">
      <c r="A31" s="537">
        <v>2</v>
      </c>
      <c r="B31" s="647" t="s">
        <v>1</v>
      </c>
      <c r="C31" s="43" t="str">
        <f>H11</f>
        <v>MP6I5ZYZBEU3UXPYFY54</v>
      </c>
      <c r="D31" s="269" t="s">
        <v>130</v>
      </c>
      <c r="E31" s="882" t="s">
        <v>283</v>
      </c>
      <c r="F31" s="175"/>
      <c r="G31" s="537">
        <v>2</v>
      </c>
      <c r="H31" s="977" t="s">
        <v>93</v>
      </c>
      <c r="I31" s="1143" t="s">
        <v>130</v>
      </c>
      <c r="J31" s="7"/>
      <c r="L31" s="537">
        <v>2</v>
      </c>
      <c r="M31" s="977" t="s">
        <v>93</v>
      </c>
      <c r="N31" s="319"/>
      <c r="O31" s="1125"/>
    </row>
    <row r="32" spans="1:15" x14ac:dyDescent="0.25">
      <c r="A32" s="2">
        <v>3</v>
      </c>
      <c r="B32" s="3" t="s">
        <v>40</v>
      </c>
      <c r="C32" s="41" t="str">
        <f>H11</f>
        <v>MP6I5ZYZBEU3UXPYFY54</v>
      </c>
      <c r="D32" s="269" t="s">
        <v>130</v>
      </c>
      <c r="E32" s="265"/>
      <c r="F32" s="12"/>
      <c r="G32" s="2">
        <v>3</v>
      </c>
      <c r="H32" s="19" t="s">
        <v>93</v>
      </c>
      <c r="I32" s="1143" t="s">
        <v>130</v>
      </c>
      <c r="L32" s="2">
        <v>3</v>
      </c>
      <c r="M32" s="19" t="s">
        <v>93</v>
      </c>
      <c r="N32" s="319"/>
      <c r="O32" s="1125"/>
    </row>
    <row r="33" spans="1:15" x14ac:dyDescent="0.25">
      <c r="A33" s="2">
        <v>4</v>
      </c>
      <c r="B33" s="3" t="s">
        <v>12</v>
      </c>
      <c r="C33" s="41" t="s">
        <v>106</v>
      </c>
      <c r="D33" s="269" t="s">
        <v>130</v>
      </c>
      <c r="E33" s="265"/>
      <c r="F33" s="12"/>
      <c r="G33" s="2">
        <v>4</v>
      </c>
      <c r="H33" s="870" t="s">
        <v>106</v>
      </c>
      <c r="I33" s="1143" t="s">
        <v>130</v>
      </c>
      <c r="L33" s="2">
        <v>4</v>
      </c>
      <c r="M33" s="870" t="s">
        <v>106</v>
      </c>
      <c r="N33" s="319"/>
      <c r="O33" s="1114"/>
    </row>
    <row r="34" spans="1:15" x14ac:dyDescent="0.25">
      <c r="A34" s="4">
        <v>5</v>
      </c>
      <c r="B34" s="5" t="s">
        <v>2</v>
      </c>
      <c r="C34" s="41" t="s">
        <v>107</v>
      </c>
      <c r="D34" s="269" t="s">
        <v>130</v>
      </c>
      <c r="E34" s="265"/>
      <c r="F34" s="12"/>
      <c r="G34" s="4">
        <v>5</v>
      </c>
      <c r="H34" s="870" t="s">
        <v>107</v>
      </c>
      <c r="I34" s="1143" t="s">
        <v>130</v>
      </c>
      <c r="L34" s="4">
        <v>5</v>
      </c>
      <c r="M34" s="870" t="s">
        <v>107</v>
      </c>
      <c r="N34" s="319"/>
      <c r="O34" s="1119"/>
    </row>
    <row r="35" spans="1:15" x14ac:dyDescent="0.25">
      <c r="A35" s="2">
        <v>6</v>
      </c>
      <c r="B35" s="3" t="s">
        <v>445</v>
      </c>
      <c r="C35" s="42"/>
      <c r="D35" s="269" t="s">
        <v>44</v>
      </c>
      <c r="E35" s="266"/>
      <c r="F35" s="12"/>
      <c r="G35" s="2">
        <v>6</v>
      </c>
      <c r="H35" s="71"/>
      <c r="I35" s="1143" t="s">
        <v>44</v>
      </c>
      <c r="L35" s="2">
        <v>6</v>
      </c>
      <c r="M35" s="71"/>
      <c r="N35" s="319"/>
      <c r="O35" s="1114"/>
    </row>
    <row r="36" spans="1:15" x14ac:dyDescent="0.25">
      <c r="A36" s="2">
        <v>7</v>
      </c>
      <c r="B36" s="3" t="s">
        <v>446</v>
      </c>
      <c r="C36" s="42"/>
      <c r="D36" s="269" t="s">
        <v>43</v>
      </c>
      <c r="E36" s="266" t="s">
        <v>283</v>
      </c>
      <c r="F36" s="12"/>
      <c r="G36" s="2">
        <v>7</v>
      </c>
      <c r="H36" s="71"/>
      <c r="I36" s="1143" t="s">
        <v>43</v>
      </c>
      <c r="L36" s="2">
        <v>7</v>
      </c>
      <c r="M36" s="71"/>
      <c r="N36" s="319"/>
      <c r="O36" s="1126"/>
    </row>
    <row r="37" spans="1:15" x14ac:dyDescent="0.25">
      <c r="A37" s="2">
        <v>8</v>
      </c>
      <c r="B37" s="3" t="s">
        <v>447</v>
      </c>
      <c r="C37" s="42"/>
      <c r="D37" s="269" t="s">
        <v>43</v>
      </c>
      <c r="E37" s="266" t="s">
        <v>283</v>
      </c>
      <c r="F37" s="12"/>
      <c r="G37" s="2">
        <v>8</v>
      </c>
      <c r="H37" s="71"/>
      <c r="I37" s="1143" t="s">
        <v>43</v>
      </c>
      <c r="L37" s="2">
        <v>8</v>
      </c>
      <c r="M37" s="71"/>
      <c r="N37" s="319"/>
      <c r="O37" s="1114"/>
    </row>
    <row r="38" spans="1:15" x14ac:dyDescent="0.25">
      <c r="A38" s="2">
        <v>9</v>
      </c>
      <c r="B38" s="3" t="s">
        <v>5</v>
      </c>
      <c r="C38" s="41" t="s">
        <v>109</v>
      </c>
      <c r="D38" s="269" t="s">
        <v>130</v>
      </c>
      <c r="E38" s="266"/>
      <c r="F38" s="12"/>
      <c r="G38" s="2">
        <v>9</v>
      </c>
      <c r="H38" s="858" t="s">
        <v>109</v>
      </c>
      <c r="I38" s="1143" t="s">
        <v>130</v>
      </c>
      <c r="L38" s="2">
        <v>9</v>
      </c>
      <c r="M38" s="858" t="s">
        <v>109</v>
      </c>
      <c r="N38" s="319"/>
      <c r="O38" s="1115"/>
    </row>
    <row r="39" spans="1:15" x14ac:dyDescent="0.25">
      <c r="A39" s="2">
        <v>10</v>
      </c>
      <c r="B39" s="3" t="s">
        <v>6</v>
      </c>
      <c r="C39" s="19" t="s">
        <v>93</v>
      </c>
      <c r="D39" s="269" t="s">
        <v>130</v>
      </c>
      <c r="E39" s="266" t="s">
        <v>283</v>
      </c>
      <c r="F39" s="12"/>
      <c r="G39" s="2">
        <v>10</v>
      </c>
      <c r="H39" s="858" t="s">
        <v>93</v>
      </c>
      <c r="I39" s="1143" t="s">
        <v>130</v>
      </c>
      <c r="L39" s="2">
        <v>10</v>
      </c>
      <c r="M39" s="858" t="s">
        <v>93</v>
      </c>
      <c r="N39" s="319"/>
      <c r="O39" s="1125">
        <v>4.0999999999999996</v>
      </c>
    </row>
    <row r="40" spans="1:15" x14ac:dyDescent="0.25">
      <c r="A40" s="2">
        <v>11</v>
      </c>
      <c r="B40" s="3" t="s">
        <v>7</v>
      </c>
      <c r="C40" s="41" t="str">
        <f>H12</f>
        <v>DL6FFRRLF74S01HE2M14</v>
      </c>
      <c r="D40" s="269" t="s">
        <v>130</v>
      </c>
      <c r="E40" s="266"/>
      <c r="G40" s="2">
        <v>11</v>
      </c>
      <c r="H40" s="858" t="s">
        <v>97</v>
      </c>
      <c r="I40" s="1143" t="s">
        <v>130</v>
      </c>
      <c r="L40" s="2">
        <v>11</v>
      </c>
      <c r="M40" s="858" t="s">
        <v>97</v>
      </c>
      <c r="N40" s="319"/>
      <c r="O40" s="1116"/>
    </row>
    <row r="41" spans="1:15" x14ac:dyDescent="0.25">
      <c r="A41" s="2">
        <v>12</v>
      </c>
      <c r="B41" s="3" t="s">
        <v>46</v>
      </c>
      <c r="C41" s="41" t="s">
        <v>108</v>
      </c>
      <c r="D41" s="269" t="s">
        <v>130</v>
      </c>
      <c r="E41" s="266"/>
      <c r="G41" s="2">
        <v>12</v>
      </c>
      <c r="H41" s="858" t="s">
        <v>108</v>
      </c>
      <c r="I41" s="1143" t="s">
        <v>130</v>
      </c>
      <c r="L41" s="2">
        <v>12</v>
      </c>
      <c r="M41" s="858" t="s">
        <v>108</v>
      </c>
      <c r="N41" s="319"/>
      <c r="O41" s="1125"/>
    </row>
    <row r="42" spans="1:15" x14ac:dyDescent="0.25">
      <c r="A42" s="2">
        <v>13</v>
      </c>
      <c r="B42" s="3" t="s">
        <v>8</v>
      </c>
      <c r="C42" s="987"/>
      <c r="D42" s="269" t="s">
        <v>43</v>
      </c>
      <c r="E42" s="266" t="s">
        <v>283</v>
      </c>
      <c r="G42" s="2">
        <v>13</v>
      </c>
      <c r="H42" s="71"/>
      <c r="I42" s="1143" t="s">
        <v>43</v>
      </c>
      <c r="L42" s="2">
        <v>13</v>
      </c>
      <c r="M42" s="71"/>
      <c r="N42" s="319"/>
      <c r="O42" s="1115">
        <v>4.3</v>
      </c>
    </row>
    <row r="43" spans="1:15" x14ac:dyDescent="0.25">
      <c r="A43" s="2">
        <v>14</v>
      </c>
      <c r="B43" s="3" t="s">
        <v>9</v>
      </c>
      <c r="C43" s="42"/>
      <c r="D43" s="269" t="s">
        <v>43</v>
      </c>
      <c r="E43" s="266"/>
      <c r="G43" s="2">
        <v>14</v>
      </c>
      <c r="H43" s="71"/>
      <c r="I43" s="1143" t="s">
        <v>43</v>
      </c>
      <c r="L43" s="2">
        <v>14</v>
      </c>
      <c r="M43" s="71"/>
      <c r="N43" s="319"/>
      <c r="O43" s="1118"/>
    </row>
    <row r="44" spans="1:15" x14ac:dyDescent="0.25">
      <c r="A44" s="2">
        <v>15</v>
      </c>
      <c r="B44" s="3" t="s">
        <v>10</v>
      </c>
      <c r="C44" s="42"/>
      <c r="D44" s="269" t="s">
        <v>43</v>
      </c>
      <c r="E44" s="266"/>
      <c r="G44" s="2">
        <v>15</v>
      </c>
      <c r="H44" s="71"/>
      <c r="I44" s="1143" t="s">
        <v>43</v>
      </c>
      <c r="L44" s="2">
        <v>15</v>
      </c>
      <c r="M44" s="71"/>
      <c r="N44" s="319"/>
      <c r="O44" s="1125"/>
    </row>
    <row r="45" spans="1:15" x14ac:dyDescent="0.25">
      <c r="A45" s="2">
        <v>16</v>
      </c>
      <c r="B45" s="3" t="s">
        <v>41</v>
      </c>
      <c r="C45" s="42"/>
      <c r="D45" s="269" t="s">
        <v>44</v>
      </c>
      <c r="E45" s="266"/>
      <c r="G45" s="2">
        <v>16</v>
      </c>
      <c r="H45" s="71"/>
      <c r="I45" s="1143" t="s">
        <v>44</v>
      </c>
      <c r="L45" s="2">
        <v>16</v>
      </c>
      <c r="M45" s="71"/>
      <c r="N45" s="319"/>
      <c r="O45" s="1116"/>
    </row>
    <row r="46" spans="1:15" x14ac:dyDescent="0.25">
      <c r="A46" s="2">
        <v>17</v>
      </c>
      <c r="B46" s="3" t="s">
        <v>11</v>
      </c>
      <c r="C46" s="41" t="str">
        <f>H26</f>
        <v>549300OZ46BRLZ8Y6F65</v>
      </c>
      <c r="D46" s="269" t="s">
        <v>43</v>
      </c>
      <c r="E46" s="266" t="s">
        <v>283</v>
      </c>
      <c r="G46" s="2">
        <v>17</v>
      </c>
      <c r="H46" s="858" t="s">
        <v>151</v>
      </c>
      <c r="I46" s="1143" t="s">
        <v>43</v>
      </c>
      <c r="L46" s="2">
        <v>17</v>
      </c>
      <c r="M46" s="858" t="s">
        <v>151</v>
      </c>
      <c r="N46" s="319"/>
      <c r="O46" s="1115">
        <v>4.5999999999999996</v>
      </c>
    </row>
    <row r="47" spans="1:15" x14ac:dyDescent="0.25">
      <c r="A47" s="2">
        <v>18</v>
      </c>
      <c r="B47" s="3" t="s">
        <v>154</v>
      </c>
      <c r="C47" s="72"/>
      <c r="D47" s="269" t="s">
        <v>43</v>
      </c>
      <c r="E47" s="266"/>
      <c r="G47" s="2">
        <v>18</v>
      </c>
      <c r="H47" s="72"/>
      <c r="I47" s="1143" t="s">
        <v>43</v>
      </c>
      <c r="L47" s="2">
        <v>18</v>
      </c>
      <c r="M47" s="72"/>
      <c r="N47" s="319"/>
      <c r="O47" s="1115"/>
    </row>
    <row r="48" spans="1:15" x14ac:dyDescent="0.25">
      <c r="A48" s="33" t="s">
        <v>134</v>
      </c>
      <c r="B48" s="1"/>
      <c r="C48" s="16"/>
      <c r="D48" s="1423"/>
      <c r="E48" s="400"/>
      <c r="G48" s="33"/>
      <c r="H48" s="16"/>
      <c r="I48" s="200"/>
      <c r="L48" s="33"/>
      <c r="M48" s="16"/>
      <c r="N48" s="139"/>
      <c r="O48" s="198"/>
    </row>
    <row r="49" spans="1:15" x14ac:dyDescent="0.25">
      <c r="A49" s="2">
        <v>1</v>
      </c>
      <c r="B49" s="3" t="s">
        <v>49</v>
      </c>
      <c r="C49" s="41" t="s">
        <v>120</v>
      </c>
      <c r="D49" s="1143" t="s">
        <v>130</v>
      </c>
      <c r="E49" s="266" t="s">
        <v>283</v>
      </c>
      <c r="G49" s="2">
        <v>1</v>
      </c>
      <c r="H49" s="19" t="s">
        <v>120</v>
      </c>
      <c r="I49" s="1143" t="s">
        <v>130</v>
      </c>
      <c r="L49" s="2">
        <v>1</v>
      </c>
      <c r="M49" s="19" t="s">
        <v>120</v>
      </c>
      <c r="N49" s="319"/>
      <c r="O49" s="1115">
        <v>3.1</v>
      </c>
    </row>
    <row r="50" spans="1:15" x14ac:dyDescent="0.25">
      <c r="A50" s="2">
        <v>2</v>
      </c>
      <c r="B50" s="3" t="s">
        <v>15</v>
      </c>
      <c r="C50" s="42"/>
      <c r="D50" s="1143" t="s">
        <v>44</v>
      </c>
      <c r="E50" s="400"/>
      <c r="G50" s="2">
        <v>2</v>
      </c>
      <c r="H50" s="71"/>
      <c r="I50" s="1143" t="s">
        <v>44</v>
      </c>
      <c r="L50" s="2">
        <v>2</v>
      </c>
      <c r="M50" s="71"/>
      <c r="N50" s="319"/>
      <c r="O50" s="1115"/>
    </row>
    <row r="51" spans="1:15" x14ac:dyDescent="0.25">
      <c r="A51" s="2">
        <v>3</v>
      </c>
      <c r="B51" s="3" t="s">
        <v>79</v>
      </c>
      <c r="C51" s="884" t="s">
        <v>645</v>
      </c>
      <c r="D51" s="1143" t="s">
        <v>130</v>
      </c>
      <c r="E51" s="182"/>
      <c r="F51" s="7"/>
      <c r="G51" s="537">
        <v>3</v>
      </c>
      <c r="H51" s="790" t="s">
        <v>646</v>
      </c>
      <c r="I51" s="1143" t="s">
        <v>130</v>
      </c>
      <c r="J51" s="427" t="s">
        <v>283</v>
      </c>
      <c r="K51" s="923"/>
      <c r="L51" s="537">
        <v>3</v>
      </c>
      <c r="M51" s="790" t="s">
        <v>674</v>
      </c>
      <c r="N51" s="266" t="s">
        <v>283</v>
      </c>
      <c r="O51" s="1128">
        <v>9.1999999999999993</v>
      </c>
    </row>
    <row r="52" spans="1:15" x14ac:dyDescent="0.25">
      <c r="A52" s="2">
        <v>4</v>
      </c>
      <c r="B52" s="3" t="s">
        <v>34</v>
      </c>
      <c r="C52" s="41" t="s">
        <v>110</v>
      </c>
      <c r="D52" s="1143" t="s">
        <v>130</v>
      </c>
      <c r="E52" s="400"/>
      <c r="G52" s="2">
        <v>4</v>
      </c>
      <c r="H52" s="870" t="s">
        <v>110</v>
      </c>
      <c r="I52" s="1143" t="s">
        <v>130</v>
      </c>
      <c r="L52" s="2">
        <v>4</v>
      </c>
      <c r="M52" s="870" t="s">
        <v>110</v>
      </c>
      <c r="N52" s="319"/>
      <c r="O52" s="1115"/>
    </row>
    <row r="53" spans="1:15" x14ac:dyDescent="0.25">
      <c r="A53" s="2">
        <v>5</v>
      </c>
      <c r="B53" s="3" t="s">
        <v>16</v>
      </c>
      <c r="C53" s="41" t="b">
        <v>0</v>
      </c>
      <c r="D53" s="1143" t="s">
        <v>130</v>
      </c>
      <c r="E53" s="400"/>
      <c r="G53" s="2">
        <v>5</v>
      </c>
      <c r="H53" s="870" t="b">
        <v>0</v>
      </c>
      <c r="I53" s="1143" t="s">
        <v>130</v>
      </c>
      <c r="L53" s="2">
        <v>5</v>
      </c>
      <c r="M53" s="870" t="b">
        <v>0</v>
      </c>
      <c r="N53" s="319"/>
      <c r="O53" s="1115"/>
    </row>
    <row r="54" spans="1:15" x14ac:dyDescent="0.25">
      <c r="A54" s="2">
        <v>6</v>
      </c>
      <c r="B54" s="3" t="s">
        <v>50</v>
      </c>
      <c r="C54" s="42"/>
      <c r="D54" s="1143" t="s">
        <v>44</v>
      </c>
      <c r="E54" s="400"/>
      <c r="G54" s="2">
        <v>6</v>
      </c>
      <c r="H54" s="71"/>
      <c r="I54" s="1143" t="s">
        <v>44</v>
      </c>
      <c r="L54" s="2">
        <v>6</v>
      </c>
      <c r="M54" s="71"/>
      <c r="N54" s="319"/>
      <c r="O54" s="1115"/>
    </row>
    <row r="55" spans="1:15" x14ac:dyDescent="0.25">
      <c r="A55" s="2">
        <v>7</v>
      </c>
      <c r="B55" s="3" t="s">
        <v>13</v>
      </c>
      <c r="C55" s="42"/>
      <c r="D55" s="1143" t="s">
        <v>44</v>
      </c>
      <c r="E55" s="400"/>
      <c r="G55" s="2">
        <v>7</v>
      </c>
      <c r="H55" s="71"/>
      <c r="I55" s="1143" t="s">
        <v>44</v>
      </c>
      <c r="L55" s="2">
        <v>7</v>
      </c>
      <c r="M55" s="71"/>
      <c r="N55" s="319"/>
      <c r="O55" s="1115"/>
    </row>
    <row r="56" spans="1:15" x14ac:dyDescent="0.25">
      <c r="A56" s="2">
        <v>8</v>
      </c>
      <c r="B56" s="3" t="s">
        <v>14</v>
      </c>
      <c r="C56" s="291" t="s">
        <v>170</v>
      </c>
      <c r="D56" s="1143" t="s">
        <v>130</v>
      </c>
      <c r="E56" s="266" t="s">
        <v>283</v>
      </c>
      <c r="G56" s="2">
        <v>8</v>
      </c>
      <c r="H56" s="43" t="s">
        <v>170</v>
      </c>
      <c r="I56" s="1143" t="s">
        <v>130</v>
      </c>
      <c r="L56" s="2">
        <v>8</v>
      </c>
      <c r="M56" s="43" t="s">
        <v>170</v>
      </c>
      <c r="N56" s="319"/>
      <c r="O56" s="1121" t="s">
        <v>861</v>
      </c>
    </row>
    <row r="57" spans="1:15" x14ac:dyDescent="0.25">
      <c r="A57" s="2">
        <v>9</v>
      </c>
      <c r="B57" s="3" t="s">
        <v>51</v>
      </c>
      <c r="C57" s="41" t="s">
        <v>104</v>
      </c>
      <c r="D57" s="1143" t="s">
        <v>130</v>
      </c>
      <c r="E57" s="400"/>
      <c r="G57" s="2">
        <v>9</v>
      </c>
      <c r="H57" s="858" t="s">
        <v>104</v>
      </c>
      <c r="I57" s="1143" t="s">
        <v>130</v>
      </c>
      <c r="L57" s="2">
        <v>9</v>
      </c>
      <c r="M57" s="858" t="s">
        <v>104</v>
      </c>
      <c r="N57" s="319"/>
      <c r="O57" s="1115"/>
    </row>
    <row r="58" spans="1:15" x14ac:dyDescent="0.25">
      <c r="A58" s="2">
        <v>10</v>
      </c>
      <c r="B58" s="3" t="s">
        <v>35</v>
      </c>
      <c r="C58" s="42"/>
      <c r="D58" s="1143" t="s">
        <v>44</v>
      </c>
      <c r="E58" s="400"/>
      <c r="G58" s="2">
        <v>10</v>
      </c>
      <c r="H58" s="71"/>
      <c r="I58" s="1143" t="s">
        <v>44</v>
      </c>
      <c r="L58" s="2">
        <v>10</v>
      </c>
      <c r="M58" s="71"/>
      <c r="N58" s="319"/>
      <c r="O58" s="1115"/>
    </row>
    <row r="59" spans="1:15" x14ac:dyDescent="0.25">
      <c r="A59" s="2">
        <v>11</v>
      </c>
      <c r="B59" s="3" t="s">
        <v>52</v>
      </c>
      <c r="C59" s="41">
        <v>2011</v>
      </c>
      <c r="D59" s="1143" t="s">
        <v>44</v>
      </c>
      <c r="E59" s="400"/>
      <c r="G59" s="2">
        <v>11</v>
      </c>
      <c r="H59" s="870">
        <v>2011</v>
      </c>
      <c r="I59" s="1143" t="s">
        <v>44</v>
      </c>
      <c r="L59" s="2">
        <v>11</v>
      </c>
      <c r="M59" s="870">
        <v>2011</v>
      </c>
      <c r="N59" s="319"/>
      <c r="O59" s="1115"/>
    </row>
    <row r="60" spans="1:15" x14ac:dyDescent="0.25">
      <c r="A60" s="2">
        <v>12</v>
      </c>
      <c r="B60" s="3" t="s">
        <v>53</v>
      </c>
      <c r="C60" s="980" t="s">
        <v>644</v>
      </c>
      <c r="D60" s="1143" t="s">
        <v>130</v>
      </c>
      <c r="E60" s="182"/>
      <c r="F60" s="7"/>
      <c r="G60" s="537">
        <v>12</v>
      </c>
      <c r="H60" s="1509" t="str">
        <f>C60</f>
        <v>2020-04-20T10:55:30Z</v>
      </c>
      <c r="I60" s="1143" t="s">
        <v>130</v>
      </c>
      <c r="J60" s="7"/>
      <c r="L60" s="537">
        <v>12</v>
      </c>
      <c r="M60" s="1509" t="str">
        <f>C60</f>
        <v>2020-04-20T10:55:30Z</v>
      </c>
      <c r="N60" s="318"/>
      <c r="O60" s="53"/>
    </row>
    <row r="61" spans="1:15" x14ac:dyDescent="0.25">
      <c r="A61" s="2">
        <v>13</v>
      </c>
      <c r="B61" s="3" t="s">
        <v>54</v>
      </c>
      <c r="C61" s="884" t="s">
        <v>646</v>
      </c>
      <c r="D61" s="1143" t="s">
        <v>130</v>
      </c>
      <c r="E61" s="182"/>
      <c r="F61" s="7"/>
      <c r="G61" s="537">
        <v>13</v>
      </c>
      <c r="H61" s="129" t="s">
        <v>683</v>
      </c>
      <c r="I61" s="1143" t="s">
        <v>130</v>
      </c>
      <c r="J61" s="7"/>
      <c r="L61" s="537">
        <v>13</v>
      </c>
      <c r="M61" s="129" t="s">
        <v>726</v>
      </c>
      <c r="N61" s="432"/>
      <c r="O61" s="1123"/>
    </row>
    <row r="62" spans="1:15" x14ac:dyDescent="0.25">
      <c r="A62" s="2">
        <v>14</v>
      </c>
      <c r="B62" s="3" t="s">
        <v>37</v>
      </c>
      <c r="C62" s="884" t="s">
        <v>666</v>
      </c>
      <c r="D62" s="1143" t="s">
        <v>44</v>
      </c>
      <c r="E62" s="267"/>
      <c r="F62" s="7"/>
      <c r="G62" s="537">
        <v>14</v>
      </c>
      <c r="H62" s="129" t="s">
        <v>802</v>
      </c>
      <c r="I62" s="1143" t="s">
        <v>44</v>
      </c>
      <c r="J62" s="7"/>
      <c r="L62" s="537">
        <v>14</v>
      </c>
      <c r="M62" s="129" t="s">
        <v>804</v>
      </c>
      <c r="N62" s="432"/>
      <c r="O62" s="1148">
        <v>9.1999999999999993</v>
      </c>
    </row>
    <row r="63" spans="1:15" x14ac:dyDescent="0.25">
      <c r="A63" s="2">
        <v>15</v>
      </c>
      <c r="B63" s="3" t="s">
        <v>55</v>
      </c>
      <c r="C63" s="1436" t="s">
        <v>1018</v>
      </c>
      <c r="D63" s="1143" t="s">
        <v>769</v>
      </c>
      <c r="E63" s="182"/>
      <c r="F63" s="7"/>
      <c r="G63" s="537">
        <v>15</v>
      </c>
      <c r="H63" s="1435" t="s">
        <v>622</v>
      </c>
      <c r="I63" s="1143" t="s">
        <v>769</v>
      </c>
      <c r="J63" s="7"/>
      <c r="L63" s="537">
        <v>15</v>
      </c>
      <c r="M63" s="1435" t="s">
        <v>622</v>
      </c>
      <c r="N63" s="433"/>
      <c r="O63" s="1115"/>
    </row>
    <row r="64" spans="1:15" x14ac:dyDescent="0.25">
      <c r="A64" s="2">
        <v>16</v>
      </c>
      <c r="B64" s="3" t="s">
        <v>56</v>
      </c>
      <c r="C64" s="96">
        <v>20</v>
      </c>
      <c r="D64" s="1143" t="s">
        <v>44</v>
      </c>
      <c r="E64" s="267" t="s">
        <v>283</v>
      </c>
      <c r="F64" s="7"/>
      <c r="G64" s="537">
        <v>16</v>
      </c>
      <c r="H64" s="129">
        <v>20</v>
      </c>
      <c r="I64" s="1143" t="s">
        <v>44</v>
      </c>
      <c r="J64" s="7"/>
      <c r="L64" s="537">
        <v>16</v>
      </c>
      <c r="M64" s="129">
        <v>20</v>
      </c>
      <c r="N64" s="432"/>
      <c r="O64" s="1115">
        <v>5.3</v>
      </c>
    </row>
    <row r="65" spans="1:15" x14ac:dyDescent="0.25">
      <c r="A65" s="2">
        <v>17</v>
      </c>
      <c r="B65" s="3" t="s">
        <v>57</v>
      </c>
      <c r="C65" s="905" t="str">
        <f>C51</f>
        <v>2020-04-20</v>
      </c>
      <c r="D65" s="1143" t="s">
        <v>43</v>
      </c>
      <c r="E65" s="427" t="s">
        <v>283</v>
      </c>
      <c r="F65" s="7"/>
      <c r="G65" s="537">
        <v>17</v>
      </c>
      <c r="H65" s="790" t="str">
        <f>H51</f>
        <v>2020-04-21</v>
      </c>
      <c r="I65" s="1143" t="s">
        <v>43</v>
      </c>
      <c r="J65" s="267" t="s">
        <v>283</v>
      </c>
      <c r="K65" s="925"/>
      <c r="L65" s="537">
        <v>17</v>
      </c>
      <c r="M65" s="790" t="str">
        <f>M51</f>
        <v>2020-04-23</v>
      </c>
      <c r="N65" s="432"/>
      <c r="O65" s="1122"/>
    </row>
    <row r="66" spans="1:15" x14ac:dyDescent="0.25">
      <c r="A66" s="2">
        <v>18</v>
      </c>
      <c r="B66" s="3" t="s">
        <v>129</v>
      </c>
      <c r="C66" s="43" t="s">
        <v>105</v>
      </c>
      <c r="D66" s="1143" t="s">
        <v>130</v>
      </c>
      <c r="E66" s="427" t="s">
        <v>283</v>
      </c>
      <c r="F66" s="7"/>
      <c r="G66" s="537">
        <v>18</v>
      </c>
      <c r="H66" s="977" t="s">
        <v>105</v>
      </c>
      <c r="I66" s="1143" t="s">
        <v>130</v>
      </c>
      <c r="J66" s="7"/>
      <c r="L66" s="537">
        <v>18</v>
      </c>
      <c r="M66" s="977" t="s">
        <v>105</v>
      </c>
      <c r="N66" s="319"/>
      <c r="O66" s="1115">
        <v>6.3</v>
      </c>
    </row>
    <row r="67" spans="1:15" x14ac:dyDescent="0.25">
      <c r="A67" s="2">
        <v>19</v>
      </c>
      <c r="B67" s="3" t="s">
        <v>17</v>
      </c>
      <c r="C67" s="43" t="b">
        <v>0</v>
      </c>
      <c r="D67" s="1143" t="s">
        <v>130</v>
      </c>
      <c r="E67" s="182"/>
      <c r="F67" s="7"/>
      <c r="G67" s="537">
        <v>19</v>
      </c>
      <c r="H67" s="977" t="b">
        <v>0</v>
      </c>
      <c r="I67" s="1143" t="s">
        <v>130</v>
      </c>
      <c r="J67" s="7"/>
      <c r="L67" s="537">
        <v>19</v>
      </c>
      <c r="M67" s="977" t="b">
        <v>0</v>
      </c>
      <c r="N67" s="319"/>
      <c r="O67" s="1115"/>
    </row>
    <row r="68" spans="1:15" x14ac:dyDescent="0.25">
      <c r="A68" s="2">
        <v>20</v>
      </c>
      <c r="B68" s="3" t="s">
        <v>18</v>
      </c>
      <c r="C68" s="43" t="s">
        <v>111</v>
      </c>
      <c r="D68" s="679" t="s">
        <v>130</v>
      </c>
      <c r="E68" s="427" t="s">
        <v>283</v>
      </c>
      <c r="F68" s="7"/>
      <c r="G68" s="537">
        <v>20</v>
      </c>
      <c r="H68" s="977" t="s">
        <v>111</v>
      </c>
      <c r="I68" s="1143" t="s">
        <v>130</v>
      </c>
      <c r="J68" s="7"/>
      <c r="L68" s="537">
        <v>20</v>
      </c>
      <c r="M68" s="977" t="s">
        <v>111</v>
      </c>
      <c r="N68" s="319"/>
      <c r="O68" s="1115">
        <v>6.15</v>
      </c>
    </row>
    <row r="69" spans="1:15" x14ac:dyDescent="0.25">
      <c r="A69" s="2">
        <v>21</v>
      </c>
      <c r="B69" s="3" t="s">
        <v>58</v>
      </c>
      <c r="C69" s="106" t="b">
        <v>0</v>
      </c>
      <c r="D69" s="1143" t="s">
        <v>130</v>
      </c>
      <c r="E69" s="427"/>
      <c r="F69" s="7"/>
      <c r="G69" s="537">
        <v>21</v>
      </c>
      <c r="H69" s="983" t="b">
        <v>0</v>
      </c>
      <c r="I69" s="1143" t="s">
        <v>130</v>
      </c>
      <c r="J69" s="7"/>
      <c r="L69" s="537">
        <v>21</v>
      </c>
      <c r="M69" s="983" t="b">
        <v>0</v>
      </c>
      <c r="N69" s="433"/>
      <c r="O69" s="1115">
        <v>7.3</v>
      </c>
    </row>
    <row r="70" spans="1:15" x14ac:dyDescent="0.25">
      <c r="A70" s="2">
        <v>22</v>
      </c>
      <c r="B70" s="3" t="s">
        <v>651</v>
      </c>
      <c r="C70" s="106" t="s">
        <v>144</v>
      </c>
      <c r="D70" s="1143" t="s">
        <v>130</v>
      </c>
      <c r="E70" s="427" t="s">
        <v>283</v>
      </c>
      <c r="F70" s="7"/>
      <c r="G70" s="2">
        <v>22</v>
      </c>
      <c r="H70" s="863" t="s">
        <v>144</v>
      </c>
      <c r="I70" s="1143" t="s">
        <v>130</v>
      </c>
      <c r="L70" s="2">
        <v>22</v>
      </c>
      <c r="M70" s="863" t="s">
        <v>197</v>
      </c>
      <c r="N70" s="266" t="s">
        <v>283</v>
      </c>
      <c r="O70" s="1115" t="s">
        <v>864</v>
      </c>
    </row>
    <row r="71" spans="1:15" x14ac:dyDescent="0.25">
      <c r="A71" s="2">
        <v>23</v>
      </c>
      <c r="B71" s="3" t="s">
        <v>59</v>
      </c>
      <c r="C71" s="44">
        <f>C24</f>
        <v>-6.1000000000000004E-3</v>
      </c>
      <c r="D71" s="1143" t="s">
        <v>44</v>
      </c>
      <c r="E71" s="113"/>
      <c r="F71" s="7"/>
      <c r="G71" s="2">
        <v>23</v>
      </c>
      <c r="H71" s="900">
        <v>-6.1000000000000004E-3</v>
      </c>
      <c r="I71" s="1143" t="s">
        <v>44</v>
      </c>
      <c r="L71" s="2">
        <v>23</v>
      </c>
      <c r="M71" s="900">
        <v>-6.1000000000000004E-3</v>
      </c>
      <c r="N71" s="434"/>
      <c r="O71" s="1126">
        <v>5.0999999999999996</v>
      </c>
    </row>
    <row r="72" spans="1:15" x14ac:dyDescent="0.25">
      <c r="A72" s="2">
        <v>24</v>
      </c>
      <c r="B72" s="3" t="s">
        <v>60</v>
      </c>
      <c r="C72" s="41" t="s">
        <v>112</v>
      </c>
      <c r="D72" s="1143" t="s">
        <v>44</v>
      </c>
      <c r="E72" s="113"/>
      <c r="G72" s="2">
        <v>24</v>
      </c>
      <c r="H72" s="870" t="s">
        <v>112</v>
      </c>
      <c r="I72" s="1143" t="s">
        <v>44</v>
      </c>
      <c r="L72" s="2">
        <v>24</v>
      </c>
      <c r="M72" s="870" t="s">
        <v>112</v>
      </c>
      <c r="N72" s="319"/>
      <c r="O72" s="1115"/>
    </row>
    <row r="73" spans="1:15" x14ac:dyDescent="0.25">
      <c r="A73" s="2">
        <v>25</v>
      </c>
      <c r="B73" s="3" t="s">
        <v>61</v>
      </c>
      <c r="C73" s="42"/>
      <c r="D73" s="1143" t="s">
        <v>44</v>
      </c>
      <c r="E73" s="113"/>
      <c r="G73" s="2">
        <v>25</v>
      </c>
      <c r="H73" s="71"/>
      <c r="I73" s="1143" t="s">
        <v>44</v>
      </c>
      <c r="L73" s="2">
        <v>25</v>
      </c>
      <c r="M73" s="71"/>
      <c r="N73" s="319"/>
      <c r="O73" s="1115"/>
    </row>
    <row r="74" spans="1:15" x14ac:dyDescent="0.25">
      <c r="A74" s="2">
        <v>26</v>
      </c>
      <c r="B74" s="3" t="s">
        <v>62</v>
      </c>
      <c r="C74" s="42"/>
      <c r="D74" s="1143" t="s">
        <v>44</v>
      </c>
      <c r="E74" s="113"/>
      <c r="G74" s="2">
        <v>26</v>
      </c>
      <c r="H74" s="71"/>
      <c r="I74" s="1143" t="s">
        <v>44</v>
      </c>
      <c r="L74" s="2">
        <v>26</v>
      </c>
      <c r="M74" s="71"/>
      <c r="N74" s="319"/>
      <c r="O74" s="1115"/>
    </row>
    <row r="75" spans="1:15" x14ac:dyDescent="0.25">
      <c r="A75" s="2">
        <v>27</v>
      </c>
      <c r="B75" s="3" t="s">
        <v>63</v>
      </c>
      <c r="C75" s="42"/>
      <c r="D75" s="1143" t="s">
        <v>44</v>
      </c>
      <c r="E75" s="113"/>
      <c r="G75" s="2">
        <v>27</v>
      </c>
      <c r="H75" s="71"/>
      <c r="I75" s="1143" t="s">
        <v>44</v>
      </c>
      <c r="L75" s="2">
        <v>27</v>
      </c>
      <c r="M75" s="71"/>
      <c r="N75" s="319"/>
      <c r="O75" s="1115"/>
    </row>
    <row r="76" spans="1:15" x14ac:dyDescent="0.25">
      <c r="A76" s="2">
        <v>28</v>
      </c>
      <c r="B76" s="3" t="s">
        <v>64</v>
      </c>
      <c r="C76" s="42"/>
      <c r="D76" s="1143" t="s">
        <v>44</v>
      </c>
      <c r="E76" s="113"/>
      <c r="G76" s="2">
        <v>28</v>
      </c>
      <c r="H76" s="71"/>
      <c r="I76" s="1143" t="s">
        <v>44</v>
      </c>
      <c r="L76" s="2">
        <v>28</v>
      </c>
      <c r="M76" s="71"/>
      <c r="N76" s="319"/>
      <c r="O76" s="1115"/>
    </row>
    <row r="77" spans="1:15" x14ac:dyDescent="0.25">
      <c r="A77" s="2">
        <v>29</v>
      </c>
      <c r="B77" s="3" t="s">
        <v>65</v>
      </c>
      <c r="C77" s="42"/>
      <c r="D77" s="1143" t="s">
        <v>44</v>
      </c>
      <c r="E77" s="113"/>
      <c r="G77" s="2">
        <v>29</v>
      </c>
      <c r="H77" s="71"/>
      <c r="I77" s="1143" t="s">
        <v>44</v>
      </c>
      <c r="L77" s="2">
        <v>29</v>
      </c>
      <c r="M77" s="71"/>
      <c r="N77" s="319"/>
      <c r="O77" s="1115"/>
    </row>
    <row r="78" spans="1:15" x14ac:dyDescent="0.25">
      <c r="A78" s="2">
        <v>30</v>
      </c>
      <c r="B78" s="3" t="s">
        <v>66</v>
      </c>
      <c r="C78" s="42"/>
      <c r="D78" s="1143" t="s">
        <v>44</v>
      </c>
      <c r="E78" s="113"/>
      <c r="G78" s="2">
        <v>30</v>
      </c>
      <c r="H78" s="71"/>
      <c r="I78" s="1143" t="s">
        <v>44</v>
      </c>
      <c r="L78" s="2">
        <v>30</v>
      </c>
      <c r="M78" s="71"/>
      <c r="N78" s="319"/>
      <c r="O78" s="1115"/>
    </row>
    <row r="79" spans="1:15" x14ac:dyDescent="0.25">
      <c r="A79" s="2">
        <v>31</v>
      </c>
      <c r="B79" s="3" t="s">
        <v>67</v>
      </c>
      <c r="C79" s="42"/>
      <c r="D79" s="1143" t="s">
        <v>44</v>
      </c>
      <c r="E79" s="113"/>
      <c r="G79" s="2">
        <v>31</v>
      </c>
      <c r="H79" s="71"/>
      <c r="I79" s="1143" t="s">
        <v>44</v>
      </c>
      <c r="L79" s="2">
        <v>31</v>
      </c>
      <c r="M79" s="71"/>
      <c r="N79" s="319"/>
      <c r="O79" s="1115"/>
    </row>
    <row r="80" spans="1:15" x14ac:dyDescent="0.25">
      <c r="A80" s="2">
        <v>32</v>
      </c>
      <c r="B80" s="3" t="s">
        <v>68</v>
      </c>
      <c r="C80" s="42"/>
      <c r="D80" s="1143" t="s">
        <v>44</v>
      </c>
      <c r="E80" s="113"/>
      <c r="G80" s="2">
        <v>32</v>
      </c>
      <c r="H80" s="71"/>
      <c r="I80" s="1143" t="s">
        <v>44</v>
      </c>
      <c r="L80" s="2">
        <v>32</v>
      </c>
      <c r="M80" s="71"/>
      <c r="N80" s="319"/>
      <c r="O80" s="1115"/>
    </row>
    <row r="81" spans="1:15" x14ac:dyDescent="0.25">
      <c r="A81" s="2">
        <v>35</v>
      </c>
      <c r="B81" s="3" t="s">
        <v>72</v>
      </c>
      <c r="C81" s="42"/>
      <c r="D81" s="1143" t="s">
        <v>43</v>
      </c>
      <c r="E81" s="113"/>
      <c r="G81" s="2">
        <v>35</v>
      </c>
      <c r="H81" s="71"/>
      <c r="I81" s="679" t="s">
        <v>43</v>
      </c>
      <c r="L81" s="2">
        <v>35</v>
      </c>
      <c r="M81" s="71"/>
      <c r="N81" s="319"/>
      <c r="O81" s="1115"/>
    </row>
    <row r="82" spans="1:15" x14ac:dyDescent="0.25">
      <c r="A82" s="2">
        <v>36</v>
      </c>
      <c r="B82" s="3" t="s">
        <v>73</v>
      </c>
      <c r="C82" s="42"/>
      <c r="D82" s="1143" t="s">
        <v>44</v>
      </c>
      <c r="E82" s="113"/>
      <c r="G82" s="2">
        <v>36</v>
      </c>
      <c r="H82" s="71"/>
      <c r="I82" s="679" t="s">
        <v>44</v>
      </c>
      <c r="L82" s="2">
        <v>36</v>
      </c>
      <c r="M82" s="71"/>
      <c r="N82" s="319"/>
      <c r="O82" s="1115"/>
    </row>
    <row r="83" spans="1:15" x14ac:dyDescent="0.25">
      <c r="A83" s="2">
        <v>37</v>
      </c>
      <c r="B83" s="3" t="s">
        <v>69</v>
      </c>
      <c r="C83" s="45">
        <f>C22</f>
        <v>10162756.897260273</v>
      </c>
      <c r="D83" s="1143" t="s">
        <v>130</v>
      </c>
      <c r="E83" s="113"/>
      <c r="G83" s="2">
        <v>37</v>
      </c>
      <c r="H83" s="109">
        <v>10162756.897260273</v>
      </c>
      <c r="I83" s="1143" t="s">
        <v>130</v>
      </c>
      <c r="L83" s="2">
        <v>37</v>
      </c>
      <c r="M83" s="109">
        <v>10162756.897260273</v>
      </c>
      <c r="N83" s="435"/>
      <c r="O83" s="1116"/>
    </row>
    <row r="84" spans="1:15" x14ac:dyDescent="0.25">
      <c r="A84" s="2">
        <v>38</v>
      </c>
      <c r="B84" s="3" t="s">
        <v>70</v>
      </c>
      <c r="C84" s="109">
        <v>10161551.48</v>
      </c>
      <c r="D84" s="1143" t="s">
        <v>44</v>
      </c>
      <c r="E84" s="427" t="s">
        <v>283</v>
      </c>
      <c r="G84" s="2">
        <v>38</v>
      </c>
      <c r="H84" s="109">
        <v>10161551.48</v>
      </c>
      <c r="I84" s="1143" t="s">
        <v>44</v>
      </c>
      <c r="L84" s="2">
        <v>38</v>
      </c>
      <c r="M84" s="109">
        <v>10161551.48</v>
      </c>
      <c r="N84" s="435"/>
      <c r="O84" s="1116"/>
    </row>
    <row r="85" spans="1:15" x14ac:dyDescent="0.25">
      <c r="A85" s="2">
        <v>39</v>
      </c>
      <c r="B85" s="3" t="s">
        <v>71</v>
      </c>
      <c r="C85" s="41" t="str">
        <f>C23</f>
        <v>EUR</v>
      </c>
      <c r="D85" s="1143" t="s">
        <v>130</v>
      </c>
      <c r="E85" s="178"/>
      <c r="G85" s="2">
        <v>39</v>
      </c>
      <c r="H85" s="858" t="s">
        <v>99</v>
      </c>
      <c r="I85" s="1143" t="s">
        <v>130</v>
      </c>
      <c r="L85" s="2">
        <v>39</v>
      </c>
      <c r="M85" s="858" t="s">
        <v>99</v>
      </c>
      <c r="N85" s="319"/>
      <c r="O85" s="1115"/>
    </row>
    <row r="86" spans="1:15" x14ac:dyDescent="0.25">
      <c r="A86" s="2">
        <v>73</v>
      </c>
      <c r="B86" s="3" t="s">
        <v>81</v>
      </c>
      <c r="C86" s="41" t="b">
        <v>0</v>
      </c>
      <c r="D86" s="679" t="s">
        <v>130</v>
      </c>
      <c r="E86" s="178"/>
      <c r="G86" s="2">
        <v>73</v>
      </c>
      <c r="H86" s="858" t="b">
        <v>0</v>
      </c>
      <c r="I86" s="1143" t="s">
        <v>130</v>
      </c>
      <c r="L86" s="2">
        <v>73</v>
      </c>
      <c r="M86" s="858" t="b">
        <v>0</v>
      </c>
      <c r="N86" s="319"/>
      <c r="O86" s="1115">
        <v>6.1</v>
      </c>
    </row>
    <row r="87" spans="1:15" x14ac:dyDescent="0.25">
      <c r="A87" s="2">
        <v>74</v>
      </c>
      <c r="B87" s="3" t="s">
        <v>78</v>
      </c>
      <c r="C87" s="1436" t="s">
        <v>1018</v>
      </c>
      <c r="D87" s="1144" t="s">
        <v>769</v>
      </c>
      <c r="E87" s="178"/>
      <c r="G87" s="2">
        <v>74</v>
      </c>
      <c r="H87" s="1435" t="s">
        <v>622</v>
      </c>
      <c r="I87" s="1144" t="s">
        <v>769</v>
      </c>
      <c r="L87" s="2">
        <v>74</v>
      </c>
      <c r="M87" s="1435" t="s">
        <v>622</v>
      </c>
      <c r="N87" s="436"/>
      <c r="O87" s="1115"/>
    </row>
    <row r="88" spans="1:15" x14ac:dyDescent="0.25">
      <c r="A88" s="2">
        <v>75</v>
      </c>
      <c r="B88" s="3" t="s">
        <v>19</v>
      </c>
      <c r="C88" s="41" t="s">
        <v>113</v>
      </c>
      <c r="D88" s="679" t="s">
        <v>44</v>
      </c>
      <c r="E88" s="178"/>
      <c r="G88" s="2">
        <v>75</v>
      </c>
      <c r="H88" s="1435" t="s">
        <v>622</v>
      </c>
      <c r="I88" s="1144" t="s">
        <v>769</v>
      </c>
      <c r="J88" s="7"/>
      <c r="L88" s="537">
        <v>75</v>
      </c>
      <c r="M88" s="1435" t="s">
        <v>622</v>
      </c>
      <c r="N88" s="319"/>
      <c r="O88" s="1123"/>
    </row>
    <row r="89" spans="1:15" x14ac:dyDescent="0.25">
      <c r="A89" s="2">
        <v>76</v>
      </c>
      <c r="B89" s="9" t="s">
        <v>30</v>
      </c>
      <c r="C89" s="42"/>
      <c r="D89" s="679" t="s">
        <v>44</v>
      </c>
      <c r="E89" s="178"/>
      <c r="G89" s="2">
        <v>76</v>
      </c>
      <c r="H89" s="1435" t="s">
        <v>622</v>
      </c>
      <c r="I89" s="1144" t="s">
        <v>769</v>
      </c>
      <c r="J89" s="7"/>
      <c r="L89" s="537">
        <v>76</v>
      </c>
      <c r="M89" s="1435" t="s">
        <v>622</v>
      </c>
      <c r="N89" s="319"/>
      <c r="O89" s="1115"/>
    </row>
    <row r="90" spans="1:15" x14ac:dyDescent="0.25">
      <c r="A90" s="2">
        <v>77</v>
      </c>
      <c r="B90" s="9" t="s">
        <v>31</v>
      </c>
      <c r="C90" s="42"/>
      <c r="D90" s="679" t="s">
        <v>44</v>
      </c>
      <c r="E90" s="178"/>
      <c r="G90" s="2">
        <v>77</v>
      </c>
      <c r="H90" s="1435" t="s">
        <v>622</v>
      </c>
      <c r="I90" s="1144" t="s">
        <v>769</v>
      </c>
      <c r="J90" s="7"/>
      <c r="L90" s="537">
        <v>77</v>
      </c>
      <c r="M90" s="1435" t="s">
        <v>622</v>
      </c>
      <c r="N90" s="319"/>
      <c r="O90" s="1115"/>
    </row>
    <row r="91" spans="1:15" x14ac:dyDescent="0.25">
      <c r="A91" s="2">
        <v>78</v>
      </c>
      <c r="B91" s="9" t="s">
        <v>77</v>
      </c>
      <c r="C91" s="41" t="str">
        <f>H18</f>
        <v>DE0001102317</v>
      </c>
      <c r="D91" s="679" t="s">
        <v>44</v>
      </c>
      <c r="E91" s="178"/>
      <c r="G91" s="2">
        <v>78</v>
      </c>
      <c r="H91" s="1435" t="s">
        <v>622</v>
      </c>
      <c r="I91" s="1144" t="s">
        <v>769</v>
      </c>
      <c r="J91" s="7"/>
      <c r="L91" s="537">
        <v>78</v>
      </c>
      <c r="M91" s="1435" t="s">
        <v>622</v>
      </c>
      <c r="N91" s="319"/>
      <c r="O91" s="1115"/>
    </row>
    <row r="92" spans="1:15" x14ac:dyDescent="0.25">
      <c r="A92" s="2">
        <v>79</v>
      </c>
      <c r="B92" s="9" t="s">
        <v>76</v>
      </c>
      <c r="C92" s="41" t="s">
        <v>118</v>
      </c>
      <c r="D92" s="679" t="s">
        <v>44</v>
      </c>
      <c r="E92" s="178"/>
      <c r="G92" s="2">
        <v>79</v>
      </c>
      <c r="H92" s="1435" t="s">
        <v>622</v>
      </c>
      <c r="I92" s="1144" t="s">
        <v>769</v>
      </c>
      <c r="J92" s="7"/>
      <c r="L92" s="537">
        <v>79</v>
      </c>
      <c r="M92" s="1435" t="s">
        <v>622</v>
      </c>
      <c r="N92" s="319"/>
      <c r="O92" s="1115">
        <v>6.12</v>
      </c>
    </row>
    <row r="93" spans="1:15" x14ac:dyDescent="0.25">
      <c r="A93" s="2">
        <v>83</v>
      </c>
      <c r="B93" s="9" t="s">
        <v>20</v>
      </c>
      <c r="C93" s="45">
        <f>C20</f>
        <v>10000000</v>
      </c>
      <c r="D93" s="679" t="s">
        <v>44</v>
      </c>
      <c r="E93" s="178"/>
      <c r="G93" s="2">
        <v>83</v>
      </c>
      <c r="H93" s="1435" t="s">
        <v>622</v>
      </c>
      <c r="I93" s="1144" t="s">
        <v>769</v>
      </c>
      <c r="J93" s="7"/>
      <c r="L93" s="537">
        <v>83</v>
      </c>
      <c r="M93" s="1435" t="s">
        <v>622</v>
      </c>
      <c r="N93" s="435"/>
      <c r="O93" s="1115"/>
    </row>
    <row r="94" spans="1:15" x14ac:dyDescent="0.25">
      <c r="A94" s="2">
        <v>85</v>
      </c>
      <c r="B94" s="3" t="s">
        <v>21</v>
      </c>
      <c r="C94" s="41" t="s">
        <v>99</v>
      </c>
      <c r="D94" s="679" t="s">
        <v>43</v>
      </c>
      <c r="E94" s="178"/>
      <c r="G94" s="2">
        <v>85</v>
      </c>
      <c r="H94" s="1435" t="s">
        <v>622</v>
      </c>
      <c r="I94" s="1144" t="s">
        <v>769</v>
      </c>
      <c r="J94" s="7"/>
      <c r="L94" s="537">
        <v>85</v>
      </c>
      <c r="M94" s="1435" t="s">
        <v>622</v>
      </c>
      <c r="N94" s="319"/>
      <c r="O94" s="1125">
        <v>6.4</v>
      </c>
    </row>
    <row r="95" spans="1:15" x14ac:dyDescent="0.25">
      <c r="A95" s="2">
        <v>86</v>
      </c>
      <c r="B95" s="3" t="s">
        <v>22</v>
      </c>
      <c r="C95" s="42"/>
      <c r="D95" s="679" t="s">
        <v>43</v>
      </c>
      <c r="E95" s="178"/>
      <c r="G95" s="2">
        <v>86</v>
      </c>
      <c r="H95" s="1435" t="s">
        <v>622</v>
      </c>
      <c r="I95" s="1144" t="s">
        <v>769</v>
      </c>
      <c r="J95" s="7"/>
      <c r="L95" s="537">
        <v>86</v>
      </c>
      <c r="M95" s="1435" t="s">
        <v>622</v>
      </c>
      <c r="N95" s="319"/>
      <c r="O95" s="1115">
        <v>6.6</v>
      </c>
    </row>
    <row r="96" spans="1:15" x14ac:dyDescent="0.25">
      <c r="A96" s="2">
        <v>87</v>
      </c>
      <c r="B96" s="3" t="s">
        <v>23</v>
      </c>
      <c r="C96" s="141">
        <f>(C21/C20)*100</f>
        <v>102.13826027397259</v>
      </c>
      <c r="D96" s="679" t="s">
        <v>44</v>
      </c>
      <c r="E96" s="427" t="s">
        <v>283</v>
      </c>
      <c r="G96" s="2">
        <v>87</v>
      </c>
      <c r="H96" s="1435" t="s">
        <v>622</v>
      </c>
      <c r="I96" s="1144" t="s">
        <v>769</v>
      </c>
      <c r="J96" s="7"/>
      <c r="L96" s="537">
        <v>87</v>
      </c>
      <c r="M96" s="1435" t="s">
        <v>622</v>
      </c>
      <c r="N96" s="437"/>
      <c r="O96" s="1127">
        <v>6.7</v>
      </c>
    </row>
    <row r="97" spans="1:19" x14ac:dyDescent="0.25">
      <c r="A97" s="2">
        <v>88</v>
      </c>
      <c r="B97" s="3" t="s">
        <v>24</v>
      </c>
      <c r="C97" s="21">
        <f>C21</f>
        <v>10213826.02739726</v>
      </c>
      <c r="D97" s="679" t="s">
        <v>44</v>
      </c>
      <c r="E97" s="427" t="s">
        <v>283</v>
      </c>
      <c r="G97" s="2">
        <v>88</v>
      </c>
      <c r="H97" s="1435" t="s">
        <v>622</v>
      </c>
      <c r="I97" s="1144" t="s">
        <v>769</v>
      </c>
      <c r="J97" s="7"/>
      <c r="L97" s="537">
        <v>88</v>
      </c>
      <c r="M97" s="1435" t="s">
        <v>622</v>
      </c>
      <c r="N97" s="435"/>
      <c r="O97" s="1117"/>
    </row>
    <row r="98" spans="1:19" x14ac:dyDescent="0.25">
      <c r="A98" s="2">
        <v>89</v>
      </c>
      <c r="B98" s="3" t="s">
        <v>25</v>
      </c>
      <c r="C98" s="46">
        <v>0.5</v>
      </c>
      <c r="D98" s="679" t="s">
        <v>44</v>
      </c>
      <c r="E98" s="182"/>
      <c r="G98" s="2">
        <v>89</v>
      </c>
      <c r="H98" s="1435" t="s">
        <v>622</v>
      </c>
      <c r="I98" s="1144" t="s">
        <v>769</v>
      </c>
      <c r="J98" s="7"/>
      <c r="L98" s="537">
        <v>89</v>
      </c>
      <c r="M98" s="1435" t="s">
        <v>622</v>
      </c>
      <c r="N98" s="438"/>
      <c r="O98" s="1126">
        <v>6.8</v>
      </c>
    </row>
    <row r="99" spans="1:19" x14ac:dyDescent="0.25">
      <c r="A99" s="2">
        <v>90</v>
      </c>
      <c r="B99" s="3" t="s">
        <v>26</v>
      </c>
      <c r="C99" s="41" t="s">
        <v>114</v>
      </c>
      <c r="D99" s="679" t="s">
        <v>44</v>
      </c>
      <c r="E99" s="182"/>
      <c r="G99" s="2">
        <v>90</v>
      </c>
      <c r="H99" s="1435" t="s">
        <v>622</v>
      </c>
      <c r="I99" s="1144" t="s">
        <v>769</v>
      </c>
      <c r="J99" s="7"/>
      <c r="L99" s="537">
        <v>90</v>
      </c>
      <c r="M99" s="1435" t="s">
        <v>622</v>
      </c>
      <c r="N99" s="319"/>
      <c r="O99" s="1115">
        <v>6.13</v>
      </c>
    </row>
    <row r="100" spans="1:19" x14ac:dyDescent="0.25">
      <c r="A100" s="2">
        <v>91</v>
      </c>
      <c r="B100" s="3" t="s">
        <v>27</v>
      </c>
      <c r="C100" s="47" t="s">
        <v>121</v>
      </c>
      <c r="D100" s="679" t="s">
        <v>44</v>
      </c>
      <c r="E100" s="427" t="s">
        <v>283</v>
      </c>
      <c r="F100" s="7"/>
      <c r="G100" s="2">
        <v>91</v>
      </c>
      <c r="H100" s="1435" t="s">
        <v>622</v>
      </c>
      <c r="I100" s="1144" t="s">
        <v>769</v>
      </c>
      <c r="J100" s="7"/>
      <c r="L100" s="537">
        <v>91</v>
      </c>
      <c r="M100" s="1435" t="s">
        <v>622</v>
      </c>
      <c r="N100" s="439"/>
      <c r="O100" s="1124"/>
    </row>
    <row r="101" spans="1:19" x14ac:dyDescent="0.25">
      <c r="A101" s="2">
        <v>92</v>
      </c>
      <c r="B101" s="3" t="s">
        <v>28</v>
      </c>
      <c r="C101" s="41" t="s">
        <v>115</v>
      </c>
      <c r="D101" s="679" t="s">
        <v>44</v>
      </c>
      <c r="E101" s="400"/>
      <c r="G101" s="2">
        <v>92</v>
      </c>
      <c r="H101" s="1435" t="s">
        <v>622</v>
      </c>
      <c r="I101" s="1144" t="s">
        <v>769</v>
      </c>
      <c r="J101" s="7"/>
      <c r="L101" s="537">
        <v>92</v>
      </c>
      <c r="M101" s="1435" t="s">
        <v>622</v>
      </c>
      <c r="N101" s="319"/>
      <c r="O101" s="1115">
        <v>6.11</v>
      </c>
    </row>
    <row r="102" spans="1:19" x14ac:dyDescent="0.25">
      <c r="A102" s="2">
        <v>93</v>
      </c>
      <c r="B102" s="3" t="s">
        <v>75</v>
      </c>
      <c r="C102" s="48" t="s">
        <v>119</v>
      </c>
      <c r="D102" s="679" t="s">
        <v>44</v>
      </c>
      <c r="E102" s="400"/>
      <c r="G102" s="2">
        <v>93</v>
      </c>
      <c r="H102" s="1435" t="s">
        <v>622</v>
      </c>
      <c r="I102" s="1144" t="s">
        <v>769</v>
      </c>
      <c r="J102" s="7"/>
      <c r="L102" s="537">
        <v>93</v>
      </c>
      <c r="M102" s="1435" t="s">
        <v>622</v>
      </c>
      <c r="N102" s="440"/>
      <c r="O102" s="1373">
        <v>6.1</v>
      </c>
    </row>
    <row r="103" spans="1:19" x14ac:dyDescent="0.25">
      <c r="A103" s="2">
        <v>94</v>
      </c>
      <c r="B103" s="3" t="s">
        <v>74</v>
      </c>
      <c r="C103" s="41" t="s">
        <v>116</v>
      </c>
      <c r="D103" s="679" t="s">
        <v>44</v>
      </c>
      <c r="E103" s="400"/>
      <c r="G103" s="2">
        <v>94</v>
      </c>
      <c r="H103" s="1435" t="s">
        <v>622</v>
      </c>
      <c r="I103" s="1144" t="s">
        <v>769</v>
      </c>
      <c r="J103" s="7"/>
      <c r="L103" s="537">
        <v>94</v>
      </c>
      <c r="M103" s="1435" t="s">
        <v>622</v>
      </c>
      <c r="N103" s="319"/>
      <c r="O103" s="1115">
        <v>6.14</v>
      </c>
    </row>
    <row r="104" spans="1:19" x14ac:dyDescent="0.25">
      <c r="A104" s="2">
        <v>95</v>
      </c>
      <c r="B104" s="9" t="s">
        <v>38</v>
      </c>
      <c r="C104" s="41" t="b">
        <v>1</v>
      </c>
      <c r="D104" s="679" t="s">
        <v>44</v>
      </c>
      <c r="E104" s="266" t="s">
        <v>283</v>
      </c>
      <c r="G104" s="2">
        <v>95</v>
      </c>
      <c r="H104" s="1435" t="s">
        <v>622</v>
      </c>
      <c r="I104" s="1144" t="s">
        <v>769</v>
      </c>
      <c r="J104" s="7"/>
      <c r="L104" s="537">
        <v>95</v>
      </c>
      <c r="M104" s="1435" t="s">
        <v>622</v>
      </c>
      <c r="N104" s="319"/>
      <c r="O104" s="1115">
        <v>6.15</v>
      </c>
    </row>
    <row r="105" spans="1:19" x14ac:dyDescent="0.25">
      <c r="A105" s="18">
        <v>96</v>
      </c>
      <c r="B105" s="10" t="s">
        <v>36</v>
      </c>
      <c r="C105" s="42"/>
      <c r="D105" s="679" t="s">
        <v>44</v>
      </c>
      <c r="E105" s="276"/>
      <c r="G105" s="18">
        <v>96</v>
      </c>
      <c r="H105" s="1435" t="s">
        <v>622</v>
      </c>
      <c r="I105" s="1144" t="s">
        <v>769</v>
      </c>
      <c r="J105" s="7"/>
      <c r="L105" s="269">
        <v>96</v>
      </c>
      <c r="M105" s="1435" t="s">
        <v>622</v>
      </c>
      <c r="N105" s="319"/>
      <c r="O105" s="1115"/>
    </row>
    <row r="106" spans="1:19" x14ac:dyDescent="0.25">
      <c r="A106" s="18">
        <v>97</v>
      </c>
      <c r="B106" s="10" t="s">
        <v>32</v>
      </c>
      <c r="C106" s="42"/>
      <c r="D106" s="679" t="s">
        <v>44</v>
      </c>
      <c r="E106" s="276"/>
      <c r="G106" s="18">
        <v>97</v>
      </c>
      <c r="H106" s="1435" t="s">
        <v>622</v>
      </c>
      <c r="I106" s="1144" t="s">
        <v>769</v>
      </c>
      <c r="J106" s="7"/>
      <c r="L106" s="269">
        <v>97</v>
      </c>
      <c r="M106" s="1435" t="s">
        <v>622</v>
      </c>
      <c r="N106" s="319"/>
      <c r="O106" s="1115"/>
    </row>
    <row r="107" spans="1:19" x14ac:dyDescent="0.25">
      <c r="A107" s="18">
        <v>98</v>
      </c>
      <c r="B107" s="10" t="s">
        <v>39</v>
      </c>
      <c r="C107" s="41" t="s">
        <v>47</v>
      </c>
      <c r="D107" s="1143" t="s">
        <v>130</v>
      </c>
      <c r="E107" s="113"/>
      <c r="G107" s="18">
        <v>98</v>
      </c>
      <c r="H107" s="672" t="s">
        <v>42</v>
      </c>
      <c r="I107" s="1143" t="s">
        <v>130</v>
      </c>
      <c r="J107" s="7"/>
      <c r="L107" s="269">
        <v>98</v>
      </c>
      <c r="M107" s="672" t="s">
        <v>42</v>
      </c>
      <c r="N107" s="266" t="s">
        <v>283</v>
      </c>
      <c r="O107" s="1115">
        <v>9.18</v>
      </c>
    </row>
    <row r="108" spans="1:19" x14ac:dyDescent="0.25">
      <c r="A108" s="18">
        <v>99</v>
      </c>
      <c r="B108" s="10" t="s">
        <v>29</v>
      </c>
      <c r="C108" s="41" t="s">
        <v>117</v>
      </c>
      <c r="D108" s="1143" t="s">
        <v>130</v>
      </c>
      <c r="E108" s="113"/>
      <c r="G108" s="18">
        <v>99</v>
      </c>
      <c r="H108" s="19" t="s">
        <v>117</v>
      </c>
      <c r="I108" s="1143" t="s">
        <v>130</v>
      </c>
      <c r="L108" s="18">
        <v>99</v>
      </c>
      <c r="M108" s="19" t="s">
        <v>117</v>
      </c>
      <c r="N108" s="319"/>
      <c r="O108" s="1115"/>
    </row>
    <row r="109" spans="1:19" x14ac:dyDescent="0.25">
      <c r="A109" s="12" t="s">
        <v>122</v>
      </c>
      <c r="C109" s="16">
        <v>49</v>
      </c>
      <c r="D109" s="56"/>
      <c r="G109" s="83"/>
      <c r="H109" s="1527">
        <v>35</v>
      </c>
      <c r="I109" s="1519"/>
      <c r="J109" s="8"/>
      <c r="L109" s="83"/>
      <c r="M109" s="1527">
        <v>35</v>
      </c>
      <c r="N109" s="1495"/>
      <c r="O109" s="8"/>
    </row>
    <row r="110" spans="1:19" x14ac:dyDescent="0.25">
      <c r="A110" s="7"/>
      <c r="B110" s="7"/>
      <c r="C110" s="195"/>
      <c r="D110" s="57"/>
      <c r="E110" s="175"/>
      <c r="F110" s="7"/>
      <c r="G110" s="1721" t="s">
        <v>856</v>
      </c>
      <c r="H110" s="1721"/>
      <c r="I110" s="1721"/>
      <c r="J110" s="1721"/>
      <c r="K110" s="1498"/>
      <c r="L110" s="928"/>
      <c r="M110" s="1555"/>
      <c r="N110" s="1555"/>
      <c r="O110" s="1555"/>
    </row>
    <row r="111" spans="1:19" ht="15.75" customHeight="1" x14ac:dyDescent="0.25">
      <c r="A111" s="778">
        <v>1.1000000000000001</v>
      </c>
      <c r="B111" s="1607" t="s">
        <v>159</v>
      </c>
      <c r="C111" s="1607"/>
      <c r="D111" s="1607"/>
      <c r="E111" s="1607"/>
      <c r="F111" s="971"/>
      <c r="G111" s="1828">
        <v>2.2999999999999998</v>
      </c>
      <c r="H111" s="1880" t="s">
        <v>1061</v>
      </c>
      <c r="I111" s="1881"/>
      <c r="J111" s="1882"/>
      <c r="K111" s="972"/>
      <c r="L111" s="1554">
        <v>1.1000000000000001</v>
      </c>
      <c r="M111" s="1893" t="s">
        <v>527</v>
      </c>
      <c r="N111" s="1893"/>
      <c r="O111" s="1893"/>
      <c r="P111" s="445"/>
      <c r="Q111" s="445"/>
      <c r="R111" s="445"/>
      <c r="S111" s="445"/>
    </row>
    <row r="112" spans="1:19" ht="15.75" customHeight="1" x14ac:dyDescent="0.25">
      <c r="A112" s="778">
        <v>1.2</v>
      </c>
      <c r="B112" s="1589" t="s">
        <v>313</v>
      </c>
      <c r="C112" s="1589"/>
      <c r="D112" s="1589"/>
      <c r="E112" s="1589"/>
      <c r="F112" s="178"/>
      <c r="G112" s="1828"/>
      <c r="H112" s="1880"/>
      <c r="I112" s="1881"/>
      <c r="J112" s="1882"/>
      <c r="K112" s="972"/>
      <c r="L112" s="1827">
        <v>2.2999999999999998</v>
      </c>
      <c r="M112" s="1877" t="s">
        <v>1066</v>
      </c>
      <c r="N112" s="1878"/>
      <c r="O112" s="1879"/>
      <c r="P112" s="939"/>
      <c r="Q112" s="939"/>
      <c r="R112" s="410"/>
      <c r="S112" s="410"/>
    </row>
    <row r="113" spans="1:18" ht="15.75" customHeight="1" x14ac:dyDescent="0.25">
      <c r="A113" s="778">
        <v>1.7</v>
      </c>
      <c r="B113" s="1589" t="s">
        <v>400</v>
      </c>
      <c r="C113" s="1589"/>
      <c r="D113" s="1589"/>
      <c r="E113" s="1589"/>
      <c r="F113" s="182"/>
      <c r="G113" s="1828"/>
      <c r="H113" s="1880"/>
      <c r="I113" s="1881"/>
      <c r="J113" s="1882"/>
      <c r="K113" s="972"/>
      <c r="L113" s="1828"/>
      <c r="M113" s="1880"/>
      <c r="N113" s="1881"/>
      <c r="O113" s="1882"/>
      <c r="P113" s="939"/>
      <c r="Q113" s="939"/>
      <c r="R113" s="410"/>
    </row>
    <row r="114" spans="1:18" ht="15.75" customHeight="1" x14ac:dyDescent="0.25">
      <c r="A114" s="778">
        <v>1.8</v>
      </c>
      <c r="B114" s="1589" t="s">
        <v>401</v>
      </c>
      <c r="C114" s="1589"/>
      <c r="D114" s="1589"/>
      <c r="E114" s="1589"/>
      <c r="F114" s="182"/>
      <c r="G114" s="1828"/>
      <c r="H114" s="1880"/>
      <c r="I114" s="1881"/>
      <c r="J114" s="1882"/>
      <c r="K114" s="885"/>
      <c r="L114" s="1828"/>
      <c r="M114" s="1880"/>
      <c r="N114" s="1881"/>
      <c r="O114" s="1882"/>
      <c r="P114" s="939"/>
      <c r="Q114" s="939"/>
    </row>
    <row r="115" spans="1:18" ht="15.75" customHeight="1" x14ac:dyDescent="0.25">
      <c r="A115" s="783">
        <v>1.1000000000000001</v>
      </c>
      <c r="B115" s="1589" t="s">
        <v>402</v>
      </c>
      <c r="C115" s="1589"/>
      <c r="D115" s="1589"/>
      <c r="E115" s="1589"/>
      <c r="F115" s="182"/>
      <c r="G115" s="1829"/>
      <c r="H115" s="1883"/>
      <c r="I115" s="1884"/>
      <c r="J115" s="1885"/>
      <c r="K115" s="938"/>
      <c r="L115" s="1829"/>
      <c r="M115" s="1883"/>
      <c r="N115" s="1884"/>
      <c r="O115" s="1885"/>
      <c r="P115" s="786"/>
      <c r="Q115" s="786"/>
    </row>
    <row r="116" spans="1:18" ht="15.75" customHeight="1" x14ac:dyDescent="0.25">
      <c r="A116" s="778">
        <v>1.1299999999999999</v>
      </c>
      <c r="B116" s="1589" t="s">
        <v>786</v>
      </c>
      <c r="C116" s="1589"/>
      <c r="D116" s="1589"/>
      <c r="E116" s="1589"/>
      <c r="F116" s="182"/>
      <c r="G116" s="781">
        <v>2.17</v>
      </c>
      <c r="H116" s="1570" t="s">
        <v>414</v>
      </c>
      <c r="I116" s="1571"/>
      <c r="J116" s="1572"/>
      <c r="K116" s="938"/>
      <c r="L116" s="1599">
        <v>2.2200000000000002</v>
      </c>
      <c r="M116" s="1584" t="s">
        <v>528</v>
      </c>
      <c r="N116" s="1584"/>
      <c r="O116" s="1584"/>
      <c r="P116" s="786"/>
      <c r="Q116" s="786"/>
    </row>
    <row r="117" spans="1:18" ht="15.75" customHeight="1" x14ac:dyDescent="0.25">
      <c r="A117" s="778">
        <v>1.17</v>
      </c>
      <c r="B117" s="1589" t="s">
        <v>403</v>
      </c>
      <c r="C117" s="1589"/>
      <c r="D117" s="1589"/>
      <c r="E117" s="1589"/>
      <c r="F117" s="610"/>
      <c r="G117" s="681"/>
      <c r="H117" s="682"/>
      <c r="I117" s="682"/>
      <c r="J117" s="682"/>
      <c r="L117" s="1599"/>
      <c r="M117" s="1584"/>
      <c r="N117" s="1584"/>
      <c r="O117" s="1584"/>
      <c r="P117" s="938"/>
      <c r="Q117" s="938"/>
    </row>
    <row r="118" spans="1:18" x14ac:dyDescent="0.25">
      <c r="A118" s="778">
        <v>2.1</v>
      </c>
      <c r="B118" s="1589" t="s">
        <v>404</v>
      </c>
      <c r="C118" s="1589"/>
      <c r="D118" s="1589"/>
      <c r="E118" s="1589"/>
      <c r="F118" s="182"/>
      <c r="G118" s="681"/>
      <c r="H118" s="682"/>
      <c r="I118" s="682"/>
      <c r="J118" s="682"/>
      <c r="L118" s="876">
        <v>2.98</v>
      </c>
      <c r="M118" s="1831" t="s">
        <v>796</v>
      </c>
      <c r="N118" s="1831"/>
      <c r="O118" s="1831"/>
      <c r="P118" s="7"/>
      <c r="Q118" s="7"/>
    </row>
    <row r="119" spans="1:18" ht="15.75" customHeight="1" x14ac:dyDescent="0.25">
      <c r="A119" s="1827">
        <v>2.8</v>
      </c>
      <c r="B119" s="1584" t="s">
        <v>541</v>
      </c>
      <c r="C119" s="1584"/>
      <c r="D119" s="1584"/>
      <c r="E119" s="1584"/>
      <c r="F119" s="610"/>
      <c r="G119" s="182"/>
      <c r="H119" s="7"/>
      <c r="J119" s="7"/>
      <c r="L119" s="683"/>
      <c r="M119" s="684"/>
      <c r="N119" s="684"/>
      <c r="O119" s="684"/>
      <c r="P119" s="7"/>
      <c r="Q119" s="7"/>
    </row>
    <row r="120" spans="1:18" x14ac:dyDescent="0.25">
      <c r="A120" s="1829"/>
      <c r="B120" s="1584"/>
      <c r="C120" s="1584"/>
      <c r="D120" s="1584"/>
      <c r="E120" s="1584"/>
      <c r="F120" s="969"/>
      <c r="G120" s="610"/>
      <c r="H120" s="7"/>
      <c r="J120" s="7"/>
      <c r="L120" s="7"/>
      <c r="M120" s="7"/>
      <c r="O120" s="7"/>
      <c r="P120" s="7"/>
      <c r="Q120" s="7"/>
    </row>
    <row r="121" spans="1:18" ht="15.75" customHeight="1" x14ac:dyDescent="0.25">
      <c r="A121" s="1608">
        <v>2.16</v>
      </c>
      <c r="B121" s="1593" t="s">
        <v>1067</v>
      </c>
      <c r="C121" s="1594"/>
      <c r="D121" s="1594"/>
      <c r="E121" s="1595"/>
      <c r="F121" s="686"/>
      <c r="G121" s="182"/>
      <c r="H121" s="7"/>
      <c r="J121" s="7"/>
      <c r="K121" s="1523"/>
      <c r="L121" s="7"/>
      <c r="M121" s="7"/>
      <c r="O121" s="7"/>
      <c r="P121" s="7"/>
      <c r="Q121" s="7"/>
    </row>
    <row r="122" spans="1:18" x14ac:dyDescent="0.25">
      <c r="A122" s="1609"/>
      <c r="B122" s="1740"/>
      <c r="C122" s="1719"/>
      <c r="D122" s="1719"/>
      <c r="E122" s="1741"/>
      <c r="F122" s="686"/>
      <c r="G122" s="610"/>
      <c r="H122" s="1523"/>
      <c r="I122" s="1523"/>
      <c r="J122" s="1523"/>
      <c r="K122" s="1523"/>
      <c r="L122" s="1523"/>
      <c r="M122" s="1523"/>
      <c r="O122" s="7"/>
      <c r="P122" s="7"/>
      <c r="Q122" s="7"/>
    </row>
    <row r="123" spans="1:18" x14ac:dyDescent="0.25">
      <c r="A123" s="1609"/>
      <c r="B123" s="1740"/>
      <c r="C123" s="1719"/>
      <c r="D123" s="1719"/>
      <c r="E123" s="1741"/>
      <c r="F123" s="686"/>
      <c r="G123" s="969"/>
      <c r="H123" s="1523"/>
      <c r="I123" s="1523"/>
      <c r="J123" s="1523"/>
      <c r="K123" s="1523"/>
      <c r="L123" s="1523"/>
      <c r="M123" s="1523"/>
      <c r="O123" s="7"/>
      <c r="P123" s="7"/>
      <c r="Q123" s="7"/>
    </row>
    <row r="124" spans="1:18" x14ac:dyDescent="0.25">
      <c r="A124" s="1609"/>
      <c r="B124" s="1740"/>
      <c r="C124" s="1719"/>
      <c r="D124" s="1719"/>
      <c r="E124" s="1741"/>
      <c r="F124" s="686"/>
      <c r="G124" s="969"/>
      <c r="H124" s="1523"/>
      <c r="I124" s="1523"/>
      <c r="J124" s="1523"/>
      <c r="K124" s="1523"/>
      <c r="L124" s="1523"/>
      <c r="M124" s="1523"/>
      <c r="O124" s="7"/>
      <c r="P124" s="7"/>
      <c r="Q124" s="7"/>
    </row>
    <row r="125" spans="1:18" ht="15.75" customHeight="1" x14ac:dyDescent="0.25">
      <c r="A125" s="1608">
        <v>2.17</v>
      </c>
      <c r="B125" s="1593" t="s">
        <v>1065</v>
      </c>
      <c r="C125" s="1594"/>
      <c r="D125" s="1594"/>
      <c r="E125" s="1595"/>
      <c r="F125" s="182"/>
      <c r="G125" s="969"/>
      <c r="H125" s="1523"/>
      <c r="I125" s="1523"/>
      <c r="J125" s="1523"/>
      <c r="K125" s="1523"/>
      <c r="L125" s="1523"/>
      <c r="M125" s="1523"/>
      <c r="O125" s="7"/>
      <c r="P125" s="7"/>
      <c r="Q125" s="7"/>
    </row>
    <row r="126" spans="1:18" x14ac:dyDescent="0.25">
      <c r="A126" s="1610"/>
      <c r="B126" s="1726"/>
      <c r="C126" s="1727"/>
      <c r="D126" s="1727"/>
      <c r="E126" s="1728"/>
      <c r="F126" s="182"/>
      <c r="G126" s="658"/>
      <c r="H126" s="1523"/>
      <c r="I126" s="1523"/>
      <c r="J126" s="1523"/>
      <c r="K126" s="991"/>
      <c r="L126" s="1523"/>
      <c r="M126" s="1523"/>
      <c r="O126" s="7"/>
      <c r="P126" s="7"/>
      <c r="Q126" s="7"/>
    </row>
    <row r="127" spans="1:18" x14ac:dyDescent="0.25">
      <c r="A127" s="778">
        <v>2.1800000000000002</v>
      </c>
      <c r="B127" s="1589" t="s">
        <v>406</v>
      </c>
      <c r="C127" s="1589"/>
      <c r="D127" s="1589"/>
      <c r="E127" s="1589"/>
      <c r="F127" s="182"/>
      <c r="G127" s="658"/>
      <c r="H127" s="991"/>
      <c r="I127" s="991"/>
      <c r="J127" s="991"/>
      <c r="L127" s="991"/>
      <c r="M127" s="991"/>
      <c r="O127" s="7"/>
      <c r="P127" s="7"/>
      <c r="Q127" s="7"/>
    </row>
    <row r="128" spans="1:18" x14ac:dyDescent="0.25">
      <c r="A128" s="783">
        <v>2.2000000000000002</v>
      </c>
      <c r="B128" s="1589" t="s">
        <v>265</v>
      </c>
      <c r="C128" s="1589"/>
      <c r="D128" s="1589"/>
      <c r="E128" s="1589"/>
      <c r="F128" s="182"/>
      <c r="G128" s="658"/>
      <c r="H128" s="685"/>
      <c r="I128" s="685"/>
      <c r="J128" s="685"/>
      <c r="L128" s="685"/>
      <c r="M128" s="685"/>
      <c r="O128" s="7"/>
      <c r="P128" s="7"/>
      <c r="Q128" s="7"/>
    </row>
    <row r="129" spans="1:17" x14ac:dyDescent="0.25">
      <c r="A129" s="776">
        <v>2.2200000000000002</v>
      </c>
      <c r="B129" s="1589" t="s">
        <v>1068</v>
      </c>
      <c r="C129" s="1589"/>
      <c r="D129" s="1589"/>
      <c r="E129" s="1589"/>
      <c r="F129" s="400"/>
      <c r="G129" s="182"/>
      <c r="H129" s="7"/>
      <c r="J129" s="7"/>
      <c r="L129" s="7"/>
      <c r="M129" s="7"/>
      <c r="O129" s="7"/>
      <c r="P129" s="7"/>
      <c r="Q129" s="7"/>
    </row>
    <row r="130" spans="1:17" x14ac:dyDescent="0.25">
      <c r="A130" s="776">
        <v>2.38</v>
      </c>
      <c r="B130" s="1605" t="s">
        <v>255</v>
      </c>
      <c r="C130" s="1605"/>
      <c r="D130" s="1605"/>
      <c r="E130" s="1605"/>
      <c r="F130" s="400"/>
      <c r="G130" s="182"/>
      <c r="H130" s="7"/>
      <c r="J130" s="7"/>
      <c r="L130" s="7"/>
      <c r="M130" s="7"/>
      <c r="O130" s="7"/>
    </row>
    <row r="131" spans="1:17" ht="15.75" customHeight="1" x14ac:dyDescent="0.25">
      <c r="A131" s="778">
        <v>2.86</v>
      </c>
      <c r="B131" s="1731" t="s">
        <v>951</v>
      </c>
      <c r="C131" s="1732"/>
      <c r="D131" s="1732"/>
      <c r="E131" s="1733"/>
      <c r="F131" s="400"/>
      <c r="G131" s="182"/>
      <c r="H131" s="7"/>
      <c r="J131" s="7"/>
      <c r="L131" s="7"/>
      <c r="M131" s="7"/>
      <c r="O131" s="7"/>
    </row>
    <row r="132" spans="1:17" x14ac:dyDescent="0.25">
      <c r="A132" s="776">
        <v>2.87</v>
      </c>
      <c r="B132" s="1605" t="s">
        <v>955</v>
      </c>
      <c r="C132" s="1605"/>
      <c r="D132" s="1605"/>
      <c r="E132" s="1605"/>
      <c r="F132" s="400"/>
      <c r="G132" s="182"/>
      <c r="H132" s="7"/>
      <c r="J132" s="7"/>
    </row>
    <row r="133" spans="1:17" x14ac:dyDescent="0.25">
      <c r="A133" s="782">
        <v>2.88</v>
      </c>
      <c r="B133" s="1612" t="s">
        <v>1060</v>
      </c>
      <c r="C133" s="1613"/>
      <c r="D133" s="1613"/>
      <c r="E133" s="1614"/>
      <c r="F133" s="400"/>
      <c r="G133" s="400"/>
    </row>
    <row r="134" spans="1:17" x14ac:dyDescent="0.25">
      <c r="A134" s="778">
        <v>2.91</v>
      </c>
      <c r="B134" s="1589" t="s">
        <v>1036</v>
      </c>
      <c r="C134" s="1589"/>
      <c r="D134" s="1589"/>
      <c r="E134" s="1589"/>
      <c r="F134" s="610"/>
      <c r="G134" s="400"/>
    </row>
    <row r="135" spans="1:17" ht="15.75" customHeight="1" x14ac:dyDescent="0.25">
      <c r="A135" s="1894">
        <v>2.95</v>
      </c>
      <c r="B135" s="1730" t="s">
        <v>959</v>
      </c>
      <c r="C135" s="1730"/>
      <c r="D135" s="1730"/>
      <c r="E135" s="1730"/>
      <c r="G135" s="400"/>
    </row>
    <row r="136" spans="1:17" ht="15.75" customHeight="1" x14ac:dyDescent="0.25">
      <c r="A136" s="1894"/>
      <c r="B136" s="1730"/>
      <c r="C136" s="1730"/>
      <c r="D136" s="1730"/>
      <c r="E136" s="1730"/>
      <c r="G136" s="400"/>
    </row>
    <row r="137" spans="1:17" ht="15.75" customHeight="1" x14ac:dyDescent="0.25">
      <c r="A137" s="1894"/>
      <c r="B137" s="1730"/>
      <c r="C137" s="1730"/>
      <c r="D137" s="1730"/>
      <c r="E137" s="1730"/>
      <c r="G137" s="7"/>
    </row>
  </sheetData>
  <mergeCells count="51">
    <mergeCell ref="H116:J116"/>
    <mergeCell ref="H111:J115"/>
    <mergeCell ref="G111:G115"/>
    <mergeCell ref="B135:E137"/>
    <mergeCell ref="A135:A137"/>
    <mergeCell ref="B127:E127"/>
    <mergeCell ref="B119:E120"/>
    <mergeCell ref="B121:E124"/>
    <mergeCell ref="B134:E134"/>
    <mergeCell ref="A121:A124"/>
    <mergeCell ref="A125:A126"/>
    <mergeCell ref="A119:A120"/>
    <mergeCell ref="B132:E132"/>
    <mergeCell ref="B128:E128"/>
    <mergeCell ref="B129:E129"/>
    <mergeCell ref="B130:E130"/>
    <mergeCell ref="B131:E131"/>
    <mergeCell ref="B133:E133"/>
    <mergeCell ref="G110:J110"/>
    <mergeCell ref="B125:E126"/>
    <mergeCell ref="M116:O117"/>
    <mergeCell ref="M111:O111"/>
    <mergeCell ref="M118:O118"/>
    <mergeCell ref="B111:E111"/>
    <mergeCell ref="L116:L117"/>
    <mergeCell ref="B118:E118"/>
    <mergeCell ref="B112:E112"/>
    <mergeCell ref="B113:E113"/>
    <mergeCell ref="B114:E114"/>
    <mergeCell ref="B115:E115"/>
    <mergeCell ref="B117:E117"/>
    <mergeCell ref="B116:E116"/>
    <mergeCell ref="L112:L115"/>
    <mergeCell ref="M112:O115"/>
    <mergeCell ref="O28:O29"/>
    <mergeCell ref="A29:D29"/>
    <mergeCell ref="G29:H29"/>
    <mergeCell ref="L28:M28"/>
    <mergeCell ref="L29:M29"/>
    <mergeCell ref="F28:I28"/>
    <mergeCell ref="J18:L18"/>
    <mergeCell ref="F11:G11"/>
    <mergeCell ref="F12:G12"/>
    <mergeCell ref="F18:G18"/>
    <mergeCell ref="F21:G21"/>
    <mergeCell ref="F19:G19"/>
    <mergeCell ref="A18:A19"/>
    <mergeCell ref="B18:B19"/>
    <mergeCell ref="C18:C19"/>
    <mergeCell ref="F22:G22"/>
    <mergeCell ref="F26:G26"/>
  </mergeCells>
  <pageMargins left="0.23622047244094491" right="0.23622047244094491" top="0.19685039370078741" bottom="0.15748031496062992" header="0.11811023622047245" footer="0.11811023622047245"/>
  <pageSetup paperSize="8" scale="4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tabColor theme="9" tint="0.39997558519241921"/>
    <pageSetUpPr fitToPage="1"/>
  </sheetPr>
  <dimension ref="A1:O135"/>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80.140625" customWidth="1"/>
    <col min="4" max="4" width="3.140625" style="49" bestFit="1" customWidth="1"/>
    <col min="5" max="5" width="8.7109375" style="12" customWidth="1"/>
    <col min="6" max="6" width="4.140625" style="186" customWidth="1"/>
    <col min="7" max="7" width="7.7109375" customWidth="1"/>
    <col min="8" max="8" width="56" customWidth="1"/>
    <col min="9" max="9" width="3.140625" style="49" bestFit="1" customWidth="1"/>
    <col min="10" max="10" width="14.42578125" style="8" customWidth="1"/>
    <col min="11" max="11" width="4" style="212" customWidth="1"/>
    <col min="12" max="12" width="12.42578125" customWidth="1"/>
    <col min="13" max="13" width="58.140625" customWidth="1"/>
    <col min="14" max="14" width="8.28515625" style="212" customWidth="1"/>
    <col min="15" max="15" width="20.140625" bestFit="1" customWidth="1"/>
  </cols>
  <sheetData>
    <row r="1" spans="1:14" ht="15" x14ac:dyDescent="0.25">
      <c r="A1" s="7"/>
      <c r="B1" s="7"/>
      <c r="C1" s="7"/>
      <c r="D1" s="294"/>
      <c r="E1" s="7"/>
      <c r="F1" s="7"/>
      <c r="G1" s="7"/>
      <c r="H1" s="7"/>
      <c r="I1" s="7"/>
      <c r="J1" s="7"/>
      <c r="K1" s="7"/>
      <c r="L1" s="7"/>
      <c r="M1" s="7"/>
      <c r="N1" s="7"/>
    </row>
    <row r="2" spans="1:14" ht="15" x14ac:dyDescent="0.25">
      <c r="A2" s="7"/>
      <c r="B2" s="7"/>
      <c r="C2" s="7"/>
      <c r="D2" s="294"/>
      <c r="E2" s="7"/>
      <c r="F2" s="7"/>
      <c r="G2" s="7"/>
      <c r="H2" s="7"/>
      <c r="I2" s="7"/>
      <c r="J2" s="7"/>
      <c r="K2" s="7"/>
      <c r="L2" s="7"/>
      <c r="M2" s="7"/>
      <c r="N2" s="7"/>
    </row>
    <row r="3" spans="1:14" ht="15" x14ac:dyDescent="0.25">
      <c r="A3" s="7"/>
      <c r="B3" s="7"/>
      <c r="C3" s="7"/>
      <c r="D3" s="294"/>
      <c r="E3" s="7"/>
      <c r="F3" s="7"/>
      <c r="G3" s="7"/>
      <c r="H3" s="7"/>
      <c r="I3" s="7"/>
      <c r="J3" s="7"/>
      <c r="K3" s="7"/>
      <c r="L3" s="7"/>
      <c r="M3" s="7"/>
      <c r="N3" s="7"/>
    </row>
    <row r="4" spans="1:14" ht="18" x14ac:dyDescent="0.25">
      <c r="A4" s="7"/>
      <c r="B4" s="1220" t="s">
        <v>907</v>
      </c>
      <c r="D4" s="7"/>
      <c r="E4" s="7"/>
      <c r="F4" s="7"/>
      <c r="G4" s="7"/>
      <c r="H4" s="7"/>
      <c r="I4" s="7"/>
      <c r="J4" s="7"/>
      <c r="K4" s="7"/>
      <c r="L4" s="7"/>
      <c r="M4" s="7"/>
      <c r="N4" s="7"/>
    </row>
    <row r="5" spans="1:14" ht="15" x14ac:dyDescent="0.25">
      <c r="A5" s="7"/>
      <c r="B5" s="7"/>
      <c r="C5" s="7"/>
      <c r="D5" s="294"/>
      <c r="E5" s="7"/>
      <c r="F5" s="7"/>
      <c r="G5" s="7"/>
      <c r="H5" s="7"/>
      <c r="I5" s="7"/>
      <c r="J5" s="7"/>
      <c r="K5" s="7"/>
      <c r="L5" s="7"/>
      <c r="M5" s="7"/>
      <c r="N5" s="7"/>
    </row>
    <row r="6" spans="1:14" ht="15"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s="12" customFormat="1" x14ac:dyDescent="0.25">
      <c r="A8" s="34" t="s">
        <v>131</v>
      </c>
      <c r="D8" s="50"/>
      <c r="E8" s="34"/>
      <c r="F8" s="910"/>
      <c r="I8" s="50"/>
      <c r="J8" s="83"/>
      <c r="K8" s="186"/>
      <c r="N8" s="186"/>
    </row>
    <row r="9" spans="1:14" s="12" customFormat="1" x14ac:dyDescent="0.25">
      <c r="A9" s="26">
        <v>1</v>
      </c>
      <c r="B9" s="32" t="s">
        <v>127</v>
      </c>
      <c r="C9" s="68" t="s">
        <v>199</v>
      </c>
      <c r="D9" s="50"/>
      <c r="F9" s="186"/>
      <c r="G9" s="34"/>
      <c r="I9" s="50"/>
      <c r="J9" s="83"/>
      <c r="K9" s="186"/>
      <c r="N9" s="186"/>
    </row>
    <row r="10" spans="1:14" x14ac:dyDescent="0.25">
      <c r="A10" s="26">
        <v>2</v>
      </c>
      <c r="B10" s="32" t="s">
        <v>90</v>
      </c>
      <c r="C10" s="217" t="s">
        <v>94</v>
      </c>
      <c r="E10" s="1664" t="s">
        <v>95</v>
      </c>
      <c r="F10" s="1900"/>
      <c r="G10" s="1665"/>
      <c r="H10" s="217" t="s">
        <v>93</v>
      </c>
      <c r="I10" s="327"/>
      <c r="J10" s="84"/>
      <c r="K10" s="219"/>
    </row>
    <row r="11" spans="1:14" x14ac:dyDescent="0.25">
      <c r="A11" s="26">
        <v>3</v>
      </c>
      <c r="B11" s="32" t="s">
        <v>91</v>
      </c>
      <c r="C11" s="217" t="s">
        <v>96</v>
      </c>
      <c r="E11" s="1664" t="s">
        <v>95</v>
      </c>
      <c r="F11" s="1900"/>
      <c r="G11" s="1665"/>
      <c r="H11" s="217" t="s">
        <v>97</v>
      </c>
      <c r="I11" s="327"/>
      <c r="J11" s="84"/>
      <c r="K11" s="219"/>
    </row>
    <row r="12" spans="1:14" x14ac:dyDescent="0.25">
      <c r="A12" s="988">
        <v>4</v>
      </c>
      <c r="B12" s="873" t="s">
        <v>101</v>
      </c>
      <c r="C12" s="982">
        <v>43941</v>
      </c>
      <c r="D12" s="294"/>
      <c r="E12" s="883"/>
      <c r="F12" s="187"/>
      <c r="G12" s="820"/>
      <c r="H12" s="175"/>
      <c r="I12" s="1001"/>
      <c r="J12" s="220"/>
      <c r="K12" s="220"/>
      <c r="L12" s="175"/>
      <c r="M12" s="7"/>
    </row>
    <row r="13" spans="1:14" x14ac:dyDescent="0.25">
      <c r="A13" s="988">
        <v>5</v>
      </c>
      <c r="B13" s="873" t="s">
        <v>123</v>
      </c>
      <c r="C13" s="821">
        <v>0.45520833333333338</v>
      </c>
      <c r="D13" s="294"/>
      <c r="E13" s="883"/>
      <c r="F13" s="187"/>
      <c r="G13" s="820"/>
      <c r="H13" s="175"/>
      <c r="I13" s="1001"/>
      <c r="J13" s="220"/>
      <c r="K13" s="220"/>
      <c r="L13" s="175"/>
      <c r="M13" s="7"/>
    </row>
    <row r="14" spans="1:14" x14ac:dyDescent="0.25">
      <c r="A14" s="988">
        <v>6</v>
      </c>
      <c r="B14" s="873" t="s">
        <v>124</v>
      </c>
      <c r="C14" s="982" t="s">
        <v>125</v>
      </c>
      <c r="D14" s="294"/>
      <c r="E14" s="883"/>
      <c r="F14" s="187"/>
      <c r="G14" s="820"/>
      <c r="H14" s="175"/>
      <c r="I14" s="1001"/>
      <c r="J14" s="220"/>
      <c r="K14" s="220"/>
      <c r="L14" s="175"/>
      <c r="M14" s="7"/>
    </row>
    <row r="15" spans="1:14" x14ac:dyDescent="0.25">
      <c r="A15" s="988">
        <v>7</v>
      </c>
      <c r="B15" s="873" t="s">
        <v>102</v>
      </c>
      <c r="C15" s="982">
        <v>43942</v>
      </c>
      <c r="D15" s="294"/>
      <c r="E15" s="883"/>
      <c r="F15" s="187"/>
      <c r="G15" s="820"/>
      <c r="H15" s="175"/>
      <c r="I15" s="1001"/>
      <c r="J15" s="220"/>
      <c r="K15" s="220"/>
      <c r="L15" s="175"/>
      <c r="M15" s="7"/>
    </row>
    <row r="16" spans="1:14" x14ac:dyDescent="0.25">
      <c r="A16" s="988">
        <v>8</v>
      </c>
      <c r="B16" s="873" t="s">
        <v>103</v>
      </c>
      <c r="C16" s="877" t="s">
        <v>797</v>
      </c>
      <c r="D16" s="294"/>
      <c r="E16" s="883"/>
      <c r="F16" s="187"/>
      <c r="G16" s="820"/>
      <c r="H16" s="175"/>
      <c r="I16" s="1001"/>
      <c r="J16" s="220"/>
      <c r="K16" s="220"/>
      <c r="L16" s="175"/>
      <c r="M16" s="7"/>
    </row>
    <row r="17" spans="1:15" x14ac:dyDescent="0.25">
      <c r="A17" s="1578">
        <v>9</v>
      </c>
      <c r="B17" s="1580" t="s">
        <v>85</v>
      </c>
      <c r="C17" s="1582" t="s">
        <v>98</v>
      </c>
      <c r="D17" s="294"/>
      <c r="E17" s="1644" t="s">
        <v>181</v>
      </c>
      <c r="F17" s="1690"/>
      <c r="G17" s="1645"/>
      <c r="H17" s="985" t="s">
        <v>92</v>
      </c>
      <c r="I17" s="1002"/>
      <c r="J17" s="221"/>
      <c r="K17" s="221"/>
      <c r="L17" s="7"/>
      <c r="M17" s="7"/>
      <c r="O17" s="213"/>
    </row>
    <row r="18" spans="1:15" x14ac:dyDescent="0.25">
      <c r="A18" s="1579"/>
      <c r="B18" s="1581"/>
      <c r="C18" s="1583"/>
      <c r="D18" s="294"/>
      <c r="E18" s="1644" t="s">
        <v>182</v>
      </c>
      <c r="F18" s="1690"/>
      <c r="G18" s="1645"/>
      <c r="H18" s="997" t="s">
        <v>119</v>
      </c>
      <c r="I18" s="1002"/>
      <c r="J18" s="221"/>
      <c r="K18" s="221"/>
      <c r="L18" s="887"/>
      <c r="M18" s="213"/>
      <c r="N18" s="213"/>
      <c r="O18" s="213"/>
    </row>
    <row r="19" spans="1:15" x14ac:dyDescent="0.25">
      <c r="A19" s="988">
        <v>10</v>
      </c>
      <c r="B19" s="873" t="s">
        <v>86</v>
      </c>
      <c r="C19" s="109">
        <v>10000000</v>
      </c>
      <c r="D19" s="294"/>
      <c r="E19" s="825"/>
      <c r="F19" s="189"/>
      <c r="G19" s="823"/>
      <c r="H19" s="175"/>
      <c r="I19" s="1001"/>
      <c r="J19" s="220"/>
      <c r="K19" s="220"/>
      <c r="L19" s="175"/>
      <c r="M19" s="7"/>
    </row>
    <row r="20" spans="1:15" x14ac:dyDescent="0.25">
      <c r="A20" s="988">
        <v>11</v>
      </c>
      <c r="B20" s="873" t="s">
        <v>87</v>
      </c>
      <c r="C20" s="109">
        <f>(C19*(H20/100))+(C19*((1.5*340)/(100*365)))</f>
        <v>10213826.02739726</v>
      </c>
      <c r="D20" s="294"/>
      <c r="E20" s="1647" t="s">
        <v>100</v>
      </c>
      <c r="F20" s="1691"/>
      <c r="G20" s="1648"/>
      <c r="H20" s="986">
        <v>100.741</v>
      </c>
      <c r="I20" s="1003"/>
      <c r="J20" s="219"/>
      <c r="K20" s="219"/>
      <c r="L20" s="175"/>
      <c r="M20" s="7"/>
    </row>
    <row r="21" spans="1:15" x14ac:dyDescent="0.25">
      <c r="A21" s="988">
        <v>12</v>
      </c>
      <c r="B21" s="873" t="s">
        <v>83</v>
      </c>
      <c r="C21" s="109">
        <f>C20*(1-0.005)</f>
        <v>10162756.897260273</v>
      </c>
      <c r="D21" s="294"/>
      <c r="E21" s="1647" t="s">
        <v>89</v>
      </c>
      <c r="F21" s="1691"/>
      <c r="G21" s="1648"/>
      <c r="H21" s="998">
        <f>(C20-C21)/C20</f>
        <v>5.0000000000000877E-3</v>
      </c>
      <c r="I21" s="1004"/>
      <c r="J21" s="222"/>
      <c r="K21" s="222"/>
      <c r="L21" s="175"/>
      <c r="M21" s="7"/>
    </row>
    <row r="22" spans="1:15" x14ac:dyDescent="0.25">
      <c r="A22" s="988">
        <v>13</v>
      </c>
      <c r="B22" s="873" t="s">
        <v>88</v>
      </c>
      <c r="C22" s="977" t="s">
        <v>99</v>
      </c>
      <c r="D22" s="294"/>
      <c r="E22" s="66"/>
      <c r="F22" s="984"/>
      <c r="G22" s="300"/>
      <c r="H22" s="175"/>
      <c r="I22" s="1001"/>
      <c r="J22" s="220"/>
      <c r="K22" s="220"/>
      <c r="L22" s="175"/>
      <c r="M22" s="7"/>
    </row>
    <row r="23" spans="1:15" x14ac:dyDescent="0.25">
      <c r="A23" s="988">
        <v>14</v>
      </c>
      <c r="B23" s="873" t="s">
        <v>82</v>
      </c>
      <c r="C23" s="666">
        <v>-6.1000000000000004E-3</v>
      </c>
      <c r="D23" s="294"/>
      <c r="E23" s="1000"/>
      <c r="F23" s="190"/>
      <c r="G23" s="824"/>
      <c r="H23" s="984"/>
      <c r="I23" s="1001"/>
      <c r="J23" s="976"/>
      <c r="K23" s="976"/>
      <c r="L23" s="175"/>
      <c r="M23" s="7"/>
    </row>
    <row r="24" spans="1:15" x14ac:dyDescent="0.25">
      <c r="A24" s="988">
        <v>15</v>
      </c>
      <c r="B24" s="873" t="s">
        <v>84</v>
      </c>
      <c r="C24" s="131" t="s">
        <v>259</v>
      </c>
      <c r="D24" s="294"/>
      <c r="E24" s="825"/>
      <c r="F24" s="189"/>
      <c r="G24" s="825"/>
      <c r="H24" s="175"/>
      <c r="I24" s="1001"/>
      <c r="J24" s="220"/>
      <c r="K24" s="220"/>
      <c r="L24" s="175"/>
      <c r="M24" s="7"/>
    </row>
    <row r="25" spans="1:15" x14ac:dyDescent="0.25">
      <c r="A25" s="988">
        <v>16</v>
      </c>
      <c r="B25" s="873" t="s">
        <v>316</v>
      </c>
      <c r="C25" s="109" t="s">
        <v>262</v>
      </c>
      <c r="D25" s="294"/>
      <c r="E25" s="1644" t="s">
        <v>95</v>
      </c>
      <c r="F25" s="1690"/>
      <c r="G25" s="1645"/>
      <c r="H25" s="977" t="s">
        <v>151</v>
      </c>
      <c r="I25" s="1003"/>
      <c r="J25" s="219"/>
      <c r="K25" s="219"/>
      <c r="L25" s="175"/>
      <c r="M25" s="7"/>
    </row>
    <row r="26" spans="1:15" x14ac:dyDescent="0.25">
      <c r="A26" s="198"/>
      <c r="B26" s="910"/>
      <c r="C26" s="189"/>
      <c r="D26" s="294"/>
      <c r="E26" s="825"/>
      <c r="F26" s="189"/>
      <c r="G26" s="582"/>
      <c r="H26" s="984"/>
      <c r="I26" s="1003"/>
      <c r="J26" s="219"/>
      <c r="K26" s="219"/>
      <c r="L26" s="175"/>
      <c r="M26" s="7"/>
    </row>
    <row r="27" spans="1:15" ht="50.25" customHeight="1" x14ac:dyDescent="0.25">
      <c r="A27" s="175"/>
      <c r="B27" s="175"/>
      <c r="C27" s="66"/>
      <c r="D27" s="56"/>
      <c r="E27" s="66"/>
      <c r="F27" s="984"/>
      <c r="G27" s="1899" t="s">
        <v>333</v>
      </c>
      <c r="H27" s="1899"/>
      <c r="I27" s="56"/>
      <c r="J27" s="186"/>
      <c r="K27" s="186"/>
      <c r="L27" s="1682" t="s">
        <v>334</v>
      </c>
      <c r="M27" s="1682"/>
      <c r="N27" s="441"/>
      <c r="O27" s="1891" t="s">
        <v>858</v>
      </c>
    </row>
    <row r="28" spans="1:15" x14ac:dyDescent="0.25">
      <c r="A28" s="1890" t="s">
        <v>133</v>
      </c>
      <c r="B28" s="1890"/>
      <c r="C28" s="1890"/>
      <c r="D28" s="1890"/>
      <c r="E28" s="66"/>
      <c r="F28" s="984"/>
      <c r="G28" s="1890" t="s">
        <v>133</v>
      </c>
      <c r="H28" s="1890"/>
      <c r="I28" s="56"/>
      <c r="J28" s="186"/>
      <c r="K28" s="186"/>
      <c r="L28" s="1890" t="s">
        <v>133</v>
      </c>
      <c r="M28" s="1890"/>
      <c r="N28" s="360"/>
      <c r="O28" s="1892"/>
    </row>
    <row r="29" spans="1:15" x14ac:dyDescent="0.25">
      <c r="A29" s="537">
        <v>1</v>
      </c>
      <c r="B29" s="647" t="s">
        <v>0</v>
      </c>
      <c r="C29" s="916" t="s">
        <v>743</v>
      </c>
      <c r="D29" s="269" t="s">
        <v>130</v>
      </c>
      <c r="E29" s="881" t="s">
        <v>283</v>
      </c>
      <c r="F29" s="921"/>
      <c r="G29" s="537">
        <v>1</v>
      </c>
      <c r="H29" s="902" t="s">
        <v>807</v>
      </c>
      <c r="I29" s="1143" t="s">
        <v>130</v>
      </c>
      <c r="J29" s="881" t="s">
        <v>283</v>
      </c>
      <c r="K29" s="921"/>
      <c r="L29" s="537">
        <v>1</v>
      </c>
      <c r="M29" s="902" t="s">
        <v>807</v>
      </c>
      <c r="N29" s="401" t="s">
        <v>283</v>
      </c>
      <c r="O29" s="1120"/>
    </row>
    <row r="30" spans="1:15" x14ac:dyDescent="0.25">
      <c r="A30" s="2">
        <v>2</v>
      </c>
      <c r="B30" s="3" t="s">
        <v>1</v>
      </c>
      <c r="C30" s="41" t="str">
        <f>H10</f>
        <v>MP6I5ZYZBEU3UXPYFY54</v>
      </c>
      <c r="D30" s="269" t="s">
        <v>130</v>
      </c>
      <c r="E30" s="265" t="s">
        <v>283</v>
      </c>
      <c r="F30" s="922"/>
      <c r="G30" s="2">
        <v>2</v>
      </c>
      <c r="H30" s="217" t="s">
        <v>93</v>
      </c>
      <c r="I30" s="1143" t="s">
        <v>130</v>
      </c>
      <c r="J30" s="864"/>
      <c r="K30" s="598"/>
      <c r="L30" s="2">
        <v>2</v>
      </c>
      <c r="M30" s="217" t="s">
        <v>93</v>
      </c>
      <c r="N30" s="319"/>
      <c r="O30" s="1125"/>
    </row>
    <row r="31" spans="1:15" x14ac:dyDescent="0.25">
      <c r="A31" s="2">
        <v>3</v>
      </c>
      <c r="B31" s="3" t="s">
        <v>40</v>
      </c>
      <c r="C31" s="41" t="str">
        <f>H10</f>
        <v>MP6I5ZYZBEU3UXPYFY54</v>
      </c>
      <c r="D31" s="269" t="s">
        <v>130</v>
      </c>
      <c r="E31" s="265"/>
      <c r="F31" s="922"/>
      <c r="G31" s="2">
        <v>3</v>
      </c>
      <c r="H31" s="217" t="s">
        <v>93</v>
      </c>
      <c r="I31" s="1143" t="s">
        <v>130</v>
      </c>
      <c r="J31" s="864"/>
      <c r="K31" s="598"/>
      <c r="L31" s="2">
        <v>3</v>
      </c>
      <c r="M31" s="217" t="s">
        <v>93</v>
      </c>
      <c r="N31" s="319"/>
      <c r="O31" s="1125"/>
    </row>
    <row r="32" spans="1:15" x14ac:dyDescent="0.25">
      <c r="A32" s="2">
        <v>4</v>
      </c>
      <c r="B32" s="3" t="s">
        <v>12</v>
      </c>
      <c r="C32" s="41" t="s">
        <v>106</v>
      </c>
      <c r="D32" s="269" t="s">
        <v>130</v>
      </c>
      <c r="E32" s="265"/>
      <c r="F32" s="922"/>
      <c r="G32" s="2">
        <v>4</v>
      </c>
      <c r="H32" s="870" t="s">
        <v>106</v>
      </c>
      <c r="I32" s="1143" t="s">
        <v>130</v>
      </c>
      <c r="J32" s="864"/>
      <c r="K32" s="598"/>
      <c r="L32" s="2">
        <v>4</v>
      </c>
      <c r="M32" s="870" t="s">
        <v>106</v>
      </c>
      <c r="N32" s="319"/>
      <c r="O32" s="1114"/>
    </row>
    <row r="33" spans="1:15" x14ac:dyDescent="0.25">
      <c r="A33" s="4">
        <v>5</v>
      </c>
      <c r="B33" s="5" t="s">
        <v>2</v>
      </c>
      <c r="C33" s="41" t="s">
        <v>107</v>
      </c>
      <c r="D33" s="269" t="s">
        <v>130</v>
      </c>
      <c r="E33" s="265"/>
      <c r="F33" s="922"/>
      <c r="G33" s="4">
        <v>5</v>
      </c>
      <c r="H33" s="870" t="s">
        <v>107</v>
      </c>
      <c r="I33" s="1143" t="s">
        <v>130</v>
      </c>
      <c r="J33" s="864"/>
      <c r="K33" s="598"/>
      <c r="L33" s="4">
        <v>5</v>
      </c>
      <c r="M33" s="870" t="s">
        <v>107</v>
      </c>
      <c r="N33" s="319"/>
      <c r="O33" s="1119"/>
    </row>
    <row r="34" spans="1:15" x14ac:dyDescent="0.25">
      <c r="A34" s="2">
        <v>6</v>
      </c>
      <c r="B34" s="3" t="s">
        <v>445</v>
      </c>
      <c r="C34" s="42"/>
      <c r="D34" s="269" t="s">
        <v>44</v>
      </c>
      <c r="E34" s="266"/>
      <c r="F34" s="923"/>
      <c r="G34" s="2">
        <v>6</v>
      </c>
      <c r="H34" s="71"/>
      <c r="I34" s="1143" t="s">
        <v>44</v>
      </c>
      <c r="J34" s="864"/>
      <c r="K34" s="598"/>
      <c r="L34" s="2">
        <v>6</v>
      </c>
      <c r="M34" s="71"/>
      <c r="N34" s="319"/>
      <c r="O34" s="1114"/>
    </row>
    <row r="35" spans="1:15" x14ac:dyDescent="0.25">
      <c r="A35" s="2">
        <v>7</v>
      </c>
      <c r="B35" s="3" t="s">
        <v>446</v>
      </c>
      <c r="C35" s="42"/>
      <c r="D35" s="269" t="s">
        <v>43</v>
      </c>
      <c r="E35" s="266" t="s">
        <v>283</v>
      </c>
      <c r="F35" s="923"/>
      <c r="G35" s="2">
        <v>7</v>
      </c>
      <c r="H35" s="71"/>
      <c r="I35" s="1143" t="s">
        <v>43</v>
      </c>
      <c r="J35" s="864"/>
      <c r="K35" s="598"/>
      <c r="L35" s="2">
        <v>7</v>
      </c>
      <c r="M35" s="71"/>
      <c r="N35" s="319"/>
      <c r="O35" s="1126"/>
    </row>
    <row r="36" spans="1:15" x14ac:dyDescent="0.25">
      <c r="A36" s="2">
        <v>8</v>
      </c>
      <c r="B36" s="3" t="s">
        <v>447</v>
      </c>
      <c r="C36" s="42"/>
      <c r="D36" s="269" t="s">
        <v>43</v>
      </c>
      <c r="E36" s="266" t="s">
        <v>283</v>
      </c>
      <c r="F36" s="923"/>
      <c r="G36" s="2">
        <v>8</v>
      </c>
      <c r="H36" s="71"/>
      <c r="I36" s="1143" t="s">
        <v>43</v>
      </c>
      <c r="J36" s="864"/>
      <c r="K36" s="598"/>
      <c r="L36" s="2">
        <v>8</v>
      </c>
      <c r="M36" s="71"/>
      <c r="N36" s="319"/>
      <c r="O36" s="1114"/>
    </row>
    <row r="37" spans="1:15" x14ac:dyDescent="0.25">
      <c r="A37" s="2">
        <v>9</v>
      </c>
      <c r="B37" s="3" t="s">
        <v>5</v>
      </c>
      <c r="C37" s="41" t="s">
        <v>109</v>
      </c>
      <c r="D37" s="269" t="s">
        <v>130</v>
      </c>
      <c r="E37" s="266"/>
      <c r="F37" s="923"/>
      <c r="G37" s="2">
        <v>9</v>
      </c>
      <c r="H37" s="858" t="s">
        <v>109</v>
      </c>
      <c r="I37" s="1143" t="s">
        <v>130</v>
      </c>
      <c r="J37" s="864"/>
      <c r="K37" s="598"/>
      <c r="L37" s="2">
        <v>9</v>
      </c>
      <c r="M37" s="858" t="s">
        <v>109</v>
      </c>
      <c r="N37" s="319"/>
      <c r="O37" s="1115"/>
    </row>
    <row r="38" spans="1:15" x14ac:dyDescent="0.25">
      <c r="A38" s="2">
        <v>10</v>
      </c>
      <c r="B38" s="3" t="s">
        <v>6</v>
      </c>
      <c r="C38" s="217" t="s">
        <v>93</v>
      </c>
      <c r="D38" s="269" t="s">
        <v>130</v>
      </c>
      <c r="E38" s="266" t="s">
        <v>283</v>
      </c>
      <c r="F38" s="923"/>
      <c r="G38" s="2">
        <v>10</v>
      </c>
      <c r="H38" s="858" t="s">
        <v>93</v>
      </c>
      <c r="I38" s="1143" t="s">
        <v>130</v>
      </c>
      <c r="J38" s="864"/>
      <c r="K38" s="598"/>
      <c r="L38" s="2">
        <v>10</v>
      </c>
      <c r="M38" s="858" t="s">
        <v>93</v>
      </c>
      <c r="N38" s="319"/>
      <c r="O38" s="1125">
        <v>4.0999999999999996</v>
      </c>
    </row>
    <row r="39" spans="1:15" x14ac:dyDescent="0.25">
      <c r="A39" s="2">
        <v>11</v>
      </c>
      <c r="B39" s="3" t="s">
        <v>7</v>
      </c>
      <c r="C39" s="41" t="str">
        <f>H11</f>
        <v>DL6FFRRLF74S01HE2M14</v>
      </c>
      <c r="D39" s="269" t="s">
        <v>130</v>
      </c>
      <c r="E39" s="266"/>
      <c r="F39" s="923"/>
      <c r="G39" s="2">
        <v>11</v>
      </c>
      <c r="H39" s="858" t="s">
        <v>97</v>
      </c>
      <c r="I39" s="1143" t="s">
        <v>130</v>
      </c>
      <c r="J39" s="864"/>
      <c r="K39" s="598"/>
      <c r="L39" s="2">
        <v>11</v>
      </c>
      <c r="M39" s="858" t="s">
        <v>97</v>
      </c>
      <c r="N39" s="319"/>
      <c r="O39" s="1116"/>
    </row>
    <row r="40" spans="1:15" x14ac:dyDescent="0.25">
      <c r="A40" s="2">
        <v>12</v>
      </c>
      <c r="B40" s="3" t="s">
        <v>46</v>
      </c>
      <c r="C40" s="41" t="s">
        <v>108</v>
      </c>
      <c r="D40" s="269" t="s">
        <v>130</v>
      </c>
      <c r="E40" s="266"/>
      <c r="F40" s="923"/>
      <c r="G40" s="2">
        <v>12</v>
      </c>
      <c r="H40" s="858" t="s">
        <v>108</v>
      </c>
      <c r="I40" s="1143" t="s">
        <v>130</v>
      </c>
      <c r="J40" s="864"/>
      <c r="K40" s="598"/>
      <c r="L40" s="2">
        <v>12</v>
      </c>
      <c r="M40" s="858" t="s">
        <v>108</v>
      </c>
      <c r="N40" s="319"/>
      <c r="O40" s="1125"/>
    </row>
    <row r="41" spans="1:15" x14ac:dyDescent="0.25">
      <c r="A41" s="2">
        <v>13</v>
      </c>
      <c r="B41" s="3" t="s">
        <v>8</v>
      </c>
      <c r="C41" s="987"/>
      <c r="D41" s="269" t="s">
        <v>43</v>
      </c>
      <c r="E41" s="266" t="s">
        <v>283</v>
      </c>
      <c r="F41" s="923"/>
      <c r="G41" s="2">
        <v>13</v>
      </c>
      <c r="H41" s="987"/>
      <c r="I41" s="1143" t="s">
        <v>43</v>
      </c>
      <c r="J41" s="864"/>
      <c r="K41" s="598"/>
      <c r="L41" s="2">
        <v>13</v>
      </c>
      <c r="M41" s="987"/>
      <c r="N41" s="319"/>
      <c r="O41" s="1115">
        <v>4.3</v>
      </c>
    </row>
    <row r="42" spans="1:15" x14ac:dyDescent="0.25">
      <c r="A42" s="2">
        <v>14</v>
      </c>
      <c r="B42" s="3" t="s">
        <v>9</v>
      </c>
      <c r="C42" s="42"/>
      <c r="D42" s="269" t="s">
        <v>43</v>
      </c>
      <c r="E42" s="266"/>
      <c r="F42" s="923"/>
      <c r="G42" s="2">
        <v>14</v>
      </c>
      <c r="H42" s="71"/>
      <c r="I42" s="1143" t="s">
        <v>43</v>
      </c>
      <c r="J42" s="864"/>
      <c r="K42" s="598"/>
      <c r="L42" s="2">
        <v>14</v>
      </c>
      <c r="M42" s="71"/>
      <c r="N42" s="319"/>
      <c r="O42" s="1118"/>
    </row>
    <row r="43" spans="1:15" x14ac:dyDescent="0.25">
      <c r="A43" s="2">
        <v>15</v>
      </c>
      <c r="B43" s="3" t="s">
        <v>10</v>
      </c>
      <c r="C43" s="42"/>
      <c r="D43" s="269" t="s">
        <v>43</v>
      </c>
      <c r="E43" s="266"/>
      <c r="F43" s="923"/>
      <c r="G43" s="2">
        <v>15</v>
      </c>
      <c r="H43" s="71"/>
      <c r="I43" s="1143" t="s">
        <v>43</v>
      </c>
      <c r="J43" s="864"/>
      <c r="K43" s="598"/>
      <c r="L43" s="2">
        <v>15</v>
      </c>
      <c r="M43" s="71"/>
      <c r="N43" s="319"/>
      <c r="O43" s="1125"/>
    </row>
    <row r="44" spans="1:15" x14ac:dyDescent="0.25">
      <c r="A44" s="2">
        <v>16</v>
      </c>
      <c r="B44" s="3" t="s">
        <v>41</v>
      </c>
      <c r="C44" s="42"/>
      <c r="D44" s="269" t="s">
        <v>44</v>
      </c>
      <c r="E44" s="266"/>
      <c r="F44" s="923"/>
      <c r="G44" s="2">
        <v>16</v>
      </c>
      <c r="H44" s="71"/>
      <c r="I44" s="1143" t="s">
        <v>44</v>
      </c>
      <c r="J44" s="864"/>
      <c r="K44" s="598"/>
      <c r="L44" s="2">
        <v>16</v>
      </c>
      <c r="M44" s="71"/>
      <c r="N44" s="319"/>
      <c r="O44" s="1116"/>
    </row>
    <row r="45" spans="1:15" x14ac:dyDescent="0.25">
      <c r="A45" s="2">
        <v>17</v>
      </c>
      <c r="B45" s="3" t="s">
        <v>11</v>
      </c>
      <c r="C45" s="41" t="str">
        <f>H25</f>
        <v>549300OZ46BRLZ8Y6F65</v>
      </c>
      <c r="D45" s="269" t="s">
        <v>43</v>
      </c>
      <c r="E45" s="266" t="s">
        <v>283</v>
      </c>
      <c r="F45" s="923"/>
      <c r="G45" s="2">
        <v>17</v>
      </c>
      <c r="H45" s="858" t="s">
        <v>151</v>
      </c>
      <c r="I45" s="1143" t="s">
        <v>43</v>
      </c>
      <c r="J45" s="864"/>
      <c r="K45" s="598"/>
      <c r="L45" s="2">
        <v>17</v>
      </c>
      <c r="M45" s="858" t="s">
        <v>151</v>
      </c>
      <c r="N45" s="319"/>
      <c r="O45" s="1115">
        <v>4.5999999999999996</v>
      </c>
    </row>
    <row r="46" spans="1:15" x14ac:dyDescent="0.25">
      <c r="A46" s="2">
        <v>18</v>
      </c>
      <c r="B46" s="3" t="s">
        <v>154</v>
      </c>
      <c r="C46" s="72"/>
      <c r="D46" s="269" t="s">
        <v>43</v>
      </c>
      <c r="E46" s="266"/>
      <c r="F46" s="923"/>
      <c r="G46" s="2">
        <v>18</v>
      </c>
      <c r="H46" s="72"/>
      <c r="I46" s="1143" t="s">
        <v>43</v>
      </c>
      <c r="J46" s="864"/>
      <c r="K46" s="598"/>
      <c r="L46" s="2">
        <v>18</v>
      </c>
      <c r="M46" s="72"/>
      <c r="N46" s="319"/>
      <c r="O46" s="1115"/>
    </row>
    <row r="47" spans="1:15" x14ac:dyDescent="0.25">
      <c r="A47" s="33" t="s">
        <v>134</v>
      </c>
      <c r="B47" s="1"/>
      <c r="C47" s="16"/>
      <c r="D47" s="1423"/>
      <c r="E47" s="400"/>
      <c r="F47" s="924"/>
      <c r="G47" s="33"/>
      <c r="H47" s="16"/>
      <c r="I47" s="200"/>
      <c r="J47" s="139"/>
      <c r="K47" s="865"/>
      <c r="L47" s="33"/>
      <c r="M47" s="16"/>
      <c r="N47" s="139"/>
      <c r="O47" s="198"/>
    </row>
    <row r="48" spans="1:15" x14ac:dyDescent="0.25">
      <c r="A48" s="2">
        <v>1</v>
      </c>
      <c r="B48" s="3" t="s">
        <v>49</v>
      </c>
      <c r="C48" s="41" t="s">
        <v>120</v>
      </c>
      <c r="D48" s="1143" t="s">
        <v>130</v>
      </c>
      <c r="E48" s="266" t="s">
        <v>283</v>
      </c>
      <c r="F48" s="923"/>
      <c r="G48" s="2">
        <v>1</v>
      </c>
      <c r="H48" s="217" t="s">
        <v>120</v>
      </c>
      <c r="I48" s="1143" t="s">
        <v>130</v>
      </c>
      <c r="J48" s="864"/>
      <c r="K48" s="598"/>
      <c r="L48" s="2">
        <v>1</v>
      </c>
      <c r="M48" s="217" t="s">
        <v>120</v>
      </c>
      <c r="N48" s="319"/>
      <c r="O48" s="1115">
        <v>3.1</v>
      </c>
    </row>
    <row r="49" spans="1:15" x14ac:dyDescent="0.25">
      <c r="A49" s="2">
        <v>2</v>
      </c>
      <c r="B49" s="3" t="s">
        <v>15</v>
      </c>
      <c r="C49" s="42"/>
      <c r="D49" s="1143" t="s">
        <v>44</v>
      </c>
      <c r="E49" s="400"/>
      <c r="F49" s="924"/>
      <c r="G49" s="2">
        <v>2</v>
      </c>
      <c r="H49" s="71"/>
      <c r="I49" s="1143" t="s">
        <v>44</v>
      </c>
      <c r="J49" s="864"/>
      <c r="K49" s="598"/>
      <c r="L49" s="2">
        <v>2</v>
      </c>
      <c r="M49" s="71"/>
      <c r="N49" s="319"/>
      <c r="O49" s="1115"/>
    </row>
    <row r="50" spans="1:15" x14ac:dyDescent="0.25">
      <c r="A50" s="2">
        <v>3</v>
      </c>
      <c r="B50" s="3" t="s">
        <v>79</v>
      </c>
      <c r="C50" s="884" t="s">
        <v>646</v>
      </c>
      <c r="D50" s="1143" t="s">
        <v>130</v>
      </c>
      <c r="E50" s="182"/>
      <c r="F50" s="924"/>
      <c r="G50" s="537">
        <v>3</v>
      </c>
      <c r="H50" s="790" t="s">
        <v>666</v>
      </c>
      <c r="I50" s="1143" t="s">
        <v>130</v>
      </c>
      <c r="J50" s="267" t="s">
        <v>283</v>
      </c>
      <c r="K50" s="925"/>
      <c r="L50" s="537">
        <v>3</v>
      </c>
      <c r="M50" s="790" t="s">
        <v>666</v>
      </c>
      <c r="N50" s="401" t="s">
        <v>283</v>
      </c>
      <c r="O50" s="1128">
        <v>9.1999999999999993</v>
      </c>
    </row>
    <row r="51" spans="1:15" x14ac:dyDescent="0.25">
      <c r="A51" s="2">
        <v>4</v>
      </c>
      <c r="B51" s="3" t="s">
        <v>34</v>
      </c>
      <c r="C51" s="41" t="s">
        <v>110</v>
      </c>
      <c r="D51" s="1143" t="s">
        <v>130</v>
      </c>
      <c r="E51" s="400"/>
      <c r="F51" s="924"/>
      <c r="G51" s="2">
        <v>4</v>
      </c>
      <c r="H51" s="870" t="s">
        <v>110</v>
      </c>
      <c r="I51" s="1143" t="s">
        <v>130</v>
      </c>
      <c r="J51" s="941"/>
      <c r="K51" s="951"/>
      <c r="L51" s="2">
        <v>4</v>
      </c>
      <c r="M51" s="870" t="s">
        <v>110</v>
      </c>
      <c r="N51" s="319"/>
      <c r="O51" s="1115"/>
    </row>
    <row r="52" spans="1:15" x14ac:dyDescent="0.25">
      <c r="A52" s="2">
        <v>5</v>
      </c>
      <c r="B52" s="3" t="s">
        <v>16</v>
      </c>
      <c r="C52" s="41" t="b">
        <v>0</v>
      </c>
      <c r="D52" s="1143" t="s">
        <v>130</v>
      </c>
      <c r="E52" s="400"/>
      <c r="F52" s="924"/>
      <c r="G52" s="2">
        <v>5</v>
      </c>
      <c r="H52" s="870" t="b">
        <v>0</v>
      </c>
      <c r="I52" s="1143" t="s">
        <v>130</v>
      </c>
      <c r="J52" s="941"/>
      <c r="K52" s="951"/>
      <c r="L52" s="2">
        <v>5</v>
      </c>
      <c r="M52" s="870" t="b">
        <v>0</v>
      </c>
      <c r="N52" s="319"/>
      <c r="O52" s="1115"/>
    </row>
    <row r="53" spans="1:15" x14ac:dyDescent="0.25">
      <c r="A53" s="2">
        <v>6</v>
      </c>
      <c r="B53" s="3" t="s">
        <v>50</v>
      </c>
      <c r="C53" s="42"/>
      <c r="D53" s="1143" t="s">
        <v>44</v>
      </c>
      <c r="E53" s="400"/>
      <c r="F53" s="924"/>
      <c r="G53" s="2">
        <v>6</v>
      </c>
      <c r="H53" s="71"/>
      <c r="I53" s="1143" t="s">
        <v>44</v>
      </c>
      <c r="J53" s="941"/>
      <c r="K53" s="951"/>
      <c r="L53" s="2">
        <v>6</v>
      </c>
      <c r="M53" s="71"/>
      <c r="N53" s="319"/>
      <c r="O53" s="1115"/>
    </row>
    <row r="54" spans="1:15" x14ac:dyDescent="0.25">
      <c r="A54" s="2">
        <v>7</v>
      </c>
      <c r="B54" s="3" t="s">
        <v>13</v>
      </c>
      <c r="C54" s="42"/>
      <c r="D54" s="1143" t="s">
        <v>44</v>
      </c>
      <c r="E54" s="400"/>
      <c r="F54" s="924"/>
      <c r="G54" s="2">
        <v>7</v>
      </c>
      <c r="H54" s="71"/>
      <c r="I54" s="1143" t="s">
        <v>44</v>
      </c>
      <c r="J54" s="941"/>
      <c r="K54" s="951"/>
      <c r="L54" s="2">
        <v>7</v>
      </c>
      <c r="M54" s="71"/>
      <c r="N54" s="319"/>
      <c r="O54" s="1115"/>
    </row>
    <row r="55" spans="1:15" x14ac:dyDescent="0.25">
      <c r="A55" s="2">
        <v>8</v>
      </c>
      <c r="B55" s="3" t="s">
        <v>14</v>
      </c>
      <c r="C55" s="291" t="s">
        <v>170</v>
      </c>
      <c r="D55" s="1143" t="s">
        <v>130</v>
      </c>
      <c r="E55" s="266" t="s">
        <v>283</v>
      </c>
      <c r="F55" s="923"/>
      <c r="G55" s="2">
        <v>8</v>
      </c>
      <c r="H55" s="43" t="s">
        <v>170</v>
      </c>
      <c r="I55" s="1143" t="s">
        <v>130</v>
      </c>
      <c r="J55" s="941"/>
      <c r="K55" s="951"/>
      <c r="L55" s="2">
        <v>8</v>
      </c>
      <c r="M55" s="43" t="s">
        <v>170</v>
      </c>
      <c r="N55" s="319"/>
      <c r="O55" s="1121" t="s">
        <v>861</v>
      </c>
    </row>
    <row r="56" spans="1:15" x14ac:dyDescent="0.25">
      <c r="A56" s="2">
        <v>9</v>
      </c>
      <c r="B56" s="3" t="s">
        <v>51</v>
      </c>
      <c r="C56" s="41" t="s">
        <v>104</v>
      </c>
      <c r="D56" s="1143" t="s">
        <v>130</v>
      </c>
      <c r="E56" s="400"/>
      <c r="F56" s="924"/>
      <c r="G56" s="2">
        <v>9</v>
      </c>
      <c r="H56" s="870" t="s">
        <v>104</v>
      </c>
      <c r="I56" s="1143" t="s">
        <v>130</v>
      </c>
      <c r="J56" s="941"/>
      <c r="K56" s="951"/>
      <c r="L56" s="2">
        <v>9</v>
      </c>
      <c r="M56" s="870" t="s">
        <v>104</v>
      </c>
      <c r="N56" s="319"/>
      <c r="O56" s="1115"/>
    </row>
    <row r="57" spans="1:15" x14ac:dyDescent="0.25">
      <c r="A57" s="2">
        <v>10</v>
      </c>
      <c r="B57" s="3" t="s">
        <v>35</v>
      </c>
      <c r="C57" s="42"/>
      <c r="D57" s="1143" t="s">
        <v>44</v>
      </c>
      <c r="E57" s="400"/>
      <c r="F57" s="924"/>
      <c r="G57" s="2">
        <v>10</v>
      </c>
      <c r="H57" s="71"/>
      <c r="I57" s="1143" t="s">
        <v>44</v>
      </c>
      <c r="J57" s="941"/>
      <c r="K57" s="951"/>
      <c r="L57" s="2">
        <v>10</v>
      </c>
      <c r="M57" s="71"/>
      <c r="N57" s="319"/>
      <c r="O57" s="1115"/>
    </row>
    <row r="58" spans="1:15" x14ac:dyDescent="0.25">
      <c r="A58" s="2">
        <v>11</v>
      </c>
      <c r="B58" s="3" t="s">
        <v>52</v>
      </c>
      <c r="C58" s="41">
        <v>2011</v>
      </c>
      <c r="D58" s="1143" t="s">
        <v>44</v>
      </c>
      <c r="E58" s="400"/>
      <c r="F58" s="924"/>
      <c r="G58" s="2">
        <v>11</v>
      </c>
      <c r="H58" s="870">
        <v>2011</v>
      </c>
      <c r="I58" s="1143" t="s">
        <v>44</v>
      </c>
      <c r="J58" s="941"/>
      <c r="K58" s="951"/>
      <c r="L58" s="2">
        <v>11</v>
      </c>
      <c r="M58" s="870">
        <v>2011</v>
      </c>
      <c r="N58" s="319"/>
      <c r="O58" s="1115"/>
    </row>
    <row r="59" spans="1:15" x14ac:dyDescent="0.25">
      <c r="A59" s="2">
        <v>12</v>
      </c>
      <c r="B59" s="3" t="s">
        <v>53</v>
      </c>
      <c r="C59" s="980" t="s">
        <v>644</v>
      </c>
      <c r="D59" s="1143" t="s">
        <v>130</v>
      </c>
      <c r="E59" s="182"/>
      <c r="F59" s="924"/>
      <c r="G59" s="537">
        <v>12</v>
      </c>
      <c r="H59" s="1509" t="str">
        <f>C59</f>
        <v>2020-04-20T10:55:30Z</v>
      </c>
      <c r="I59" s="1143" t="s">
        <v>130</v>
      </c>
      <c r="J59" s="942"/>
      <c r="K59" s="952"/>
      <c r="L59" s="537">
        <v>12</v>
      </c>
      <c r="M59" s="1509" t="str">
        <f>C59</f>
        <v>2020-04-20T10:55:30Z</v>
      </c>
      <c r="N59" s="318"/>
      <c r="O59" s="53"/>
    </row>
    <row r="60" spans="1:15" x14ac:dyDescent="0.25">
      <c r="A60" s="2">
        <v>13</v>
      </c>
      <c r="B60" s="3" t="s">
        <v>54</v>
      </c>
      <c r="C60" s="884" t="s">
        <v>646</v>
      </c>
      <c r="D60" s="1143" t="s">
        <v>130</v>
      </c>
      <c r="E60" s="182"/>
      <c r="F60" s="924"/>
      <c r="G60" s="537">
        <v>13</v>
      </c>
      <c r="H60" s="790" t="s">
        <v>666</v>
      </c>
      <c r="I60" s="1143" t="s">
        <v>130</v>
      </c>
      <c r="J60" s="943"/>
      <c r="K60" s="953"/>
      <c r="L60" s="537">
        <v>13</v>
      </c>
      <c r="M60" s="790" t="s">
        <v>666</v>
      </c>
      <c r="N60" s="431"/>
      <c r="O60" s="1123"/>
    </row>
    <row r="61" spans="1:15" x14ac:dyDescent="0.25">
      <c r="A61" s="2">
        <v>14</v>
      </c>
      <c r="B61" s="3" t="s">
        <v>37</v>
      </c>
      <c r="C61" s="919" t="s">
        <v>798</v>
      </c>
      <c r="D61" s="1143" t="s">
        <v>44</v>
      </c>
      <c r="E61" s="267"/>
      <c r="F61" s="924"/>
      <c r="G61" s="537">
        <v>14</v>
      </c>
      <c r="H61" s="129" t="s">
        <v>799</v>
      </c>
      <c r="I61" s="1143" t="s">
        <v>44</v>
      </c>
      <c r="J61" s="944"/>
      <c r="K61" s="954"/>
      <c r="L61" s="537">
        <v>14</v>
      </c>
      <c r="M61" s="129" t="s">
        <v>799</v>
      </c>
      <c r="N61" s="432"/>
      <c r="O61" s="1148">
        <v>9.1999999999999993</v>
      </c>
    </row>
    <row r="62" spans="1:15" x14ac:dyDescent="0.25">
      <c r="A62" s="2">
        <v>15</v>
      </c>
      <c r="B62" s="3" t="s">
        <v>55</v>
      </c>
      <c r="C62" s="1436" t="s">
        <v>1018</v>
      </c>
      <c r="D62" s="1143" t="s">
        <v>769</v>
      </c>
      <c r="E62" s="182"/>
      <c r="F62" s="924"/>
      <c r="G62" s="537">
        <v>15</v>
      </c>
      <c r="H62" s="1435" t="s">
        <v>622</v>
      </c>
      <c r="I62" s="1143" t="s">
        <v>769</v>
      </c>
      <c r="J62" s="941"/>
      <c r="K62" s="951"/>
      <c r="L62" s="537">
        <v>15</v>
      </c>
      <c r="M62" s="1435" t="s">
        <v>622</v>
      </c>
      <c r="N62" s="433"/>
      <c r="O62" s="1115"/>
    </row>
    <row r="63" spans="1:15" x14ac:dyDescent="0.25">
      <c r="A63" s="2">
        <v>16</v>
      </c>
      <c r="B63" s="3" t="s">
        <v>56</v>
      </c>
      <c r="C63" s="96">
        <v>65</v>
      </c>
      <c r="D63" s="1143" t="s">
        <v>44</v>
      </c>
      <c r="E63" s="267" t="s">
        <v>283</v>
      </c>
      <c r="F63" s="925"/>
      <c r="G63" s="537">
        <v>16</v>
      </c>
      <c r="H63" s="171"/>
      <c r="I63" s="1143" t="s">
        <v>44</v>
      </c>
      <c r="J63" s="944"/>
      <c r="K63" s="954"/>
      <c r="L63" s="537">
        <v>16</v>
      </c>
      <c r="M63" s="96">
        <v>65</v>
      </c>
      <c r="N63" s="432"/>
      <c r="O63" s="1115">
        <v>5.3</v>
      </c>
    </row>
    <row r="64" spans="1:15" x14ac:dyDescent="0.25">
      <c r="A64" s="2">
        <v>17</v>
      </c>
      <c r="B64" s="3" t="s">
        <v>57</v>
      </c>
      <c r="C64" s="905" t="s">
        <v>666</v>
      </c>
      <c r="D64" s="1143" t="s">
        <v>43</v>
      </c>
      <c r="E64" s="266" t="s">
        <v>283</v>
      </c>
      <c r="F64" s="923"/>
      <c r="G64" s="2">
        <v>17</v>
      </c>
      <c r="H64" s="135"/>
      <c r="I64" s="1143" t="s">
        <v>43</v>
      </c>
      <c r="J64" s="944"/>
      <c r="K64" s="954"/>
      <c r="L64" s="2">
        <v>17</v>
      </c>
      <c r="M64" s="912" t="s">
        <v>667</v>
      </c>
      <c r="N64" s="256" t="s">
        <v>283</v>
      </c>
      <c r="O64" s="1122"/>
    </row>
    <row r="65" spans="1:15" x14ac:dyDescent="0.25">
      <c r="A65" s="2">
        <v>18</v>
      </c>
      <c r="B65" s="3" t="s">
        <v>129</v>
      </c>
      <c r="C65" s="41" t="s">
        <v>105</v>
      </c>
      <c r="D65" s="1143" t="s">
        <v>130</v>
      </c>
      <c r="E65" s="266" t="s">
        <v>283</v>
      </c>
      <c r="F65" s="923"/>
      <c r="G65" s="2">
        <v>18</v>
      </c>
      <c r="H65" s="870" t="s">
        <v>105</v>
      </c>
      <c r="I65" s="1143" t="s">
        <v>130</v>
      </c>
      <c r="J65" s="941"/>
      <c r="K65" s="951"/>
      <c r="L65" s="2">
        <v>18</v>
      </c>
      <c r="M65" s="870" t="s">
        <v>105</v>
      </c>
      <c r="N65" s="319"/>
      <c r="O65" s="1115">
        <v>6.3</v>
      </c>
    </row>
    <row r="66" spans="1:15" x14ac:dyDescent="0.25">
      <c r="A66" s="2">
        <v>19</v>
      </c>
      <c r="B66" s="3" t="s">
        <v>17</v>
      </c>
      <c r="C66" s="41" t="b">
        <v>0</v>
      </c>
      <c r="D66" s="1143" t="s">
        <v>130</v>
      </c>
      <c r="E66" s="400"/>
      <c r="F66" s="924"/>
      <c r="G66" s="2">
        <v>19</v>
      </c>
      <c r="H66" s="870" t="b">
        <v>0</v>
      </c>
      <c r="I66" s="1143" t="s">
        <v>130</v>
      </c>
      <c r="J66" s="941"/>
      <c r="K66" s="951"/>
      <c r="L66" s="2">
        <v>19</v>
      </c>
      <c r="M66" s="870" t="b">
        <v>0</v>
      </c>
      <c r="N66" s="319"/>
      <c r="O66" s="1115"/>
    </row>
    <row r="67" spans="1:15" x14ac:dyDescent="0.25">
      <c r="A67" s="2">
        <v>20</v>
      </c>
      <c r="B67" s="3" t="s">
        <v>18</v>
      </c>
      <c r="C67" s="41" t="s">
        <v>111</v>
      </c>
      <c r="D67" s="679" t="s">
        <v>130</v>
      </c>
      <c r="E67" s="266" t="s">
        <v>283</v>
      </c>
      <c r="F67" s="923"/>
      <c r="G67" s="2">
        <v>20</v>
      </c>
      <c r="H67" s="870" t="s">
        <v>111</v>
      </c>
      <c r="I67" s="1143" t="s">
        <v>130</v>
      </c>
      <c r="J67" s="941"/>
      <c r="K67" s="951"/>
      <c r="L67" s="2">
        <v>20</v>
      </c>
      <c r="M67" s="870" t="s">
        <v>111</v>
      </c>
      <c r="N67" s="319"/>
      <c r="O67" s="1115">
        <v>6.15</v>
      </c>
    </row>
    <row r="68" spans="1:15" x14ac:dyDescent="0.25">
      <c r="A68" s="2">
        <v>21</v>
      </c>
      <c r="B68" s="3" t="s">
        <v>58</v>
      </c>
      <c r="C68" s="97" t="b">
        <v>0</v>
      </c>
      <c r="D68" s="1143" t="s">
        <v>130</v>
      </c>
      <c r="E68" s="427"/>
      <c r="F68" s="923"/>
      <c r="G68" s="2">
        <v>21</v>
      </c>
      <c r="H68" s="104"/>
      <c r="I68" s="1143" t="s">
        <v>130</v>
      </c>
      <c r="J68" s="941"/>
      <c r="K68" s="951"/>
      <c r="L68" s="2">
        <v>21</v>
      </c>
      <c r="M68" s="104"/>
      <c r="N68" s="433"/>
      <c r="O68" s="1115">
        <v>7.3</v>
      </c>
    </row>
    <row r="69" spans="1:15" x14ac:dyDescent="0.25">
      <c r="A69" s="2">
        <v>22</v>
      </c>
      <c r="B69" s="3" t="s">
        <v>651</v>
      </c>
      <c r="C69" s="106" t="s">
        <v>260</v>
      </c>
      <c r="D69" s="1143" t="s">
        <v>130</v>
      </c>
      <c r="E69" s="427" t="s">
        <v>283</v>
      </c>
      <c r="F69" s="923"/>
      <c r="G69" s="2">
        <v>22</v>
      </c>
      <c r="H69" s="111" t="s">
        <v>197</v>
      </c>
      <c r="I69" s="1143" t="s">
        <v>130</v>
      </c>
      <c r="J69" s="256" t="s">
        <v>283</v>
      </c>
      <c r="K69" s="925"/>
      <c r="L69" s="2">
        <v>22</v>
      </c>
      <c r="M69" s="111" t="s">
        <v>260</v>
      </c>
      <c r="N69" s="256" t="s">
        <v>283</v>
      </c>
      <c r="O69" s="1115" t="s">
        <v>864</v>
      </c>
    </row>
    <row r="70" spans="1:15" x14ac:dyDescent="0.25">
      <c r="A70" s="2">
        <v>23</v>
      </c>
      <c r="B70" s="3" t="s">
        <v>59</v>
      </c>
      <c r="C70" s="44">
        <f>C23</f>
        <v>-6.1000000000000004E-3</v>
      </c>
      <c r="D70" s="1143" t="s">
        <v>44</v>
      </c>
      <c r="E70" s="113"/>
      <c r="F70" s="791"/>
      <c r="G70" s="2">
        <v>23</v>
      </c>
      <c r="H70" s="231">
        <v>-2.5000000000000001E-3</v>
      </c>
      <c r="I70" s="1143" t="s">
        <v>44</v>
      </c>
      <c r="J70" s="945"/>
      <c r="K70" s="955"/>
      <c r="L70" s="2">
        <v>23</v>
      </c>
      <c r="M70" s="231">
        <v>-2.5000000000000001E-3</v>
      </c>
      <c r="N70" s="442"/>
      <c r="O70" s="1126">
        <v>5.0999999999999996</v>
      </c>
    </row>
    <row r="71" spans="1:15" x14ac:dyDescent="0.25">
      <c r="A71" s="2">
        <v>24</v>
      </c>
      <c r="B71" s="3" t="s">
        <v>60</v>
      </c>
      <c r="C71" s="41" t="s">
        <v>112</v>
      </c>
      <c r="D71" s="1143" t="s">
        <v>44</v>
      </c>
      <c r="E71" s="113"/>
      <c r="F71" s="791"/>
      <c r="G71" s="2">
        <v>24</v>
      </c>
      <c r="H71" s="870" t="s">
        <v>112</v>
      </c>
      <c r="I71" s="1143" t="s">
        <v>44</v>
      </c>
      <c r="J71" s="941"/>
      <c r="K71" s="951"/>
      <c r="L71" s="2">
        <v>24</v>
      </c>
      <c r="M71" s="870" t="s">
        <v>112</v>
      </c>
      <c r="N71" s="321"/>
      <c r="O71" s="1115"/>
    </row>
    <row r="72" spans="1:15" x14ac:dyDescent="0.25">
      <c r="A72" s="2">
        <v>25</v>
      </c>
      <c r="B72" s="3" t="s">
        <v>61</v>
      </c>
      <c r="C72" s="42"/>
      <c r="D72" s="1143" t="s">
        <v>44</v>
      </c>
      <c r="E72" s="113"/>
      <c r="F72" s="791"/>
      <c r="G72" s="2">
        <v>25</v>
      </c>
      <c r="H72" s="71"/>
      <c r="I72" s="1143" t="s">
        <v>44</v>
      </c>
      <c r="J72" s="941"/>
      <c r="K72" s="951"/>
      <c r="L72" s="2">
        <v>25</v>
      </c>
      <c r="M72" s="120"/>
      <c r="N72" s="321"/>
      <c r="O72" s="1115"/>
    </row>
    <row r="73" spans="1:15" x14ac:dyDescent="0.25">
      <c r="A73" s="2">
        <v>26</v>
      </c>
      <c r="B73" s="3" t="s">
        <v>62</v>
      </c>
      <c r="C73" s="42"/>
      <c r="D73" s="1143" t="s">
        <v>44</v>
      </c>
      <c r="E73" s="113"/>
      <c r="F73" s="791"/>
      <c r="G73" s="2">
        <v>26</v>
      </c>
      <c r="H73" s="71"/>
      <c r="I73" s="1143" t="s">
        <v>44</v>
      </c>
      <c r="J73" s="941"/>
      <c r="K73" s="951"/>
      <c r="L73" s="2">
        <v>26</v>
      </c>
      <c r="M73" s="120"/>
      <c r="N73" s="321"/>
      <c r="O73" s="1115"/>
    </row>
    <row r="74" spans="1:15" x14ac:dyDescent="0.25">
      <c r="A74" s="2">
        <v>27</v>
      </c>
      <c r="B74" s="3" t="s">
        <v>63</v>
      </c>
      <c r="C74" s="42"/>
      <c r="D74" s="1143" t="s">
        <v>44</v>
      </c>
      <c r="E74" s="113"/>
      <c r="F74" s="791"/>
      <c r="G74" s="2">
        <v>27</v>
      </c>
      <c r="H74" s="71"/>
      <c r="I74" s="1143" t="s">
        <v>44</v>
      </c>
      <c r="J74" s="941"/>
      <c r="K74" s="951"/>
      <c r="L74" s="2">
        <v>27</v>
      </c>
      <c r="M74" s="120"/>
      <c r="N74" s="321"/>
      <c r="O74" s="1115"/>
    </row>
    <row r="75" spans="1:15" x14ac:dyDescent="0.25">
      <c r="A75" s="2">
        <v>28</v>
      </c>
      <c r="B75" s="3" t="s">
        <v>64</v>
      </c>
      <c r="C75" s="42"/>
      <c r="D75" s="1143" t="s">
        <v>44</v>
      </c>
      <c r="E75" s="113"/>
      <c r="F75" s="791"/>
      <c r="G75" s="2">
        <v>28</v>
      </c>
      <c r="H75" s="71"/>
      <c r="I75" s="1143" t="s">
        <v>44</v>
      </c>
      <c r="J75" s="941"/>
      <c r="K75" s="951"/>
      <c r="L75" s="2">
        <v>28</v>
      </c>
      <c r="M75" s="120"/>
      <c r="N75" s="321"/>
      <c r="O75" s="1115"/>
    </row>
    <row r="76" spans="1:15" x14ac:dyDescent="0.25">
      <c r="A76" s="2">
        <v>29</v>
      </c>
      <c r="B76" s="3" t="s">
        <v>65</v>
      </c>
      <c r="C76" s="42"/>
      <c r="D76" s="1143" t="s">
        <v>44</v>
      </c>
      <c r="E76" s="113"/>
      <c r="F76" s="791"/>
      <c r="G76" s="2">
        <v>29</v>
      </c>
      <c r="H76" s="71"/>
      <c r="I76" s="1143" t="s">
        <v>44</v>
      </c>
      <c r="J76" s="941"/>
      <c r="K76" s="951"/>
      <c r="L76" s="2">
        <v>29</v>
      </c>
      <c r="M76" s="120"/>
      <c r="N76" s="321"/>
      <c r="O76" s="1115"/>
    </row>
    <row r="77" spans="1:15" x14ac:dyDescent="0.25">
      <c r="A77" s="2">
        <v>30</v>
      </c>
      <c r="B77" s="3" t="s">
        <v>66</v>
      </c>
      <c r="C77" s="42"/>
      <c r="D77" s="1143" t="s">
        <v>44</v>
      </c>
      <c r="E77" s="113"/>
      <c r="F77" s="791"/>
      <c r="G77" s="2">
        <v>30</v>
      </c>
      <c r="H77" s="71"/>
      <c r="I77" s="1143" t="s">
        <v>44</v>
      </c>
      <c r="J77" s="941"/>
      <c r="K77" s="951"/>
      <c r="L77" s="2">
        <v>30</v>
      </c>
      <c r="M77" s="120"/>
      <c r="N77" s="321"/>
      <c r="O77" s="1115"/>
    </row>
    <row r="78" spans="1:15" x14ac:dyDescent="0.25">
      <c r="A78" s="2">
        <v>31</v>
      </c>
      <c r="B78" s="3" t="s">
        <v>67</v>
      </c>
      <c r="C78" s="42"/>
      <c r="D78" s="1143" t="s">
        <v>44</v>
      </c>
      <c r="E78" s="113"/>
      <c r="F78" s="791"/>
      <c r="G78" s="2">
        <v>31</v>
      </c>
      <c r="H78" s="71"/>
      <c r="I78" s="1143" t="s">
        <v>44</v>
      </c>
      <c r="J78" s="941"/>
      <c r="K78" s="951"/>
      <c r="L78" s="2">
        <v>31</v>
      </c>
      <c r="M78" s="120"/>
      <c r="N78" s="321"/>
      <c r="O78" s="1115"/>
    </row>
    <row r="79" spans="1:15" x14ac:dyDescent="0.25">
      <c r="A79" s="2">
        <v>32</v>
      </c>
      <c r="B79" s="3" t="s">
        <v>68</v>
      </c>
      <c r="C79" s="42"/>
      <c r="D79" s="1143" t="s">
        <v>44</v>
      </c>
      <c r="E79" s="113"/>
      <c r="F79" s="791"/>
      <c r="G79" s="2">
        <v>32</v>
      </c>
      <c r="H79" s="71"/>
      <c r="I79" s="1143" t="s">
        <v>44</v>
      </c>
      <c r="J79" s="941"/>
      <c r="K79" s="951"/>
      <c r="L79" s="2">
        <v>32</v>
      </c>
      <c r="M79" s="120"/>
      <c r="N79" s="321"/>
      <c r="O79" s="1115"/>
    </row>
    <row r="80" spans="1:15" x14ac:dyDescent="0.25">
      <c r="A80" s="2">
        <v>35</v>
      </c>
      <c r="B80" s="3" t="s">
        <v>72</v>
      </c>
      <c r="C80" s="42"/>
      <c r="D80" s="1143" t="s">
        <v>43</v>
      </c>
      <c r="E80" s="113"/>
      <c r="F80" s="791"/>
      <c r="G80" s="2">
        <v>35</v>
      </c>
      <c r="H80" s="71"/>
      <c r="I80" s="679" t="s">
        <v>43</v>
      </c>
      <c r="J80" s="941"/>
      <c r="K80" s="951"/>
      <c r="L80" s="2">
        <v>35</v>
      </c>
      <c r="M80" s="120"/>
      <c r="N80" s="321"/>
      <c r="O80" s="1115"/>
    </row>
    <row r="81" spans="1:15" x14ac:dyDescent="0.25">
      <c r="A81" s="2">
        <v>36</v>
      </c>
      <c r="B81" s="3" t="s">
        <v>73</v>
      </c>
      <c r="C81" s="42"/>
      <c r="D81" s="1143" t="s">
        <v>44</v>
      </c>
      <c r="E81" s="113"/>
      <c r="F81" s="791"/>
      <c r="G81" s="2">
        <v>36</v>
      </c>
      <c r="H81" s="71"/>
      <c r="I81" s="679" t="s">
        <v>44</v>
      </c>
      <c r="J81" s="941"/>
      <c r="K81" s="951"/>
      <c r="L81" s="2">
        <v>36</v>
      </c>
      <c r="M81" s="120"/>
      <c r="N81" s="321"/>
      <c r="O81" s="1115"/>
    </row>
    <row r="82" spans="1:15" x14ac:dyDescent="0.25">
      <c r="A82" s="2">
        <v>37</v>
      </c>
      <c r="B82" s="3" t="s">
        <v>69</v>
      </c>
      <c r="C82" s="45">
        <f>C21</f>
        <v>10162756.897260273</v>
      </c>
      <c r="D82" s="1143" t="s">
        <v>130</v>
      </c>
      <c r="E82" s="113"/>
      <c r="F82" s="791"/>
      <c r="G82" s="2">
        <v>37</v>
      </c>
      <c r="H82" s="871">
        <f>C82</f>
        <v>10162756.897260273</v>
      </c>
      <c r="I82" s="1143" t="s">
        <v>130</v>
      </c>
      <c r="J82" s="946"/>
      <c r="K82" s="956"/>
      <c r="L82" s="2">
        <v>37</v>
      </c>
      <c r="M82" s="918">
        <f>H82</f>
        <v>10162756.897260273</v>
      </c>
      <c r="N82" s="443"/>
      <c r="O82" s="1116">
        <v>10.1</v>
      </c>
    </row>
    <row r="83" spans="1:15" x14ac:dyDescent="0.25">
      <c r="A83" s="2">
        <v>38</v>
      </c>
      <c r="B83" s="3" t="s">
        <v>70</v>
      </c>
      <c r="C83" s="131">
        <v>10161551.48</v>
      </c>
      <c r="D83" s="1143" t="s">
        <v>44</v>
      </c>
      <c r="E83" s="266" t="s">
        <v>283</v>
      </c>
      <c r="F83" s="923"/>
      <c r="G83" s="2">
        <v>38</v>
      </c>
      <c r="H83" s="131">
        <f>H82*(1+((H70*92)/(100*360)))</f>
        <v>10162691.968535651</v>
      </c>
      <c r="I83" s="1143" t="s">
        <v>44</v>
      </c>
      <c r="J83" s="266"/>
      <c r="K83" s="923"/>
      <c r="L83" s="2">
        <v>38</v>
      </c>
      <c r="M83" s="131">
        <f>M82*(1+((M70*92)/(100*360)))</f>
        <v>10162691.968535651</v>
      </c>
      <c r="N83" s="443"/>
      <c r="O83" s="1116"/>
    </row>
    <row r="84" spans="1:15" x14ac:dyDescent="0.25">
      <c r="A84" s="2">
        <v>39</v>
      </c>
      <c r="B84" s="3" t="s">
        <v>71</v>
      </c>
      <c r="C84" s="41" t="str">
        <f>C22</f>
        <v>EUR</v>
      </c>
      <c r="D84" s="1143" t="s">
        <v>130</v>
      </c>
      <c r="E84" s="113"/>
      <c r="F84" s="791"/>
      <c r="G84" s="2">
        <v>39</v>
      </c>
      <c r="H84" s="858" t="s">
        <v>99</v>
      </c>
      <c r="I84" s="1143" t="s">
        <v>130</v>
      </c>
      <c r="J84" s="941"/>
      <c r="K84" s="951"/>
      <c r="L84" s="2">
        <v>39</v>
      </c>
      <c r="M84" s="858" t="s">
        <v>99</v>
      </c>
      <c r="N84" s="319"/>
      <c r="O84" s="1115"/>
    </row>
    <row r="85" spans="1:15" x14ac:dyDescent="0.25">
      <c r="A85" s="2">
        <v>73</v>
      </c>
      <c r="B85" s="3" t="s">
        <v>81</v>
      </c>
      <c r="C85" s="41" t="b">
        <v>0</v>
      </c>
      <c r="D85" s="679" t="s">
        <v>130</v>
      </c>
      <c r="E85" s="113"/>
      <c r="F85" s="791"/>
      <c r="G85" s="2">
        <v>73</v>
      </c>
      <c r="H85" s="858" t="b">
        <v>0</v>
      </c>
      <c r="I85" s="1143" t="s">
        <v>130</v>
      </c>
      <c r="J85" s="941"/>
      <c r="K85" s="951"/>
      <c r="L85" s="2">
        <v>73</v>
      </c>
      <c r="M85" s="858" t="b">
        <v>0</v>
      </c>
      <c r="N85" s="319"/>
      <c r="O85" s="1115">
        <v>6.1</v>
      </c>
    </row>
    <row r="86" spans="1:15" x14ac:dyDescent="0.25">
      <c r="A86" s="2">
        <v>74</v>
      </c>
      <c r="B86" s="3" t="s">
        <v>78</v>
      </c>
      <c r="C86" s="1436" t="s">
        <v>1018</v>
      </c>
      <c r="D86" s="1144" t="s">
        <v>769</v>
      </c>
      <c r="E86" s="113"/>
      <c r="F86" s="791"/>
      <c r="G86" s="2">
        <v>74</v>
      </c>
      <c r="H86" s="1435" t="s">
        <v>622</v>
      </c>
      <c r="I86" s="1144" t="s">
        <v>769</v>
      </c>
      <c r="J86" s="943"/>
      <c r="K86" s="953"/>
      <c r="L86" s="2">
        <v>74</v>
      </c>
      <c r="M86" s="1435" t="s">
        <v>622</v>
      </c>
      <c r="N86" s="436"/>
      <c r="O86" s="1115"/>
    </row>
    <row r="87" spans="1:15" x14ac:dyDescent="0.25">
      <c r="A87" s="2">
        <v>75</v>
      </c>
      <c r="B87" s="3" t="s">
        <v>19</v>
      </c>
      <c r="C87" s="41" t="s">
        <v>113</v>
      </c>
      <c r="D87" s="679" t="s">
        <v>44</v>
      </c>
      <c r="E87" s="113"/>
      <c r="F87" s="791"/>
      <c r="G87" s="2">
        <v>75</v>
      </c>
      <c r="H87" s="1435" t="s">
        <v>622</v>
      </c>
      <c r="I87" s="1144" t="s">
        <v>769</v>
      </c>
      <c r="J87" s="941"/>
      <c r="K87" s="951"/>
      <c r="L87" s="537">
        <v>75</v>
      </c>
      <c r="M87" s="1435" t="s">
        <v>622</v>
      </c>
      <c r="N87" s="319"/>
      <c r="O87" s="1123"/>
    </row>
    <row r="88" spans="1:15" x14ac:dyDescent="0.25">
      <c r="A88" s="2">
        <v>76</v>
      </c>
      <c r="B88" s="9" t="s">
        <v>30</v>
      </c>
      <c r="C88" s="42"/>
      <c r="D88" s="679" t="s">
        <v>44</v>
      </c>
      <c r="E88" s="113"/>
      <c r="F88" s="791"/>
      <c r="G88" s="2">
        <v>76</v>
      </c>
      <c r="H88" s="1435" t="s">
        <v>622</v>
      </c>
      <c r="I88" s="1144" t="s">
        <v>769</v>
      </c>
      <c r="J88" s="941"/>
      <c r="K88" s="951"/>
      <c r="L88" s="537">
        <v>76</v>
      </c>
      <c r="M88" s="1435" t="s">
        <v>622</v>
      </c>
      <c r="N88" s="319"/>
      <c r="O88" s="1115"/>
    </row>
    <row r="89" spans="1:15" x14ac:dyDescent="0.25">
      <c r="A89" s="2">
        <v>77</v>
      </c>
      <c r="B89" s="9" t="s">
        <v>31</v>
      </c>
      <c r="C89" s="42"/>
      <c r="D89" s="679" t="s">
        <v>44</v>
      </c>
      <c r="E89" s="113"/>
      <c r="F89" s="791"/>
      <c r="G89" s="2">
        <v>77</v>
      </c>
      <c r="H89" s="1435" t="s">
        <v>622</v>
      </c>
      <c r="I89" s="1144" t="s">
        <v>769</v>
      </c>
      <c r="J89" s="941"/>
      <c r="K89" s="951"/>
      <c r="L89" s="537">
        <v>77</v>
      </c>
      <c r="M89" s="1435" t="s">
        <v>622</v>
      </c>
      <c r="N89" s="319"/>
      <c r="O89" s="1115"/>
    </row>
    <row r="90" spans="1:15" x14ac:dyDescent="0.25">
      <c r="A90" s="2">
        <v>78</v>
      </c>
      <c r="B90" s="9" t="s">
        <v>77</v>
      </c>
      <c r="C90" s="41" t="str">
        <f>H17</f>
        <v>DE0001102317</v>
      </c>
      <c r="D90" s="679" t="s">
        <v>44</v>
      </c>
      <c r="E90" s="113"/>
      <c r="F90" s="791"/>
      <c r="G90" s="2">
        <v>78</v>
      </c>
      <c r="H90" s="1435" t="s">
        <v>622</v>
      </c>
      <c r="I90" s="1144" t="s">
        <v>769</v>
      </c>
      <c r="J90" s="941"/>
      <c r="K90" s="951"/>
      <c r="L90" s="537">
        <v>78</v>
      </c>
      <c r="M90" s="1435" t="s">
        <v>622</v>
      </c>
      <c r="N90" s="319"/>
      <c r="O90" s="1115"/>
    </row>
    <row r="91" spans="1:15" x14ac:dyDescent="0.25">
      <c r="A91" s="2">
        <v>79</v>
      </c>
      <c r="B91" s="9" t="s">
        <v>76</v>
      </c>
      <c r="C91" s="41" t="s">
        <v>118</v>
      </c>
      <c r="D91" s="679" t="s">
        <v>44</v>
      </c>
      <c r="E91" s="113"/>
      <c r="F91" s="791"/>
      <c r="G91" s="2">
        <v>79</v>
      </c>
      <c r="H91" s="1435" t="s">
        <v>622</v>
      </c>
      <c r="I91" s="1144" t="s">
        <v>769</v>
      </c>
      <c r="J91" s="941"/>
      <c r="K91" s="951"/>
      <c r="L91" s="537">
        <v>79</v>
      </c>
      <c r="M91" s="1435" t="s">
        <v>622</v>
      </c>
      <c r="N91" s="319"/>
      <c r="O91" s="1115">
        <v>6.12</v>
      </c>
    </row>
    <row r="92" spans="1:15" x14ac:dyDescent="0.25">
      <c r="A92" s="2">
        <v>83</v>
      </c>
      <c r="B92" s="9" t="s">
        <v>20</v>
      </c>
      <c r="C92" s="45">
        <f>C19</f>
        <v>10000000</v>
      </c>
      <c r="D92" s="679" t="s">
        <v>44</v>
      </c>
      <c r="E92" s="113"/>
      <c r="F92" s="791"/>
      <c r="G92" s="2">
        <v>83</v>
      </c>
      <c r="H92" s="1435" t="s">
        <v>622</v>
      </c>
      <c r="I92" s="1144" t="s">
        <v>769</v>
      </c>
      <c r="J92" s="946"/>
      <c r="K92" s="956"/>
      <c r="L92" s="537">
        <v>83</v>
      </c>
      <c r="M92" s="1435" t="s">
        <v>622</v>
      </c>
      <c r="N92" s="435"/>
      <c r="O92" s="1115"/>
    </row>
    <row r="93" spans="1:15" x14ac:dyDescent="0.25">
      <c r="A93" s="2">
        <v>85</v>
      </c>
      <c r="B93" s="3" t="s">
        <v>21</v>
      </c>
      <c r="C93" s="41" t="s">
        <v>99</v>
      </c>
      <c r="D93" s="679" t="s">
        <v>43</v>
      </c>
      <c r="E93" s="113"/>
      <c r="F93" s="791"/>
      <c r="G93" s="2">
        <v>85</v>
      </c>
      <c r="H93" s="1435" t="s">
        <v>622</v>
      </c>
      <c r="I93" s="1144" t="s">
        <v>769</v>
      </c>
      <c r="J93" s="941"/>
      <c r="K93" s="951"/>
      <c r="L93" s="537">
        <v>85</v>
      </c>
      <c r="M93" s="1435" t="s">
        <v>622</v>
      </c>
      <c r="N93" s="319"/>
      <c r="O93" s="1125">
        <v>6.4</v>
      </c>
    </row>
    <row r="94" spans="1:15" x14ac:dyDescent="0.25">
      <c r="A94" s="2">
        <v>86</v>
      </c>
      <c r="B94" s="3" t="s">
        <v>22</v>
      </c>
      <c r="C94" s="42"/>
      <c r="D94" s="679" t="s">
        <v>43</v>
      </c>
      <c r="E94" s="266" t="s">
        <v>283</v>
      </c>
      <c r="F94" s="791"/>
      <c r="G94" s="2">
        <v>86</v>
      </c>
      <c r="H94" s="1435" t="s">
        <v>622</v>
      </c>
      <c r="I94" s="1144" t="s">
        <v>769</v>
      </c>
      <c r="J94" s="941"/>
      <c r="K94" s="951"/>
      <c r="L94" s="537">
        <v>86</v>
      </c>
      <c r="M94" s="1435" t="s">
        <v>622</v>
      </c>
      <c r="N94" s="319"/>
      <c r="O94" s="1115">
        <v>6.6</v>
      </c>
    </row>
    <row r="95" spans="1:15" x14ac:dyDescent="0.25">
      <c r="A95" s="2">
        <v>87</v>
      </c>
      <c r="B95" s="3" t="s">
        <v>23</v>
      </c>
      <c r="C95" s="141">
        <f>(C20/C19)*100</f>
        <v>102.13826027397259</v>
      </c>
      <c r="D95" s="679" t="s">
        <v>44</v>
      </c>
      <c r="E95" s="266" t="s">
        <v>283</v>
      </c>
      <c r="F95" s="923"/>
      <c r="G95" s="2">
        <v>87</v>
      </c>
      <c r="H95" s="1435" t="s">
        <v>622</v>
      </c>
      <c r="I95" s="1144" t="s">
        <v>769</v>
      </c>
      <c r="J95" s="947"/>
      <c r="K95" s="957"/>
      <c r="L95" s="537">
        <v>87</v>
      </c>
      <c r="M95" s="1435" t="s">
        <v>622</v>
      </c>
      <c r="N95" s="437"/>
      <c r="O95" s="1127">
        <v>6.7</v>
      </c>
    </row>
    <row r="96" spans="1:15" x14ac:dyDescent="0.25">
      <c r="A96" s="2">
        <v>88</v>
      </c>
      <c r="B96" s="3" t="s">
        <v>24</v>
      </c>
      <c r="C96" s="21">
        <f>C20</f>
        <v>10213826.02739726</v>
      </c>
      <c r="D96" s="679" t="s">
        <v>44</v>
      </c>
      <c r="E96" s="266" t="s">
        <v>283</v>
      </c>
      <c r="F96" s="923"/>
      <c r="G96" s="2">
        <v>88</v>
      </c>
      <c r="H96" s="1435" t="s">
        <v>622</v>
      </c>
      <c r="I96" s="1144" t="s">
        <v>769</v>
      </c>
      <c r="J96" s="946"/>
      <c r="K96" s="956"/>
      <c r="L96" s="537">
        <v>88</v>
      </c>
      <c r="M96" s="1435" t="s">
        <v>622</v>
      </c>
      <c r="N96" s="435"/>
      <c r="O96" s="1117"/>
    </row>
    <row r="97" spans="1:15" x14ac:dyDescent="0.25">
      <c r="A97" s="2">
        <v>89</v>
      </c>
      <c r="B97" s="3" t="s">
        <v>25</v>
      </c>
      <c r="C97" s="46">
        <v>0.5</v>
      </c>
      <c r="D97" s="679" t="s">
        <v>44</v>
      </c>
      <c r="E97" s="400"/>
      <c r="F97" s="924"/>
      <c r="G97" s="2">
        <v>89</v>
      </c>
      <c r="H97" s="1435" t="s">
        <v>622</v>
      </c>
      <c r="I97" s="1144" t="s">
        <v>769</v>
      </c>
      <c r="J97" s="948"/>
      <c r="K97" s="958"/>
      <c r="L97" s="537">
        <v>89</v>
      </c>
      <c r="M97" s="1435" t="s">
        <v>622</v>
      </c>
      <c r="N97" s="438"/>
      <c r="O97" s="1126">
        <v>6.8</v>
      </c>
    </row>
    <row r="98" spans="1:15" x14ac:dyDescent="0.25">
      <c r="A98" s="2">
        <v>90</v>
      </c>
      <c r="B98" s="3" t="s">
        <v>26</v>
      </c>
      <c r="C98" s="41" t="s">
        <v>114</v>
      </c>
      <c r="D98" s="679" t="s">
        <v>44</v>
      </c>
      <c r="E98" s="400"/>
      <c r="F98" s="924"/>
      <c r="G98" s="2">
        <v>90</v>
      </c>
      <c r="H98" s="1435" t="s">
        <v>622</v>
      </c>
      <c r="I98" s="1144" t="s">
        <v>769</v>
      </c>
      <c r="J98" s="941"/>
      <c r="K98" s="951"/>
      <c r="L98" s="537">
        <v>90</v>
      </c>
      <c r="M98" s="1435" t="s">
        <v>622</v>
      </c>
      <c r="N98" s="319"/>
      <c r="O98" s="1115">
        <v>6.13</v>
      </c>
    </row>
    <row r="99" spans="1:15" x14ac:dyDescent="0.25">
      <c r="A99" s="2">
        <v>91</v>
      </c>
      <c r="B99" s="3" t="s">
        <v>27</v>
      </c>
      <c r="C99" s="47" t="s">
        <v>121</v>
      </c>
      <c r="D99" s="679" t="s">
        <v>44</v>
      </c>
      <c r="E99" s="266" t="s">
        <v>283</v>
      </c>
      <c r="F99" s="923"/>
      <c r="G99" s="2">
        <v>91</v>
      </c>
      <c r="H99" s="1435" t="s">
        <v>622</v>
      </c>
      <c r="I99" s="1144" t="s">
        <v>769</v>
      </c>
      <c r="J99" s="949"/>
      <c r="K99" s="959"/>
      <c r="L99" s="537">
        <v>91</v>
      </c>
      <c r="M99" s="1435" t="s">
        <v>622</v>
      </c>
      <c r="N99" s="439"/>
      <c r="O99" s="1124"/>
    </row>
    <row r="100" spans="1:15" x14ac:dyDescent="0.25">
      <c r="A100" s="2">
        <v>92</v>
      </c>
      <c r="B100" s="3" t="s">
        <v>28</v>
      </c>
      <c r="C100" s="41" t="s">
        <v>115</v>
      </c>
      <c r="D100" s="679" t="s">
        <v>44</v>
      </c>
      <c r="E100" s="400"/>
      <c r="F100" s="924"/>
      <c r="G100" s="2">
        <v>92</v>
      </c>
      <c r="H100" s="1435" t="s">
        <v>622</v>
      </c>
      <c r="I100" s="1144" t="s">
        <v>769</v>
      </c>
      <c r="J100" s="941"/>
      <c r="K100" s="951"/>
      <c r="L100" s="537">
        <v>92</v>
      </c>
      <c r="M100" s="1435" t="s">
        <v>622</v>
      </c>
      <c r="N100" s="319"/>
      <c r="O100" s="1115">
        <v>6.11</v>
      </c>
    </row>
    <row r="101" spans="1:15" x14ac:dyDescent="0.25">
      <c r="A101" s="2">
        <v>93</v>
      </c>
      <c r="B101" s="3" t="s">
        <v>75</v>
      </c>
      <c r="C101" s="48" t="s">
        <v>119</v>
      </c>
      <c r="D101" s="679" t="s">
        <v>44</v>
      </c>
      <c r="E101" s="400"/>
      <c r="F101" s="924"/>
      <c r="G101" s="2">
        <v>93</v>
      </c>
      <c r="H101" s="1435" t="s">
        <v>622</v>
      </c>
      <c r="I101" s="1144" t="s">
        <v>769</v>
      </c>
      <c r="J101" s="950"/>
      <c r="K101" s="960"/>
      <c r="L101" s="537">
        <v>93</v>
      </c>
      <c r="M101" s="1435" t="s">
        <v>622</v>
      </c>
      <c r="N101" s="440"/>
      <c r="O101" s="1373">
        <v>6.1</v>
      </c>
    </row>
    <row r="102" spans="1:15" x14ac:dyDescent="0.25">
      <c r="A102" s="2">
        <v>94</v>
      </c>
      <c r="B102" s="3" t="s">
        <v>74</v>
      </c>
      <c r="C102" s="41" t="s">
        <v>116</v>
      </c>
      <c r="D102" s="679" t="s">
        <v>44</v>
      </c>
      <c r="E102" s="400"/>
      <c r="F102" s="924"/>
      <c r="G102" s="2">
        <v>94</v>
      </c>
      <c r="H102" s="1435" t="s">
        <v>622</v>
      </c>
      <c r="I102" s="1144" t="s">
        <v>769</v>
      </c>
      <c r="J102" s="941"/>
      <c r="K102" s="951"/>
      <c r="L102" s="537">
        <v>94</v>
      </c>
      <c r="M102" s="1435" t="s">
        <v>622</v>
      </c>
      <c r="N102" s="319"/>
      <c r="O102" s="1115">
        <v>6.14</v>
      </c>
    </row>
    <row r="103" spans="1:15" x14ac:dyDescent="0.25">
      <c r="A103" s="2">
        <v>95</v>
      </c>
      <c r="B103" s="9" t="s">
        <v>38</v>
      </c>
      <c r="C103" s="41" t="b">
        <v>1</v>
      </c>
      <c r="D103" s="679" t="s">
        <v>44</v>
      </c>
      <c r="E103" s="266" t="s">
        <v>283</v>
      </c>
      <c r="F103" s="923"/>
      <c r="G103" s="2">
        <v>95</v>
      </c>
      <c r="H103" s="1435" t="s">
        <v>622</v>
      </c>
      <c r="I103" s="1144" t="s">
        <v>769</v>
      </c>
      <c r="J103" s="941"/>
      <c r="K103" s="951"/>
      <c r="L103" s="537">
        <v>95</v>
      </c>
      <c r="M103" s="1435" t="s">
        <v>622</v>
      </c>
      <c r="N103" s="319"/>
      <c r="O103" s="1115">
        <v>6.15</v>
      </c>
    </row>
    <row r="104" spans="1:15" x14ac:dyDescent="0.25">
      <c r="A104" s="18">
        <v>96</v>
      </c>
      <c r="B104" s="10" t="s">
        <v>36</v>
      </c>
      <c r="C104" s="42"/>
      <c r="D104" s="679" t="s">
        <v>44</v>
      </c>
      <c r="E104" s="276"/>
      <c r="F104" s="353"/>
      <c r="G104" s="18">
        <v>96</v>
      </c>
      <c r="H104" s="1435" t="s">
        <v>622</v>
      </c>
      <c r="I104" s="1144" t="s">
        <v>769</v>
      </c>
      <c r="J104" s="941"/>
      <c r="K104" s="951"/>
      <c r="L104" s="269">
        <v>96</v>
      </c>
      <c r="M104" s="1435" t="s">
        <v>622</v>
      </c>
      <c r="N104" s="319"/>
      <c r="O104" s="1115"/>
    </row>
    <row r="105" spans="1:15" x14ac:dyDescent="0.25">
      <c r="A105" s="18">
        <v>97</v>
      </c>
      <c r="B105" s="10" t="s">
        <v>32</v>
      </c>
      <c r="C105" s="42"/>
      <c r="D105" s="679" t="s">
        <v>44</v>
      </c>
      <c r="E105" s="276"/>
      <c r="F105" s="353"/>
      <c r="G105" s="18">
        <v>97</v>
      </c>
      <c r="H105" s="1435" t="s">
        <v>622</v>
      </c>
      <c r="I105" s="1144" t="s">
        <v>769</v>
      </c>
      <c r="J105" s="941"/>
      <c r="K105" s="951"/>
      <c r="L105" s="269">
        <v>97</v>
      </c>
      <c r="M105" s="1435" t="s">
        <v>622</v>
      </c>
      <c r="N105" s="319"/>
      <c r="O105" s="1115"/>
    </row>
    <row r="106" spans="1:15" x14ac:dyDescent="0.25">
      <c r="A106" s="18">
        <v>98</v>
      </c>
      <c r="B106" s="10" t="s">
        <v>39</v>
      </c>
      <c r="C106" s="41" t="s">
        <v>47</v>
      </c>
      <c r="D106" s="1143" t="s">
        <v>130</v>
      </c>
      <c r="E106" s="113"/>
      <c r="F106" s="791"/>
      <c r="G106" s="18">
        <v>98</v>
      </c>
      <c r="H106" s="99" t="s">
        <v>42</v>
      </c>
      <c r="I106" s="1143" t="s">
        <v>130</v>
      </c>
      <c r="J106" s="266" t="s">
        <v>283</v>
      </c>
      <c r="K106" s="923"/>
      <c r="L106" s="18">
        <v>98</v>
      </c>
      <c r="M106" s="99" t="s">
        <v>42</v>
      </c>
      <c r="N106" s="266" t="s">
        <v>283</v>
      </c>
      <c r="O106" s="1115">
        <v>9.18</v>
      </c>
    </row>
    <row r="107" spans="1:15" x14ac:dyDescent="0.25">
      <c r="A107" s="18">
        <v>99</v>
      </c>
      <c r="B107" s="10" t="s">
        <v>29</v>
      </c>
      <c r="C107" s="41" t="s">
        <v>117</v>
      </c>
      <c r="D107" s="1143" t="s">
        <v>130</v>
      </c>
      <c r="E107" s="113"/>
      <c r="F107" s="791"/>
      <c r="G107" s="18">
        <v>99</v>
      </c>
      <c r="H107" s="217" t="s">
        <v>117</v>
      </c>
      <c r="I107" s="1143" t="s">
        <v>130</v>
      </c>
      <c r="J107" s="941"/>
      <c r="K107" s="951"/>
      <c r="L107" s="18">
        <v>99</v>
      </c>
      <c r="M107" s="217" t="s">
        <v>117</v>
      </c>
      <c r="N107" s="319"/>
      <c r="O107" s="1115"/>
    </row>
    <row r="108" spans="1:15" x14ac:dyDescent="0.25">
      <c r="A108" s="12" t="s">
        <v>122</v>
      </c>
      <c r="C108" s="16">
        <v>49</v>
      </c>
      <c r="D108" s="56"/>
      <c r="G108" s="12"/>
      <c r="H108" s="16">
        <v>32</v>
      </c>
      <c r="L108" s="12"/>
      <c r="M108" s="16">
        <v>32</v>
      </c>
      <c r="N108" s="139"/>
    </row>
    <row r="109" spans="1:15" x14ac:dyDescent="0.25">
      <c r="A109" s="7"/>
      <c r="B109" s="7"/>
      <c r="C109" s="195"/>
      <c r="D109" s="57"/>
      <c r="E109" s="175"/>
      <c r="G109" s="920" t="s">
        <v>856</v>
      </c>
      <c r="H109" s="920"/>
      <c r="I109" s="920"/>
      <c r="J109" s="920"/>
      <c r="K109" s="920"/>
      <c r="L109" s="920"/>
      <c r="M109" s="7"/>
    </row>
    <row r="110" spans="1:15" x14ac:dyDescent="0.25">
      <c r="A110" s="778">
        <v>1.1000000000000001</v>
      </c>
      <c r="B110" s="1607" t="s">
        <v>159</v>
      </c>
      <c r="C110" s="1607"/>
      <c r="D110" s="1607"/>
      <c r="E110" s="1607"/>
      <c r="F110" s="975"/>
      <c r="G110" s="778">
        <v>1.1000000000000001</v>
      </c>
      <c r="H110" s="1844" t="s">
        <v>416</v>
      </c>
      <c r="I110" s="1844"/>
      <c r="J110" s="1844"/>
      <c r="K110" s="937"/>
      <c r="L110" s="778">
        <v>1.1000000000000001</v>
      </c>
      <c r="M110" s="1844" t="s">
        <v>416</v>
      </c>
      <c r="N110" s="1844"/>
      <c r="O110" s="445"/>
    </row>
    <row r="111" spans="1:15" ht="15.75" customHeight="1" x14ac:dyDescent="0.25">
      <c r="A111" s="778">
        <v>1.2</v>
      </c>
      <c r="B111" s="1589" t="s">
        <v>313</v>
      </c>
      <c r="C111" s="1589"/>
      <c r="D111" s="1589"/>
      <c r="E111" s="1589"/>
      <c r="F111" s="974"/>
      <c r="G111" s="1896">
        <v>2.2999999999999998</v>
      </c>
      <c r="H111" s="1679" t="s">
        <v>1071</v>
      </c>
      <c r="I111" s="1567"/>
      <c r="J111" s="1568"/>
      <c r="K111" s="940"/>
      <c r="L111" s="1896">
        <v>2.2999999999999998</v>
      </c>
      <c r="M111" s="1895" t="s">
        <v>1071</v>
      </c>
      <c r="N111" s="1651"/>
      <c r="O111" s="391"/>
    </row>
    <row r="112" spans="1:15" x14ac:dyDescent="0.25">
      <c r="A112" s="778">
        <v>1.7</v>
      </c>
      <c r="B112" s="1589" t="s">
        <v>400</v>
      </c>
      <c r="C112" s="1589"/>
      <c r="D112" s="1589"/>
      <c r="E112" s="1589"/>
      <c r="F112" s="974"/>
      <c r="G112" s="1901"/>
      <c r="H112" s="1680"/>
      <c r="I112" s="1590"/>
      <c r="J112" s="1681"/>
      <c r="K112" s="940"/>
      <c r="L112" s="1901"/>
      <c r="M112" s="1652"/>
      <c r="N112" s="1654"/>
      <c r="O112" s="391"/>
    </row>
    <row r="113" spans="1:15" ht="15.75" customHeight="1" x14ac:dyDescent="0.25">
      <c r="A113" s="778">
        <v>1.8</v>
      </c>
      <c r="B113" s="1589" t="s">
        <v>401</v>
      </c>
      <c r="C113" s="1589"/>
      <c r="D113" s="1589"/>
      <c r="E113" s="1589"/>
      <c r="F113" s="974"/>
      <c r="G113" s="1901"/>
      <c r="H113" s="1680"/>
      <c r="I113" s="1590"/>
      <c r="J113" s="1681"/>
      <c r="K113" s="940"/>
      <c r="L113" s="1901"/>
      <c r="M113" s="1652"/>
      <c r="N113" s="1654"/>
      <c r="O113" s="444"/>
    </row>
    <row r="114" spans="1:15" x14ac:dyDescent="0.25">
      <c r="A114" s="783">
        <v>1.1000000000000001</v>
      </c>
      <c r="B114" s="1589" t="s">
        <v>402</v>
      </c>
      <c r="C114" s="1589"/>
      <c r="D114" s="1589"/>
      <c r="E114" s="1589"/>
      <c r="F114" s="974"/>
      <c r="G114" s="1897"/>
      <c r="H114" s="1624"/>
      <c r="I114" s="1625"/>
      <c r="J114" s="1626"/>
      <c r="K114" s="940"/>
      <c r="L114" s="1897"/>
      <c r="M114" s="1675"/>
      <c r="N114" s="1677"/>
      <c r="O114" s="444"/>
    </row>
    <row r="115" spans="1:15" x14ac:dyDescent="0.25">
      <c r="A115" s="778">
        <v>1.1299999999999999</v>
      </c>
      <c r="B115" s="1589" t="s">
        <v>786</v>
      </c>
      <c r="C115" s="1589"/>
      <c r="D115" s="1589"/>
      <c r="E115" s="1589"/>
      <c r="F115" s="974"/>
      <c r="G115" s="1898">
        <v>2.2200000000000002</v>
      </c>
      <c r="H115" s="1569" t="s">
        <v>417</v>
      </c>
      <c r="I115" s="1569"/>
      <c r="J115" s="1569"/>
      <c r="K115" s="927"/>
      <c r="L115" s="1896">
        <v>2.17</v>
      </c>
      <c r="M115" s="1649" t="s">
        <v>808</v>
      </c>
      <c r="N115" s="1651"/>
    </row>
    <row r="116" spans="1:15" x14ac:dyDescent="0.25">
      <c r="A116" s="778">
        <v>1.17</v>
      </c>
      <c r="B116" s="1589" t="s">
        <v>403</v>
      </c>
      <c r="C116" s="1589"/>
      <c r="D116" s="1589"/>
      <c r="E116" s="1589"/>
      <c r="F116" s="610"/>
      <c r="G116" s="1898"/>
      <c r="H116" s="1569"/>
      <c r="I116" s="1569"/>
      <c r="J116" s="1569"/>
      <c r="L116" s="1897"/>
      <c r="M116" s="1675"/>
      <c r="N116" s="1677"/>
    </row>
    <row r="117" spans="1:15" x14ac:dyDescent="0.25">
      <c r="A117" s="778">
        <v>2.1</v>
      </c>
      <c r="B117" s="1589" t="s">
        <v>404</v>
      </c>
      <c r="C117" s="1589"/>
      <c r="D117" s="1589"/>
      <c r="E117" s="1589"/>
      <c r="F117" s="974"/>
      <c r="G117" s="610"/>
      <c r="H117" s="610"/>
      <c r="I117" s="7"/>
      <c r="J117" s="212"/>
      <c r="L117" s="1898">
        <v>2.2200000000000002</v>
      </c>
      <c r="M117" s="1569" t="s">
        <v>418</v>
      </c>
      <c r="N117" s="1569"/>
    </row>
    <row r="118" spans="1:15" x14ac:dyDescent="0.25">
      <c r="A118" s="1902">
        <v>2.8</v>
      </c>
      <c r="B118" s="1584" t="s">
        <v>541</v>
      </c>
      <c r="C118" s="1584"/>
      <c r="D118" s="1584"/>
      <c r="E118" s="1584"/>
      <c r="F118" s="610"/>
      <c r="G118" s="182"/>
      <c r="H118" s="182"/>
      <c r="I118" s="7"/>
      <c r="J118" s="212"/>
      <c r="L118" s="1898"/>
      <c r="M118" s="1569"/>
      <c r="N118" s="1569"/>
    </row>
    <row r="119" spans="1:15" x14ac:dyDescent="0.25">
      <c r="A119" s="1903"/>
      <c r="B119" s="1584"/>
      <c r="C119" s="1584"/>
      <c r="D119" s="1584"/>
      <c r="E119" s="1584"/>
      <c r="F119" s="974"/>
      <c r="G119" s="969"/>
      <c r="H119" s="969"/>
      <c r="I119" s="7"/>
      <c r="J119" s="212"/>
      <c r="L119" s="7"/>
      <c r="M119" s="7"/>
    </row>
    <row r="120" spans="1:15" x14ac:dyDescent="0.25">
      <c r="A120" s="1627">
        <v>2.16</v>
      </c>
      <c r="B120" s="1566" t="s">
        <v>1069</v>
      </c>
      <c r="C120" s="1567"/>
      <c r="D120" s="1567"/>
      <c r="E120" s="1568"/>
      <c r="F120" s="973"/>
      <c r="G120" s="969"/>
      <c r="H120" s="969"/>
      <c r="I120" s="7"/>
      <c r="J120" s="212"/>
      <c r="L120" s="7"/>
      <c r="M120" s="7"/>
    </row>
    <row r="121" spans="1:15" x14ac:dyDescent="0.25">
      <c r="A121" s="1641"/>
      <c r="B121" s="1680"/>
      <c r="C121" s="1590"/>
      <c r="D121" s="1590"/>
      <c r="E121" s="1681"/>
      <c r="F121" s="973"/>
      <c r="G121" s="182"/>
      <c r="H121" s="182"/>
      <c r="I121" s="7"/>
      <c r="J121" s="212"/>
      <c r="L121" s="7"/>
      <c r="M121" s="7"/>
    </row>
    <row r="122" spans="1:15" x14ac:dyDescent="0.25">
      <c r="A122" s="1641"/>
      <c r="B122" s="1680"/>
      <c r="C122" s="1590"/>
      <c r="D122" s="1590"/>
      <c r="E122" s="1681"/>
      <c r="F122" s="973"/>
      <c r="G122" s="182"/>
      <c r="H122" s="182"/>
      <c r="I122" s="7"/>
      <c r="J122" s="212"/>
      <c r="L122" s="7"/>
      <c r="M122" s="7"/>
    </row>
    <row r="123" spans="1:15" x14ac:dyDescent="0.25">
      <c r="A123" s="1641"/>
      <c r="B123" s="1680"/>
      <c r="C123" s="1590"/>
      <c r="D123" s="1590"/>
      <c r="E123" s="1681"/>
      <c r="F123" s="973"/>
      <c r="G123" s="182"/>
      <c r="H123" s="182"/>
      <c r="I123" s="7"/>
      <c r="J123" s="212"/>
      <c r="L123" s="7"/>
      <c r="M123" s="7"/>
    </row>
    <row r="124" spans="1:15" x14ac:dyDescent="0.25">
      <c r="A124" s="778">
        <v>2.17</v>
      </c>
      <c r="B124" s="1589" t="s">
        <v>407</v>
      </c>
      <c r="C124" s="1589"/>
      <c r="D124" s="1589"/>
      <c r="E124" s="1589"/>
      <c r="F124" s="924"/>
      <c r="G124" s="182"/>
      <c r="H124" s="182"/>
      <c r="I124" s="7"/>
      <c r="J124" s="212"/>
      <c r="L124" s="7"/>
      <c r="M124" s="7"/>
    </row>
    <row r="125" spans="1:15" x14ac:dyDescent="0.25">
      <c r="A125" s="778">
        <v>2.1800000000000002</v>
      </c>
      <c r="B125" s="1589" t="s">
        <v>406</v>
      </c>
      <c r="C125" s="1589"/>
      <c r="D125" s="1589"/>
      <c r="E125" s="1589"/>
      <c r="F125" s="974"/>
      <c r="G125" s="182"/>
      <c r="H125" s="182"/>
      <c r="I125" s="7"/>
      <c r="J125" s="212"/>
      <c r="L125" s="7"/>
      <c r="M125" s="7"/>
    </row>
    <row r="126" spans="1:15" x14ac:dyDescent="0.25">
      <c r="A126" s="783">
        <v>2.2000000000000002</v>
      </c>
      <c r="B126" s="1589" t="s">
        <v>265</v>
      </c>
      <c r="C126" s="1589"/>
      <c r="D126" s="1589"/>
      <c r="E126" s="1589"/>
      <c r="F126" s="924"/>
      <c r="G126" s="182"/>
      <c r="H126" s="182"/>
      <c r="I126" s="7"/>
      <c r="J126" s="212"/>
      <c r="L126" s="7"/>
      <c r="M126" s="7"/>
    </row>
    <row r="127" spans="1:15" x14ac:dyDescent="0.25">
      <c r="A127" s="781">
        <v>2.2200000000000002</v>
      </c>
      <c r="B127" s="1565" t="s">
        <v>1070</v>
      </c>
      <c r="C127" s="1565"/>
      <c r="D127" s="1565"/>
      <c r="E127" s="1565"/>
      <c r="F127" s="924"/>
      <c r="G127" s="400"/>
      <c r="H127" s="400"/>
      <c r="I127"/>
    </row>
    <row r="128" spans="1:15" x14ac:dyDescent="0.25">
      <c r="A128" s="777">
        <v>2.38</v>
      </c>
      <c r="B128" s="1786" t="s">
        <v>261</v>
      </c>
      <c r="C128" s="1786"/>
      <c r="D128" s="1786"/>
      <c r="E128" s="1786"/>
      <c r="F128" s="857"/>
    </row>
    <row r="129" spans="1:5" x14ac:dyDescent="0.25">
      <c r="A129" s="778">
        <v>2.86</v>
      </c>
      <c r="B129" s="1731" t="s">
        <v>951</v>
      </c>
      <c r="C129" s="1732"/>
      <c r="D129" s="1732"/>
      <c r="E129" s="1733"/>
    </row>
    <row r="130" spans="1:5" x14ac:dyDescent="0.25">
      <c r="A130" s="776">
        <v>2.87</v>
      </c>
      <c r="B130" s="1605" t="s">
        <v>955</v>
      </c>
      <c r="C130" s="1605"/>
      <c r="D130" s="1605"/>
      <c r="E130" s="1605"/>
    </row>
    <row r="131" spans="1:5" x14ac:dyDescent="0.25">
      <c r="A131" s="782">
        <v>2.88</v>
      </c>
      <c r="B131" s="1612" t="s">
        <v>1060</v>
      </c>
      <c r="C131" s="1613"/>
      <c r="D131" s="1613"/>
      <c r="E131" s="1614"/>
    </row>
    <row r="132" spans="1:5" x14ac:dyDescent="0.25">
      <c r="A132" s="778">
        <v>2.91</v>
      </c>
      <c r="B132" s="1589" t="s">
        <v>1036</v>
      </c>
      <c r="C132" s="1589"/>
      <c r="D132" s="1589"/>
      <c r="E132" s="1589"/>
    </row>
    <row r="133" spans="1:5" x14ac:dyDescent="0.25">
      <c r="A133" s="1894">
        <v>2.95</v>
      </c>
      <c r="B133" s="1730" t="s">
        <v>959</v>
      </c>
      <c r="C133" s="1730"/>
      <c r="D133" s="1730"/>
      <c r="E133" s="1730"/>
    </row>
    <row r="134" spans="1:5" x14ac:dyDescent="0.25">
      <c r="A134" s="1894"/>
      <c r="B134" s="1730"/>
      <c r="C134" s="1730"/>
      <c r="D134" s="1730"/>
      <c r="E134" s="1730"/>
    </row>
    <row r="135" spans="1:5" x14ac:dyDescent="0.25">
      <c r="A135" s="1894"/>
      <c r="B135" s="1730"/>
      <c r="C135" s="1730"/>
      <c r="D135" s="1730"/>
      <c r="E135" s="1730"/>
    </row>
  </sheetData>
  <mergeCells count="51">
    <mergeCell ref="B131:E131"/>
    <mergeCell ref="B132:E132"/>
    <mergeCell ref="A133:A135"/>
    <mergeCell ref="B133:E135"/>
    <mergeCell ref="B129:E129"/>
    <mergeCell ref="B130:E130"/>
    <mergeCell ref="B126:E126"/>
    <mergeCell ref="B127:E127"/>
    <mergeCell ref="B128:E128"/>
    <mergeCell ref="A118:A119"/>
    <mergeCell ref="B120:E123"/>
    <mergeCell ref="A120:A123"/>
    <mergeCell ref="L117:L118"/>
    <mergeCell ref="M117:N118"/>
    <mergeCell ref="E10:G10"/>
    <mergeCell ref="E11:G11"/>
    <mergeCell ref="E18:G18"/>
    <mergeCell ref="E25:G25"/>
    <mergeCell ref="M110:N110"/>
    <mergeCell ref="H110:J110"/>
    <mergeCell ref="B110:E110"/>
    <mergeCell ref="B111:E111"/>
    <mergeCell ref="B112:E112"/>
    <mergeCell ref="H111:J114"/>
    <mergeCell ref="G111:G114"/>
    <mergeCell ref="L111:L114"/>
    <mergeCell ref="B113:E113"/>
    <mergeCell ref="B114:E114"/>
    <mergeCell ref="O27:O28"/>
    <mergeCell ref="A28:D28"/>
    <mergeCell ref="G27:H27"/>
    <mergeCell ref="G28:H28"/>
    <mergeCell ref="L28:M28"/>
    <mergeCell ref="L27:M27"/>
    <mergeCell ref="A17:A18"/>
    <mergeCell ref="B17:B18"/>
    <mergeCell ref="C17:C18"/>
    <mergeCell ref="E21:G21"/>
    <mergeCell ref="E20:G20"/>
    <mergeCell ref="E17:G17"/>
    <mergeCell ref="H115:J116"/>
    <mergeCell ref="M111:N114"/>
    <mergeCell ref="M115:N116"/>
    <mergeCell ref="L115:L116"/>
    <mergeCell ref="G115:G116"/>
    <mergeCell ref="B115:E115"/>
    <mergeCell ref="B117:E117"/>
    <mergeCell ref="B125:E125"/>
    <mergeCell ref="B118:E119"/>
    <mergeCell ref="B124:E124"/>
    <mergeCell ref="B116:E116"/>
  </mergeCells>
  <pageMargins left="0.23622047244094491" right="0.23622047244094491" top="0.19685039370078741" bottom="0.15748031496062992" header="0.11811023622047245" footer="0.11811023622047245"/>
  <pageSetup paperSize="8" scale="4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Q109"/>
  <sheetViews>
    <sheetView zoomScale="75" zoomScaleNormal="75" workbookViewId="0">
      <selection activeCell="A9" sqref="A9"/>
    </sheetView>
  </sheetViews>
  <sheetFormatPr defaultRowHeight="15" x14ac:dyDescent="0.25"/>
  <cols>
    <col min="1" max="1" width="7.7109375" customWidth="1"/>
    <col min="2" max="3" width="54.7109375" customWidth="1"/>
    <col min="4" max="4" width="3.140625" style="49" customWidth="1"/>
    <col min="5" max="5" width="6" style="49" customWidth="1"/>
    <col min="6" max="6" width="7.85546875" style="49" customWidth="1"/>
    <col min="7" max="7" width="32.42578125" customWidth="1"/>
    <col min="8" max="8" width="57.140625" bestFit="1" customWidth="1"/>
    <col min="9" max="9" width="12.140625" bestFit="1" customWidth="1"/>
    <col min="10" max="10" width="19.5703125" customWidth="1"/>
    <col min="11" max="11" width="3.85546875" style="49" customWidth="1"/>
    <col min="12" max="12" width="9.5703125" bestFit="1" customWidth="1"/>
    <col min="13" max="13" width="12.140625" bestFit="1" customWidth="1"/>
  </cols>
  <sheetData>
    <row r="1" spans="1:14" x14ac:dyDescent="0.25">
      <c r="A1" s="7"/>
      <c r="B1" s="7"/>
      <c r="C1" s="7"/>
      <c r="D1" s="294"/>
      <c r="E1" s="7"/>
      <c r="F1" s="7"/>
      <c r="G1" s="7"/>
      <c r="H1" s="7"/>
      <c r="I1" s="7"/>
      <c r="J1" s="7"/>
      <c r="K1" s="7"/>
      <c r="L1" s="7"/>
      <c r="M1" s="7"/>
      <c r="N1" s="7"/>
    </row>
    <row r="2" spans="1:14" x14ac:dyDescent="0.25">
      <c r="A2" s="7"/>
      <c r="B2" s="7"/>
      <c r="C2" s="7"/>
      <c r="D2" s="294"/>
      <c r="E2" s="7"/>
      <c r="F2" s="7"/>
      <c r="G2" s="7"/>
      <c r="H2" s="7"/>
      <c r="I2" s="7"/>
      <c r="J2" s="7"/>
      <c r="K2" s="7"/>
      <c r="L2" s="7"/>
      <c r="M2" s="7"/>
      <c r="N2" s="7"/>
    </row>
    <row r="3" spans="1:14" x14ac:dyDescent="0.25">
      <c r="A3" s="7"/>
      <c r="B3" s="7"/>
      <c r="C3" s="7"/>
      <c r="D3" s="294"/>
      <c r="E3" s="7"/>
      <c r="F3" s="7"/>
      <c r="G3" s="7"/>
      <c r="H3" s="7"/>
      <c r="I3" s="7"/>
      <c r="J3" s="7"/>
      <c r="K3" s="7"/>
      <c r="L3" s="7"/>
      <c r="M3" s="7"/>
      <c r="N3" s="7"/>
    </row>
    <row r="4" spans="1:14" ht="18" x14ac:dyDescent="0.25">
      <c r="A4" s="7"/>
      <c r="B4" s="1220" t="s">
        <v>908</v>
      </c>
      <c r="D4" s="7"/>
      <c r="E4" s="7"/>
      <c r="F4" s="7"/>
      <c r="G4" s="7"/>
      <c r="H4" s="7"/>
      <c r="I4" s="7"/>
      <c r="J4" s="7"/>
      <c r="K4" s="7"/>
      <c r="L4" s="7"/>
      <c r="M4" s="7"/>
      <c r="N4" s="7"/>
    </row>
    <row r="5" spans="1:14" x14ac:dyDescent="0.25">
      <c r="A5" s="7"/>
      <c r="B5" s="7"/>
      <c r="C5" s="7"/>
      <c r="D5" s="294"/>
      <c r="E5" s="7"/>
      <c r="F5" s="7"/>
      <c r="G5" s="7"/>
      <c r="H5" s="7"/>
      <c r="I5" s="7"/>
      <c r="J5" s="7"/>
      <c r="K5" s="7"/>
      <c r="L5" s="7"/>
      <c r="M5" s="7"/>
      <c r="N5" s="7"/>
    </row>
    <row r="6" spans="1:14"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ht="11.25" customHeight="1" x14ac:dyDescent="0.25">
      <c r="A8" s="7"/>
      <c r="B8" s="7"/>
      <c r="C8" s="7"/>
      <c r="D8" s="294"/>
      <c r="E8" s="7"/>
      <c r="F8" s="7"/>
      <c r="G8" s="7"/>
      <c r="H8" s="7"/>
      <c r="I8" s="7"/>
      <c r="J8" s="7"/>
      <c r="K8" s="7"/>
      <c r="L8" s="7"/>
      <c r="M8" s="7"/>
      <c r="N8" s="7"/>
    </row>
    <row r="9" spans="1:14" s="12" customFormat="1" ht="15.75" x14ac:dyDescent="0.25">
      <c r="A9" s="34" t="s">
        <v>131</v>
      </c>
      <c r="D9" s="50"/>
      <c r="E9" s="34" t="s">
        <v>132</v>
      </c>
      <c r="F9" s="34"/>
      <c r="K9" s="50"/>
    </row>
    <row r="10" spans="1:14" s="12" customFormat="1" ht="15.75" x14ac:dyDescent="0.25">
      <c r="A10" s="26">
        <v>1</v>
      </c>
      <c r="B10" s="32" t="s">
        <v>127</v>
      </c>
      <c r="C10" s="25" t="s">
        <v>128</v>
      </c>
      <c r="D10" s="50"/>
      <c r="E10" s="34"/>
      <c r="F10" s="34"/>
      <c r="K10" s="50"/>
    </row>
    <row r="11" spans="1:14" ht="15.75" x14ac:dyDescent="0.25">
      <c r="A11" s="26">
        <v>2</v>
      </c>
      <c r="B11" s="32" t="s">
        <v>90</v>
      </c>
      <c r="C11" s="74" t="s">
        <v>284</v>
      </c>
      <c r="E11" s="1664" t="s">
        <v>95</v>
      </c>
      <c r="F11" s="1665"/>
      <c r="G11" s="283" t="s">
        <v>285</v>
      </c>
      <c r="H11" s="58" t="s">
        <v>126</v>
      </c>
    </row>
    <row r="12" spans="1:14" ht="15.75" x14ac:dyDescent="0.25">
      <c r="A12" s="26">
        <v>3</v>
      </c>
      <c r="B12" s="32" t="s">
        <v>91</v>
      </c>
      <c r="C12" s="283" t="s">
        <v>286</v>
      </c>
      <c r="E12" s="1664" t="s">
        <v>95</v>
      </c>
      <c r="F12" s="1665"/>
      <c r="G12" s="25" t="s">
        <v>287</v>
      </c>
      <c r="H12" s="58" t="s">
        <v>126</v>
      </c>
    </row>
    <row r="13" spans="1:14" ht="15.75" x14ac:dyDescent="0.25">
      <c r="A13" s="26">
        <v>4</v>
      </c>
      <c r="B13" s="32" t="s">
        <v>101</v>
      </c>
      <c r="C13" s="27">
        <v>43941</v>
      </c>
      <c r="E13" s="29"/>
      <c r="F13" s="29"/>
      <c r="G13" s="12"/>
      <c r="H13" s="59"/>
      <c r="I13" s="12"/>
    </row>
    <row r="14" spans="1:14" ht="15.75" x14ac:dyDescent="0.25">
      <c r="A14" s="26">
        <v>5</v>
      </c>
      <c r="B14" s="32" t="s">
        <v>123</v>
      </c>
      <c r="C14" s="28">
        <v>0.45520833333333338</v>
      </c>
      <c r="E14" s="29"/>
      <c r="F14" s="29"/>
      <c r="G14" s="12"/>
      <c r="H14" s="59"/>
      <c r="I14" s="12"/>
    </row>
    <row r="15" spans="1:14" ht="15.75" x14ac:dyDescent="0.25">
      <c r="A15" s="26">
        <v>6</v>
      </c>
      <c r="B15" s="32" t="s">
        <v>124</v>
      </c>
      <c r="C15" s="27" t="s">
        <v>125</v>
      </c>
      <c r="E15" s="29"/>
      <c r="F15" s="29"/>
      <c r="G15" s="12"/>
      <c r="H15" s="59"/>
      <c r="I15" s="12"/>
    </row>
    <row r="16" spans="1:14" ht="15.75" x14ac:dyDescent="0.25">
      <c r="A16" s="26">
        <v>7</v>
      </c>
      <c r="B16" s="32" t="s">
        <v>102</v>
      </c>
      <c r="C16" s="27">
        <v>43942</v>
      </c>
      <c r="E16" s="29"/>
      <c r="F16" s="29"/>
      <c r="G16" s="12"/>
      <c r="H16" s="59"/>
      <c r="I16" s="12"/>
    </row>
    <row r="17" spans="1:13" ht="15.75" x14ac:dyDescent="0.25">
      <c r="A17" s="26">
        <v>8</v>
      </c>
      <c r="B17" s="32" t="s">
        <v>103</v>
      </c>
      <c r="C17" s="27">
        <f>C16+7</f>
        <v>43949</v>
      </c>
      <c r="E17" s="29"/>
      <c r="F17" s="29"/>
      <c r="G17" s="12"/>
      <c r="H17" s="59"/>
      <c r="I17" s="83"/>
      <c r="J17" s="8"/>
      <c r="K17" s="405"/>
      <c r="L17" s="8"/>
      <c r="M17" s="8"/>
    </row>
    <row r="18" spans="1:13" ht="15.75" x14ac:dyDescent="0.25">
      <c r="A18" s="1886">
        <v>9</v>
      </c>
      <c r="B18" s="1668" t="s">
        <v>85</v>
      </c>
      <c r="C18" s="1670" t="s">
        <v>98</v>
      </c>
      <c r="E18" s="179" t="s">
        <v>181</v>
      </c>
      <c r="F18" s="593"/>
      <c r="G18" s="594" t="s">
        <v>92</v>
      </c>
      <c r="H18" s="60"/>
      <c r="I18" s="585"/>
      <c r="J18" s="36"/>
      <c r="K18" s="84"/>
      <c r="L18" s="8"/>
      <c r="M18" s="8"/>
    </row>
    <row r="19" spans="1:13" ht="15.75" x14ac:dyDescent="0.25">
      <c r="A19" s="1887"/>
      <c r="B19" s="1669"/>
      <c r="C19" s="1671"/>
      <c r="E19" s="592" t="s">
        <v>182</v>
      </c>
      <c r="F19" s="155"/>
      <c r="G19" s="183" t="s">
        <v>119</v>
      </c>
      <c r="H19" s="60"/>
      <c r="I19" s="585"/>
      <c r="J19" s="36"/>
      <c r="K19" s="84"/>
      <c r="L19" s="8"/>
      <c r="M19" s="8"/>
    </row>
    <row r="20" spans="1:13" ht="15.75" x14ac:dyDescent="0.25">
      <c r="A20" s="26">
        <v>10</v>
      </c>
      <c r="B20" s="32" t="s">
        <v>86</v>
      </c>
      <c r="C20" s="285">
        <v>10000000</v>
      </c>
      <c r="E20" s="30"/>
      <c r="F20" s="30"/>
      <c r="G20" s="12"/>
      <c r="H20" s="59"/>
      <c r="I20" s="12"/>
    </row>
    <row r="21" spans="1:13" ht="15.75" x14ac:dyDescent="0.25">
      <c r="A21" s="26">
        <v>11</v>
      </c>
      <c r="B21" s="32" t="s">
        <v>87</v>
      </c>
      <c r="C21" s="285">
        <f>(C20*(G21/100))+(C20*((1.5*340)/(100*365)))</f>
        <v>10213826.02739726</v>
      </c>
      <c r="E21" s="1662" t="s">
        <v>100</v>
      </c>
      <c r="F21" s="1663"/>
      <c r="G21" s="22">
        <v>100.741</v>
      </c>
      <c r="H21" s="58" t="s">
        <v>126</v>
      </c>
      <c r="I21" s="12"/>
    </row>
    <row r="22" spans="1:13" ht="15.75" x14ac:dyDescent="0.25">
      <c r="A22" s="26">
        <v>12</v>
      </c>
      <c r="B22" s="32" t="s">
        <v>83</v>
      </c>
      <c r="C22" s="285">
        <f>C21*(1-0.005)</f>
        <v>10162756.897260273</v>
      </c>
      <c r="E22" s="1662" t="s">
        <v>89</v>
      </c>
      <c r="F22" s="1663"/>
      <c r="G22" s="23">
        <f>(C21-C22)/C21</f>
        <v>5.0000000000000877E-3</v>
      </c>
      <c r="H22" s="61" t="s">
        <v>135</v>
      </c>
      <c r="I22" s="12"/>
    </row>
    <row r="23" spans="1:13" ht="15.75" x14ac:dyDescent="0.25">
      <c r="A23" s="26">
        <v>13</v>
      </c>
      <c r="B23" s="32" t="s">
        <v>88</v>
      </c>
      <c r="C23" s="283" t="s">
        <v>99</v>
      </c>
      <c r="E23" s="31"/>
      <c r="F23" s="31"/>
      <c r="G23" s="12"/>
      <c r="H23" s="59"/>
      <c r="I23" s="12"/>
    </row>
    <row r="24" spans="1:13" ht="15.75" x14ac:dyDescent="0.25">
      <c r="A24" s="26">
        <v>14</v>
      </c>
      <c r="B24" s="32" t="s">
        <v>82</v>
      </c>
      <c r="C24" s="24">
        <v>-6.1000000000000004E-3</v>
      </c>
      <c r="E24" s="35"/>
      <c r="F24" s="35"/>
      <c r="G24" s="36"/>
      <c r="H24" s="62"/>
      <c r="I24" s="12"/>
    </row>
    <row r="25" spans="1:13" ht="15.75" x14ac:dyDescent="0.25">
      <c r="A25" s="26">
        <v>15</v>
      </c>
      <c r="B25" s="32" t="s">
        <v>84</v>
      </c>
      <c r="C25" s="285">
        <f>C22*(1+((C24*(C17-C16))/(360)))</f>
        <v>10161551.481372736</v>
      </c>
      <c r="E25" s="13"/>
      <c r="F25" s="13"/>
      <c r="G25" s="12"/>
      <c r="H25" s="59"/>
      <c r="I25" s="12"/>
    </row>
    <row r="26" spans="1:13" ht="15.75" x14ac:dyDescent="0.25">
      <c r="A26" s="26">
        <v>16</v>
      </c>
      <c r="B26" s="32" t="s">
        <v>316</v>
      </c>
      <c r="C26" s="285" t="s">
        <v>288</v>
      </c>
      <c r="D26" s="70"/>
      <c r="E26" s="1664" t="s">
        <v>95</v>
      </c>
      <c r="F26" s="1665"/>
      <c r="G26" s="25" t="s">
        <v>267</v>
      </c>
      <c r="H26" s="7"/>
      <c r="I26" s="7"/>
      <c r="J26" s="7"/>
    </row>
    <row r="27" spans="1:13" ht="15.75" x14ac:dyDescent="0.25">
      <c r="A27" s="37"/>
      <c r="B27" s="38"/>
      <c r="C27" s="39"/>
      <c r="D27" s="51"/>
      <c r="E27" s="51"/>
      <c r="F27" s="270"/>
      <c r="G27" s="282"/>
      <c r="H27" s="36"/>
      <c r="I27" s="14"/>
      <c r="J27" s="12"/>
      <c r="M27" s="271"/>
    </row>
    <row r="28" spans="1:13" ht="15.75" x14ac:dyDescent="0.25">
      <c r="A28" s="33" t="s">
        <v>133</v>
      </c>
      <c r="B28" s="6"/>
      <c r="C28" s="16"/>
      <c r="D28" s="50"/>
      <c r="E28" s="50"/>
      <c r="F28" s="33" t="s">
        <v>846</v>
      </c>
      <c r="G28" s="12"/>
      <c r="M28" s="272" t="s">
        <v>289</v>
      </c>
    </row>
    <row r="29" spans="1:13" ht="15.75" x14ac:dyDescent="0.25">
      <c r="A29" s="2">
        <v>1</v>
      </c>
      <c r="B29" s="3" t="s">
        <v>0</v>
      </c>
      <c r="C29" s="40" t="s">
        <v>671</v>
      </c>
      <c r="D29" s="269" t="s">
        <v>130</v>
      </c>
      <c r="E29" s="37"/>
      <c r="F29" s="26">
        <v>1</v>
      </c>
      <c r="G29" s="1754" t="s">
        <v>290</v>
      </c>
      <c r="H29" s="1754"/>
      <c r="I29" s="1854" t="s">
        <v>47</v>
      </c>
      <c r="J29" s="1854"/>
      <c r="K29" s="292" t="s">
        <v>130</v>
      </c>
      <c r="L29" s="36"/>
      <c r="M29" s="26">
        <v>2.98</v>
      </c>
    </row>
    <row r="30" spans="1:13" ht="15.75" x14ac:dyDescent="0.25">
      <c r="A30" s="2">
        <v>2</v>
      </c>
      <c r="B30" s="3" t="s">
        <v>1</v>
      </c>
      <c r="C30" s="284" t="str">
        <f>G11</f>
        <v>7LTWFZYICNSX8D621K86</v>
      </c>
      <c r="D30" s="269" t="s">
        <v>130</v>
      </c>
      <c r="E30" s="37"/>
      <c r="F30" s="288">
        <v>2</v>
      </c>
      <c r="G30" s="1910" t="s">
        <v>291</v>
      </c>
      <c r="H30" s="1910"/>
      <c r="I30" s="1763" t="s">
        <v>853</v>
      </c>
      <c r="J30" s="1763"/>
      <c r="K30" s="292" t="s">
        <v>130</v>
      </c>
      <c r="L30" s="287"/>
      <c r="M30" s="26">
        <v>2.1</v>
      </c>
    </row>
    <row r="31" spans="1:13" ht="15.75" x14ac:dyDescent="0.25">
      <c r="A31" s="2">
        <v>3</v>
      </c>
      <c r="B31" s="3" t="s">
        <v>40</v>
      </c>
      <c r="C31" s="284" t="str">
        <f>G11</f>
        <v>7LTWFZYICNSX8D621K86</v>
      </c>
      <c r="D31" s="269" t="s">
        <v>130</v>
      </c>
      <c r="E31" s="37"/>
      <c r="F31" s="82">
        <v>4</v>
      </c>
      <c r="G31" s="1854" t="s">
        <v>292</v>
      </c>
      <c r="H31" s="1854"/>
      <c r="I31" s="1854" t="str">
        <f>C31</f>
        <v>7LTWFZYICNSX8D621K86</v>
      </c>
      <c r="J31" s="1854"/>
      <c r="K31" s="292" t="s">
        <v>130</v>
      </c>
      <c r="L31" s="36"/>
      <c r="M31" s="26">
        <v>1.3</v>
      </c>
    </row>
    <row r="32" spans="1:13" ht="15.75" x14ac:dyDescent="0.25">
      <c r="A32" s="2">
        <v>4</v>
      </c>
      <c r="B32" s="3" t="s">
        <v>12</v>
      </c>
      <c r="C32" s="284" t="s">
        <v>106</v>
      </c>
      <c r="D32" s="269" t="s">
        <v>130</v>
      </c>
      <c r="E32" s="196"/>
      <c r="F32" s="82">
        <v>5</v>
      </c>
      <c r="G32" s="1854" t="s">
        <v>293</v>
      </c>
      <c r="H32" s="1854"/>
      <c r="I32" s="1854" t="b">
        <v>1</v>
      </c>
      <c r="J32" s="1854"/>
      <c r="K32" s="292" t="s">
        <v>130</v>
      </c>
      <c r="L32" s="36"/>
      <c r="M32" s="26"/>
    </row>
    <row r="33" spans="1:13" ht="15.75" x14ac:dyDescent="0.25">
      <c r="A33" s="4">
        <v>5</v>
      </c>
      <c r="B33" s="5" t="s">
        <v>2</v>
      </c>
      <c r="C33" s="284" t="s">
        <v>107</v>
      </c>
      <c r="D33" s="269" t="s">
        <v>130</v>
      </c>
      <c r="E33" s="197"/>
      <c r="F33" s="26">
        <v>6</v>
      </c>
      <c r="G33" s="1854" t="s">
        <v>294</v>
      </c>
      <c r="H33" s="1854"/>
      <c r="I33" s="1854" t="str">
        <f>C30</f>
        <v>7LTWFZYICNSX8D621K86</v>
      </c>
      <c r="J33" s="1854"/>
      <c r="K33" s="292" t="s">
        <v>130</v>
      </c>
      <c r="L33" s="36"/>
      <c r="M33" s="26">
        <v>1.2</v>
      </c>
    </row>
    <row r="34" spans="1:13" ht="15.75" x14ac:dyDescent="0.25">
      <c r="A34" s="2">
        <v>6</v>
      </c>
      <c r="B34" s="3" t="s">
        <v>445</v>
      </c>
      <c r="C34" s="42"/>
      <c r="D34" s="269" t="s">
        <v>44</v>
      </c>
      <c r="E34" s="196"/>
      <c r="F34" s="82">
        <v>7</v>
      </c>
      <c r="G34" s="1854" t="s">
        <v>847</v>
      </c>
      <c r="H34" s="1854"/>
      <c r="I34" s="1854" t="str">
        <f>G12</f>
        <v>529900SEOICVR2VM6Y05</v>
      </c>
      <c r="J34" s="1854"/>
      <c r="K34" s="292" t="s">
        <v>130</v>
      </c>
      <c r="L34" s="36"/>
      <c r="M34" s="26" t="s">
        <v>785</v>
      </c>
    </row>
    <row r="35" spans="1:13" ht="15.75" x14ac:dyDescent="0.25">
      <c r="A35" s="2">
        <v>7</v>
      </c>
      <c r="B35" s="3" t="s">
        <v>446</v>
      </c>
      <c r="C35" s="42"/>
      <c r="D35" s="269" t="s">
        <v>43</v>
      </c>
      <c r="E35" s="196"/>
      <c r="F35" s="82">
        <v>16</v>
      </c>
      <c r="G35" s="1911" t="s">
        <v>848</v>
      </c>
      <c r="H35" s="1912"/>
      <c r="I35" s="1911" t="str">
        <f>G11</f>
        <v>7LTWFZYICNSX8D621K86</v>
      </c>
      <c r="J35" s="1913"/>
      <c r="K35" s="292" t="s">
        <v>130</v>
      </c>
      <c r="L35" s="36"/>
      <c r="M35" s="26" t="s">
        <v>785</v>
      </c>
    </row>
    <row r="36" spans="1:13" ht="15.75" x14ac:dyDescent="0.25">
      <c r="A36" s="2">
        <v>8</v>
      </c>
      <c r="B36" s="3" t="s">
        <v>447</v>
      </c>
      <c r="C36" s="42"/>
      <c r="D36" s="269" t="s">
        <v>43</v>
      </c>
      <c r="E36" s="196"/>
      <c r="F36" s="82">
        <v>25</v>
      </c>
      <c r="G36" s="1854" t="s">
        <v>295</v>
      </c>
      <c r="H36" s="1854"/>
      <c r="I36" s="1854" t="b">
        <v>0</v>
      </c>
      <c r="J36" s="1854"/>
      <c r="K36" s="292" t="s">
        <v>130</v>
      </c>
      <c r="L36" s="36"/>
      <c r="M36" s="26"/>
    </row>
    <row r="37" spans="1:13" ht="15.75" x14ac:dyDescent="0.25">
      <c r="A37" s="2">
        <v>9</v>
      </c>
      <c r="B37" s="3" t="s">
        <v>5</v>
      </c>
      <c r="C37" s="284" t="s">
        <v>109</v>
      </c>
      <c r="D37" s="269" t="s">
        <v>130</v>
      </c>
      <c r="E37" s="37"/>
      <c r="F37" s="82">
        <v>28</v>
      </c>
      <c r="G37" s="1763" t="s">
        <v>296</v>
      </c>
      <c r="H37" s="1763"/>
      <c r="I37" s="1754" t="str">
        <f>C59</f>
        <v>2020-04-20T10:55:30Z</v>
      </c>
      <c r="J37" s="1854"/>
      <c r="K37" s="292" t="s">
        <v>130</v>
      </c>
      <c r="L37" s="36"/>
      <c r="M37" s="26">
        <v>2.12</v>
      </c>
    </row>
    <row r="38" spans="1:13" ht="15.75" x14ac:dyDescent="0.25">
      <c r="A38" s="2">
        <v>10</v>
      </c>
      <c r="B38" s="3" t="s">
        <v>6</v>
      </c>
      <c r="C38" s="283" t="s">
        <v>93</v>
      </c>
      <c r="D38" s="269" t="s">
        <v>130</v>
      </c>
      <c r="E38" s="51"/>
      <c r="F38" s="82">
        <v>29</v>
      </c>
      <c r="G38" s="1763" t="s">
        <v>297</v>
      </c>
      <c r="H38" s="1763"/>
      <c r="I38" s="1854" t="s">
        <v>298</v>
      </c>
      <c r="J38" s="1854"/>
      <c r="K38" s="292" t="s">
        <v>130</v>
      </c>
      <c r="L38" s="36"/>
      <c r="M38" s="26"/>
    </row>
    <row r="39" spans="1:13" ht="15.75" x14ac:dyDescent="0.25">
      <c r="A39" s="2">
        <v>11</v>
      </c>
      <c r="B39" s="3" t="s">
        <v>7</v>
      </c>
      <c r="C39" s="284" t="str">
        <f>G12</f>
        <v>529900SEOICVR2VM6Y05</v>
      </c>
      <c r="D39" s="269" t="s">
        <v>130</v>
      </c>
      <c r="E39" s="51"/>
      <c r="F39" s="82">
        <v>30</v>
      </c>
      <c r="G39" s="1763" t="s">
        <v>299</v>
      </c>
      <c r="H39" s="1763"/>
      <c r="I39" s="1758">
        <f>C92</f>
        <v>10000000</v>
      </c>
      <c r="J39" s="1854"/>
      <c r="K39" s="292" t="s">
        <v>130</v>
      </c>
      <c r="L39" s="36"/>
      <c r="M39" s="26">
        <v>2.83</v>
      </c>
    </row>
    <row r="40" spans="1:13" ht="15.75" x14ac:dyDescent="0.25">
      <c r="A40" s="2">
        <v>12</v>
      </c>
      <c r="B40" s="3" t="s">
        <v>46</v>
      </c>
      <c r="C40" s="284" t="s">
        <v>108</v>
      </c>
      <c r="D40" s="269" t="s">
        <v>130</v>
      </c>
      <c r="E40" s="51"/>
      <c r="F40" s="82">
        <v>31</v>
      </c>
      <c r="G40" s="1763" t="s">
        <v>300</v>
      </c>
      <c r="H40" s="1763"/>
      <c r="I40" s="1763" t="str">
        <f>C84</f>
        <v>EUR</v>
      </c>
      <c r="J40" s="1763"/>
      <c r="K40" s="292" t="s">
        <v>44</v>
      </c>
      <c r="L40" s="36"/>
      <c r="M40" s="26">
        <v>2.85</v>
      </c>
    </row>
    <row r="41" spans="1:13" ht="15.75" x14ac:dyDescent="0.25">
      <c r="A41" s="2">
        <v>13</v>
      </c>
      <c r="B41" s="3" t="s">
        <v>8</v>
      </c>
      <c r="C41" s="701"/>
      <c r="D41" s="269" t="s">
        <v>43</v>
      </c>
      <c r="E41" s="198"/>
      <c r="F41" s="1005">
        <v>33</v>
      </c>
      <c r="G41" s="1909" t="s">
        <v>301</v>
      </c>
      <c r="H41" s="1909"/>
      <c r="I41" s="1857">
        <f>G21</f>
        <v>100.741</v>
      </c>
      <c r="J41" s="1857"/>
      <c r="K41" s="1006" t="s">
        <v>44</v>
      </c>
      <c r="L41" s="1051" t="s">
        <v>283</v>
      </c>
      <c r="M41" s="988">
        <v>2.87</v>
      </c>
    </row>
    <row r="42" spans="1:13" ht="15.75" x14ac:dyDescent="0.25">
      <c r="A42" s="2">
        <v>14</v>
      </c>
      <c r="B42" s="3" t="s">
        <v>9</v>
      </c>
      <c r="C42" s="42"/>
      <c r="D42" s="269" t="s">
        <v>43</v>
      </c>
      <c r="E42" s="809"/>
      <c r="F42" s="289">
        <v>35</v>
      </c>
      <c r="G42" s="1909" t="s">
        <v>302</v>
      </c>
      <c r="H42" s="1909"/>
      <c r="I42" s="1859">
        <f>C82</f>
        <v>10162756.897260273</v>
      </c>
      <c r="J42" s="1611"/>
      <c r="K42" s="362" t="s">
        <v>44</v>
      </c>
      <c r="L42" s="973" t="s">
        <v>283</v>
      </c>
      <c r="M42" s="988">
        <v>2.37</v>
      </c>
    </row>
    <row r="43" spans="1:13" ht="15.75" x14ac:dyDescent="0.25">
      <c r="A43" s="2">
        <v>15</v>
      </c>
      <c r="B43" s="3" t="s">
        <v>10</v>
      </c>
      <c r="C43" s="42"/>
      <c r="D43" s="269" t="s">
        <v>43</v>
      </c>
      <c r="E43" s="205"/>
      <c r="F43" s="289">
        <v>36</v>
      </c>
      <c r="G43" s="1909" t="s">
        <v>303</v>
      </c>
      <c r="H43" s="1909"/>
      <c r="I43" s="1611" t="s">
        <v>318</v>
      </c>
      <c r="J43" s="1611"/>
      <c r="K43" s="990" t="s">
        <v>130</v>
      </c>
      <c r="L43" s="973" t="s">
        <v>283</v>
      </c>
      <c r="M43" s="988"/>
    </row>
    <row r="44" spans="1:13" ht="15.75" x14ac:dyDescent="0.25">
      <c r="A44" s="2">
        <v>16</v>
      </c>
      <c r="B44" s="3" t="s">
        <v>41</v>
      </c>
      <c r="C44" s="42"/>
      <c r="D44" s="269" t="s">
        <v>44</v>
      </c>
      <c r="E44" s="205"/>
      <c r="F44" s="1005">
        <v>41</v>
      </c>
      <c r="G44" s="1905" t="s">
        <v>304</v>
      </c>
      <c r="H44" s="1906"/>
      <c r="I44" s="1611" t="str">
        <f>G18</f>
        <v>DE0001102317</v>
      </c>
      <c r="J44" s="1611"/>
      <c r="K44" s="990" t="s">
        <v>44</v>
      </c>
      <c r="L44" s="973" t="s">
        <v>283</v>
      </c>
      <c r="M44" s="988">
        <v>2.78</v>
      </c>
    </row>
    <row r="45" spans="1:13" ht="15.75" x14ac:dyDescent="0.25">
      <c r="A45" s="2">
        <v>17</v>
      </c>
      <c r="B45" s="3" t="s">
        <v>11</v>
      </c>
      <c r="C45" s="1085" t="str">
        <f>C31</f>
        <v>7LTWFZYICNSX8D621K86</v>
      </c>
      <c r="D45" s="269" t="s">
        <v>43</v>
      </c>
      <c r="E45" s="198"/>
      <c r="F45" s="989">
        <v>57</v>
      </c>
      <c r="G45" s="1611" t="s">
        <v>305</v>
      </c>
      <c r="H45" s="1611"/>
      <c r="I45" s="1574" t="s">
        <v>306</v>
      </c>
      <c r="J45" s="1574"/>
      <c r="K45" s="990" t="s">
        <v>44</v>
      </c>
      <c r="L45" s="984"/>
      <c r="M45" s="988"/>
    </row>
    <row r="46" spans="1:13" ht="15.75" x14ac:dyDescent="0.25">
      <c r="A46" s="2">
        <v>18</v>
      </c>
      <c r="B46" s="3" t="s">
        <v>154</v>
      </c>
      <c r="C46" s="72"/>
      <c r="D46" s="269" t="s">
        <v>43</v>
      </c>
      <c r="E46" s="198"/>
      <c r="F46" s="989">
        <v>58</v>
      </c>
      <c r="G46" s="983" t="s">
        <v>307</v>
      </c>
      <c r="H46" s="983"/>
      <c r="I46" s="1574" t="s">
        <v>268</v>
      </c>
      <c r="J46" s="1574"/>
      <c r="K46" s="990" t="s">
        <v>44</v>
      </c>
      <c r="L46" s="984"/>
      <c r="M46" s="988"/>
    </row>
    <row r="47" spans="1:13" ht="15.75" x14ac:dyDescent="0.25">
      <c r="A47" s="33" t="s">
        <v>134</v>
      </c>
      <c r="B47" s="1"/>
      <c r="C47" s="16"/>
      <c r="D47" s="1423"/>
      <c r="E47" s="198"/>
      <c r="F47" s="989">
        <v>59</v>
      </c>
      <c r="G47" s="1611" t="s">
        <v>308</v>
      </c>
      <c r="H47" s="1611"/>
      <c r="I47" s="1574" t="s">
        <v>306</v>
      </c>
      <c r="J47" s="1574"/>
      <c r="K47" s="990" t="s">
        <v>130</v>
      </c>
      <c r="L47" s="984"/>
      <c r="M47" s="988"/>
    </row>
    <row r="48" spans="1:13" ht="15.75" x14ac:dyDescent="0.25">
      <c r="A48" s="2">
        <v>1</v>
      </c>
      <c r="B48" s="3" t="s">
        <v>49</v>
      </c>
      <c r="C48" s="283" t="s">
        <v>120</v>
      </c>
      <c r="D48" s="1143" t="s">
        <v>130</v>
      </c>
      <c r="E48" s="198"/>
      <c r="F48" s="989">
        <v>60</v>
      </c>
      <c r="G48" s="1611" t="s">
        <v>309</v>
      </c>
      <c r="H48" s="1611"/>
      <c r="I48" s="1574" t="s">
        <v>268</v>
      </c>
      <c r="J48" s="1574"/>
      <c r="K48" s="990" t="s">
        <v>44</v>
      </c>
      <c r="L48" s="984"/>
      <c r="M48" s="988"/>
    </row>
    <row r="49" spans="1:17" ht="15.75" x14ac:dyDescent="0.25">
      <c r="A49" s="2">
        <v>2</v>
      </c>
      <c r="B49" s="3" t="s">
        <v>15</v>
      </c>
      <c r="C49" s="71"/>
      <c r="D49" s="1143" t="s">
        <v>44</v>
      </c>
      <c r="E49" s="198"/>
      <c r="F49" s="289">
        <v>62</v>
      </c>
      <c r="G49" s="1905" t="s">
        <v>844</v>
      </c>
      <c r="H49" s="1906"/>
      <c r="I49" s="1907" t="s">
        <v>843</v>
      </c>
      <c r="J49" s="1908"/>
      <c r="K49" s="1101" t="s">
        <v>43</v>
      </c>
      <c r="L49" s="1091" t="s">
        <v>283</v>
      </c>
      <c r="M49" s="1094"/>
    </row>
    <row r="50" spans="1:17" ht="15.75" x14ac:dyDescent="0.25">
      <c r="A50" s="2">
        <v>3</v>
      </c>
      <c r="B50" s="3" t="s">
        <v>79</v>
      </c>
      <c r="C50" s="117" t="s">
        <v>645</v>
      </c>
      <c r="D50" s="1143" t="s">
        <v>130</v>
      </c>
      <c r="E50" s="199"/>
      <c r="F50" s="289">
        <v>65</v>
      </c>
      <c r="G50" s="1909" t="s">
        <v>310</v>
      </c>
      <c r="H50" s="1909"/>
      <c r="I50" s="1574" t="b">
        <v>1</v>
      </c>
      <c r="J50" s="1574"/>
      <c r="K50" s="988" t="s">
        <v>130</v>
      </c>
      <c r="L50" s="984"/>
      <c r="M50" s="988"/>
    </row>
    <row r="51" spans="1:17" ht="15.75" x14ac:dyDescent="0.25">
      <c r="A51" s="2">
        <v>4</v>
      </c>
      <c r="B51" s="3" t="s">
        <v>34</v>
      </c>
      <c r="C51" s="1074" t="s">
        <v>110</v>
      </c>
      <c r="D51" s="1143" t="s">
        <v>130</v>
      </c>
      <c r="E51" s="198"/>
      <c r="F51" s="233">
        <f>COUNT(F29:F50)</f>
        <v>22</v>
      </c>
      <c r="G51" s="1007"/>
      <c r="H51" s="7"/>
      <c r="I51" s="984"/>
      <c r="J51" s="66"/>
      <c r="K51" s="56"/>
      <c r="L51" s="984"/>
      <c r="M51" s="233"/>
    </row>
    <row r="52" spans="1:17" ht="15.75" x14ac:dyDescent="0.25">
      <c r="A52" s="2">
        <v>5</v>
      </c>
      <c r="B52" s="3" t="s">
        <v>16</v>
      </c>
      <c r="C52" s="1074" t="b">
        <v>0</v>
      </c>
      <c r="D52" s="1143" t="s">
        <v>130</v>
      </c>
      <c r="E52" s="198"/>
      <c r="F52" s="233"/>
      <c r="G52" s="7"/>
      <c r="H52" s="686"/>
      <c r="I52" s="686"/>
      <c r="J52" s="686"/>
      <c r="K52" s="686"/>
      <c r="L52" s="686"/>
      <c r="M52" s="686"/>
      <c r="N52" s="420"/>
      <c r="O52" s="420"/>
    </row>
    <row r="53" spans="1:17" ht="15.75" customHeight="1" x14ac:dyDescent="0.25">
      <c r="A53" s="2">
        <v>6</v>
      </c>
      <c r="B53" s="3" t="s">
        <v>50</v>
      </c>
      <c r="C53" s="1082"/>
      <c r="D53" s="1143" t="s">
        <v>44</v>
      </c>
      <c r="E53" s="198"/>
      <c r="F53" s="813">
        <v>33</v>
      </c>
      <c r="G53" s="1565" t="s">
        <v>850</v>
      </c>
      <c r="H53" s="1565"/>
      <c r="I53" s="1565"/>
      <c r="J53" s="1565"/>
      <c r="K53" s="1565"/>
      <c r="L53" s="686"/>
      <c r="M53" s="686"/>
      <c r="N53" s="893"/>
      <c r="O53" s="893"/>
      <c r="P53" s="893"/>
      <c r="Q53" s="8"/>
    </row>
    <row r="54" spans="1:17" ht="15.75" customHeight="1" x14ac:dyDescent="0.25">
      <c r="A54" s="2">
        <v>7</v>
      </c>
      <c r="B54" s="3" t="s">
        <v>13</v>
      </c>
      <c r="C54" s="1082"/>
      <c r="D54" s="1143" t="s">
        <v>44</v>
      </c>
      <c r="E54" s="198"/>
      <c r="F54" s="813">
        <v>35</v>
      </c>
      <c r="G54" s="1565" t="s">
        <v>839</v>
      </c>
      <c r="H54" s="1565"/>
      <c r="I54" s="1565"/>
      <c r="J54" s="1565"/>
      <c r="K54" s="1565"/>
      <c r="L54" s="893"/>
      <c r="M54" s="893"/>
      <c r="N54" s="669"/>
      <c r="O54" s="669"/>
      <c r="P54" s="669"/>
    </row>
    <row r="55" spans="1:17" ht="15.75" customHeight="1" x14ac:dyDescent="0.25">
      <c r="A55" s="2">
        <v>8</v>
      </c>
      <c r="B55" s="3" t="s">
        <v>14</v>
      </c>
      <c r="C55" s="1077" t="s">
        <v>170</v>
      </c>
      <c r="D55" s="1143" t="s">
        <v>130</v>
      </c>
      <c r="E55" s="200"/>
      <c r="F55" s="1688">
        <v>36</v>
      </c>
      <c r="G55" s="1569" t="s">
        <v>838</v>
      </c>
      <c r="H55" s="1569"/>
      <c r="I55" s="1569"/>
      <c r="J55" s="1569"/>
      <c r="K55" s="1569"/>
      <c r="L55" s="1060"/>
      <c r="M55" s="1060"/>
      <c r="P55" s="669"/>
    </row>
    <row r="56" spans="1:17" ht="15.75" customHeight="1" x14ac:dyDescent="0.25">
      <c r="A56" s="2">
        <v>9</v>
      </c>
      <c r="B56" s="3" t="s">
        <v>51</v>
      </c>
      <c r="C56" s="1074" t="s">
        <v>104</v>
      </c>
      <c r="D56" s="1143" t="s">
        <v>130</v>
      </c>
      <c r="E56" s="198"/>
      <c r="F56" s="1688"/>
      <c r="G56" s="1569"/>
      <c r="H56" s="1569"/>
      <c r="I56" s="1569"/>
      <c r="J56" s="1569"/>
      <c r="K56" s="1569"/>
      <c r="L56" s="1060"/>
      <c r="M56" s="1060"/>
    </row>
    <row r="57" spans="1:17" ht="15.75" customHeight="1" x14ac:dyDescent="0.25">
      <c r="A57" s="2">
        <v>10</v>
      </c>
      <c r="B57" s="3" t="s">
        <v>35</v>
      </c>
      <c r="C57" s="1082"/>
      <c r="D57" s="1143" t="s">
        <v>44</v>
      </c>
      <c r="E57" s="198"/>
      <c r="F57" s="1904">
        <v>41</v>
      </c>
      <c r="G57" s="1566" t="s">
        <v>840</v>
      </c>
      <c r="H57" s="1567"/>
      <c r="I57" s="1567"/>
      <c r="J57" s="1567"/>
      <c r="K57" s="1568"/>
      <c r="L57" s="893"/>
      <c r="M57" s="893"/>
    </row>
    <row r="58" spans="1:17" ht="15.75" customHeight="1" x14ac:dyDescent="0.25">
      <c r="A58" s="2">
        <v>11</v>
      </c>
      <c r="B58" s="3" t="s">
        <v>52</v>
      </c>
      <c r="C58" s="1074">
        <v>2011</v>
      </c>
      <c r="D58" s="1143" t="s">
        <v>44</v>
      </c>
      <c r="E58" s="198"/>
      <c r="F58" s="1904"/>
      <c r="G58" s="1624"/>
      <c r="H58" s="1625"/>
      <c r="I58" s="1625"/>
      <c r="J58" s="1625"/>
      <c r="K58" s="1626"/>
      <c r="L58" s="7"/>
      <c r="M58" s="7"/>
    </row>
    <row r="59" spans="1:17" ht="15.75" customHeight="1" x14ac:dyDescent="0.25">
      <c r="A59" s="2">
        <v>12</v>
      </c>
      <c r="B59" s="3" t="s">
        <v>53</v>
      </c>
      <c r="C59" s="1078" t="s">
        <v>644</v>
      </c>
      <c r="D59" s="1143" t="s">
        <v>130</v>
      </c>
      <c r="E59" s="201"/>
      <c r="F59" s="1904">
        <v>62</v>
      </c>
      <c r="G59" s="1569" t="s">
        <v>851</v>
      </c>
      <c r="H59" s="1569"/>
      <c r="I59" s="1569"/>
      <c r="J59" s="1569"/>
      <c r="K59" s="1569"/>
      <c r="L59" s="7"/>
      <c r="M59" s="7"/>
    </row>
    <row r="60" spans="1:17" ht="15.75" customHeight="1" x14ac:dyDescent="0.25">
      <c r="A60" s="2">
        <v>13</v>
      </c>
      <c r="B60" s="3" t="s">
        <v>54</v>
      </c>
      <c r="C60" s="73" t="s">
        <v>646</v>
      </c>
      <c r="D60" s="1143" t="s">
        <v>130</v>
      </c>
      <c r="E60" s="202"/>
      <c r="F60" s="1904"/>
      <c r="G60" s="1569"/>
      <c r="H60" s="1569"/>
      <c r="I60" s="1569"/>
      <c r="J60" s="1569"/>
      <c r="K60" s="1569"/>
      <c r="L60" s="7"/>
      <c r="M60" s="7"/>
    </row>
    <row r="61" spans="1:17" ht="15.75" customHeight="1" x14ac:dyDescent="0.25">
      <c r="A61" s="2">
        <v>14</v>
      </c>
      <c r="B61" s="3" t="s">
        <v>37</v>
      </c>
      <c r="C61" s="73" t="s">
        <v>647</v>
      </c>
      <c r="D61" s="1143" t="s">
        <v>44</v>
      </c>
      <c r="E61" s="202"/>
      <c r="F61" s="233"/>
      <c r="G61" s="132"/>
      <c r="H61" s="7"/>
      <c r="I61" s="7"/>
      <c r="J61" s="7"/>
      <c r="K61" s="294"/>
      <c r="L61" s="7"/>
      <c r="M61" s="7"/>
    </row>
    <row r="62" spans="1:17" ht="15.75" customHeight="1" x14ac:dyDescent="0.25">
      <c r="A62" s="2">
        <v>15</v>
      </c>
      <c r="B62" s="3" t="s">
        <v>55</v>
      </c>
      <c r="C62" s="1436" t="s">
        <v>1018</v>
      </c>
      <c r="D62" s="1143" t="s">
        <v>769</v>
      </c>
      <c r="E62" s="198"/>
      <c r="F62" s="233"/>
      <c r="G62" s="132"/>
      <c r="H62" s="7"/>
      <c r="I62" s="7"/>
      <c r="J62" s="7"/>
      <c r="K62" s="294"/>
      <c r="L62" s="7"/>
      <c r="M62" s="7"/>
    </row>
    <row r="63" spans="1:17" ht="15.75" customHeight="1" x14ac:dyDescent="0.25">
      <c r="A63" s="2">
        <v>16</v>
      </c>
      <c r="B63" s="3" t="s">
        <v>56</v>
      </c>
      <c r="C63" s="1077">
        <v>5</v>
      </c>
      <c r="D63" s="1143" t="s">
        <v>44</v>
      </c>
      <c r="E63" s="198"/>
      <c r="F63" s="233"/>
      <c r="G63" s="63"/>
    </row>
    <row r="64" spans="1:17" ht="15.75" x14ac:dyDescent="0.25">
      <c r="A64" s="2">
        <v>17</v>
      </c>
      <c r="B64" s="3" t="s">
        <v>57</v>
      </c>
      <c r="C64" s="1090" t="s">
        <v>646</v>
      </c>
      <c r="D64" s="1143" t="s">
        <v>43</v>
      </c>
      <c r="E64" s="203"/>
      <c r="F64" s="233"/>
      <c r="G64" s="63"/>
    </row>
    <row r="65" spans="1:8" ht="15.75" x14ac:dyDescent="0.25">
      <c r="A65" s="2">
        <v>18</v>
      </c>
      <c r="B65" s="3" t="s">
        <v>129</v>
      </c>
      <c r="C65" s="1074" t="s">
        <v>105</v>
      </c>
      <c r="D65" s="1143" t="s">
        <v>130</v>
      </c>
      <c r="E65" s="198"/>
      <c r="F65" s="233"/>
    </row>
    <row r="66" spans="1:8" ht="15.75" x14ac:dyDescent="0.25">
      <c r="A66" s="2">
        <v>19</v>
      </c>
      <c r="B66" s="3" t="s">
        <v>17</v>
      </c>
      <c r="C66" s="1074" t="b">
        <v>0</v>
      </c>
      <c r="D66" s="1143" t="s">
        <v>130</v>
      </c>
      <c r="E66" s="198"/>
      <c r="F66" s="278"/>
    </row>
    <row r="67" spans="1:8" ht="15.75" x14ac:dyDescent="0.25">
      <c r="A67" s="2">
        <v>20</v>
      </c>
      <c r="B67" s="3" t="s">
        <v>18</v>
      </c>
      <c r="C67" s="1074" t="s">
        <v>111</v>
      </c>
      <c r="D67" s="679" t="s">
        <v>130</v>
      </c>
      <c r="E67" s="198"/>
      <c r="F67" s="233"/>
    </row>
    <row r="68" spans="1:8" ht="15.75" x14ac:dyDescent="0.25">
      <c r="A68" s="2">
        <v>21</v>
      </c>
      <c r="B68" s="3" t="s">
        <v>58</v>
      </c>
      <c r="C68" s="1074" t="b">
        <v>0</v>
      </c>
      <c r="D68" s="1143" t="s">
        <v>130</v>
      </c>
      <c r="E68" s="198"/>
      <c r="F68" s="233"/>
    </row>
    <row r="69" spans="1:8" ht="15.75" x14ac:dyDescent="0.25">
      <c r="A69" s="2">
        <v>22</v>
      </c>
      <c r="B69" s="3" t="s">
        <v>651</v>
      </c>
      <c r="C69" s="1082"/>
      <c r="D69" s="1143" t="s">
        <v>130</v>
      </c>
      <c r="E69" s="198"/>
      <c r="F69" s="233"/>
    </row>
    <row r="70" spans="1:8" ht="15.75" x14ac:dyDescent="0.25">
      <c r="A70" s="2">
        <v>23</v>
      </c>
      <c r="B70" s="3" t="s">
        <v>59</v>
      </c>
      <c r="C70" s="1080">
        <f>C24</f>
        <v>-6.1000000000000004E-3</v>
      </c>
      <c r="D70" s="1143" t="s">
        <v>44</v>
      </c>
      <c r="E70" s="204"/>
      <c r="F70" s="277"/>
      <c r="G70" s="7"/>
    </row>
    <row r="71" spans="1:8" ht="15.75" x14ac:dyDescent="0.25">
      <c r="A71" s="2">
        <v>24</v>
      </c>
      <c r="B71" s="3" t="s">
        <v>60</v>
      </c>
      <c r="C71" s="1074" t="s">
        <v>112</v>
      </c>
      <c r="D71" s="1143" t="s">
        <v>44</v>
      </c>
      <c r="E71" s="198"/>
      <c r="F71" s="233"/>
    </row>
    <row r="72" spans="1:8" ht="15.75" x14ac:dyDescent="0.25">
      <c r="A72" s="2">
        <v>25</v>
      </c>
      <c r="B72" s="3" t="s">
        <v>61</v>
      </c>
      <c r="C72" s="1082"/>
      <c r="D72" s="1143" t="s">
        <v>44</v>
      </c>
      <c r="E72" s="198"/>
      <c r="F72" s="233"/>
    </row>
    <row r="73" spans="1:8" ht="15.75" x14ac:dyDescent="0.25">
      <c r="A73" s="2">
        <v>26</v>
      </c>
      <c r="B73" s="3" t="s">
        <v>62</v>
      </c>
      <c r="C73" s="1082"/>
      <c r="D73" s="1143" t="s">
        <v>44</v>
      </c>
      <c r="E73" s="198"/>
      <c r="F73" s="233"/>
    </row>
    <row r="74" spans="1:8" ht="15.75" x14ac:dyDescent="0.25">
      <c r="A74" s="2">
        <v>27</v>
      </c>
      <c r="B74" s="3" t="s">
        <v>63</v>
      </c>
      <c r="C74" s="1082"/>
      <c r="D74" s="1143" t="s">
        <v>44</v>
      </c>
      <c r="E74" s="198"/>
      <c r="F74" s="233"/>
      <c r="G74" s="63"/>
    </row>
    <row r="75" spans="1:8" ht="15.75" x14ac:dyDescent="0.25">
      <c r="A75" s="2">
        <v>28</v>
      </c>
      <c r="B75" s="3" t="s">
        <v>64</v>
      </c>
      <c r="C75" s="1082"/>
      <c r="D75" s="1143" t="s">
        <v>44</v>
      </c>
      <c r="E75" s="198"/>
      <c r="F75" s="233"/>
    </row>
    <row r="76" spans="1:8" ht="15.75" x14ac:dyDescent="0.25">
      <c r="A76" s="2">
        <v>29</v>
      </c>
      <c r="B76" s="3" t="s">
        <v>65</v>
      </c>
      <c r="C76" s="1082"/>
      <c r="D76" s="1143" t="s">
        <v>44</v>
      </c>
      <c r="E76" s="198"/>
      <c r="F76" s="233"/>
    </row>
    <row r="77" spans="1:8" ht="15.75" x14ac:dyDescent="0.25">
      <c r="A77" s="2">
        <v>30</v>
      </c>
      <c r="B77" s="3" t="s">
        <v>66</v>
      </c>
      <c r="C77" s="1082"/>
      <c r="D77" s="1143" t="s">
        <v>44</v>
      </c>
      <c r="E77" s="198"/>
      <c r="F77" s="233"/>
    </row>
    <row r="78" spans="1:8" ht="15.75" x14ac:dyDescent="0.25">
      <c r="A78" s="2">
        <v>31</v>
      </c>
      <c r="B78" s="3" t="s">
        <v>67</v>
      </c>
      <c r="C78" s="1082"/>
      <c r="D78" s="1143" t="s">
        <v>44</v>
      </c>
      <c r="E78" s="198"/>
      <c r="F78" s="233"/>
    </row>
    <row r="79" spans="1:8" ht="15.75" x14ac:dyDescent="0.25">
      <c r="A79" s="2">
        <v>32</v>
      </c>
      <c r="B79" s="3" t="s">
        <v>68</v>
      </c>
      <c r="C79" s="1082"/>
      <c r="D79" s="1143" t="s">
        <v>44</v>
      </c>
      <c r="E79" s="198"/>
      <c r="F79" s="279"/>
    </row>
    <row r="80" spans="1:8" ht="15.75" x14ac:dyDescent="0.25">
      <c r="A80" s="2">
        <v>35</v>
      </c>
      <c r="B80" s="3" t="s">
        <v>72</v>
      </c>
      <c r="C80" s="1082"/>
      <c r="D80" s="1143" t="s">
        <v>43</v>
      </c>
      <c r="E80" s="198"/>
      <c r="F80" s="279"/>
      <c r="H80" s="7"/>
    </row>
    <row r="81" spans="1:13" ht="15.75" x14ac:dyDescent="0.25">
      <c r="A81" s="2">
        <v>36</v>
      </c>
      <c r="B81" s="3" t="s">
        <v>73</v>
      </c>
      <c r="C81" s="1082"/>
      <c r="D81" s="1143" t="s">
        <v>44</v>
      </c>
      <c r="E81" s="198"/>
      <c r="F81" s="280"/>
    </row>
    <row r="82" spans="1:13" ht="15.75" x14ac:dyDescent="0.25">
      <c r="A82" s="2">
        <v>37</v>
      </c>
      <c r="B82" s="3" t="s">
        <v>69</v>
      </c>
      <c r="C82" s="1079">
        <f>C22</f>
        <v>10162756.897260273</v>
      </c>
      <c r="D82" s="1143" t="s">
        <v>130</v>
      </c>
      <c r="E82" s="205"/>
      <c r="F82" s="281"/>
      <c r="I82" s="7"/>
    </row>
    <row r="83" spans="1:13" ht="15.75" x14ac:dyDescent="0.25">
      <c r="A83" s="2">
        <v>38</v>
      </c>
      <c r="B83" s="3" t="s">
        <v>70</v>
      </c>
      <c r="C83" s="1079">
        <f>C25</f>
        <v>10161551.481372736</v>
      </c>
      <c r="D83" s="1143" t="s">
        <v>44</v>
      </c>
      <c r="E83" s="205"/>
      <c r="F83" s="281"/>
    </row>
    <row r="84" spans="1:13" ht="15.75" x14ac:dyDescent="0.25">
      <c r="A84" s="2">
        <v>39</v>
      </c>
      <c r="B84" s="3" t="s">
        <v>71</v>
      </c>
      <c r="C84" s="1074" t="str">
        <f>C23</f>
        <v>EUR</v>
      </c>
      <c r="D84" s="1143" t="s">
        <v>130</v>
      </c>
      <c r="E84" s="198"/>
    </row>
    <row r="85" spans="1:13" ht="15.75" x14ac:dyDescent="0.25">
      <c r="A85" s="2">
        <v>73</v>
      </c>
      <c r="B85" s="3" t="s">
        <v>81</v>
      </c>
      <c r="C85" s="1074" t="b">
        <v>0</v>
      </c>
      <c r="D85" s="679" t="s">
        <v>130</v>
      </c>
      <c r="E85" s="198"/>
    </row>
    <row r="86" spans="1:13" ht="15.75" x14ac:dyDescent="0.25">
      <c r="A86" s="2">
        <v>74</v>
      </c>
      <c r="B86" s="3" t="s">
        <v>78</v>
      </c>
      <c r="C86" s="1436" t="s">
        <v>1018</v>
      </c>
      <c r="D86" s="1144" t="s">
        <v>769</v>
      </c>
      <c r="E86" s="202"/>
      <c r="J86" s="7"/>
    </row>
    <row r="87" spans="1:13" ht="15.75" x14ac:dyDescent="0.25">
      <c r="A87" s="2">
        <v>75</v>
      </c>
      <c r="B87" s="3" t="s">
        <v>19</v>
      </c>
      <c r="C87" s="1074" t="s">
        <v>113</v>
      </c>
      <c r="D87" s="679" t="s">
        <v>44</v>
      </c>
      <c r="E87" s="198"/>
    </row>
    <row r="88" spans="1:13" ht="15.75" x14ac:dyDescent="0.25">
      <c r="A88" s="2">
        <v>76</v>
      </c>
      <c r="B88" s="9" t="s">
        <v>30</v>
      </c>
      <c r="C88" s="1082"/>
      <c r="D88" s="679" t="s">
        <v>44</v>
      </c>
      <c r="E88" s="198"/>
      <c r="K88" s="294"/>
    </row>
    <row r="89" spans="1:13" ht="15.75" x14ac:dyDescent="0.25">
      <c r="A89" s="2">
        <v>77</v>
      </c>
      <c r="B89" s="9" t="s">
        <v>31</v>
      </c>
      <c r="C89" s="1082"/>
      <c r="D89" s="679" t="s">
        <v>44</v>
      </c>
      <c r="E89" s="198"/>
    </row>
    <row r="90" spans="1:13" ht="15.75" x14ac:dyDescent="0.25">
      <c r="A90" s="2">
        <v>78</v>
      </c>
      <c r="B90" s="9" t="s">
        <v>77</v>
      </c>
      <c r="C90" s="1074" t="str">
        <f>G18</f>
        <v>DE0001102317</v>
      </c>
      <c r="D90" s="679" t="s">
        <v>44</v>
      </c>
      <c r="E90" s="198"/>
    </row>
    <row r="91" spans="1:13" ht="15.75" x14ac:dyDescent="0.25">
      <c r="A91" s="2">
        <v>79</v>
      </c>
      <c r="B91" s="9" t="s">
        <v>76</v>
      </c>
      <c r="C91" s="1074" t="s">
        <v>118</v>
      </c>
      <c r="D91" s="679" t="s">
        <v>44</v>
      </c>
      <c r="E91" s="198"/>
    </row>
    <row r="92" spans="1:13" ht="15.75" x14ac:dyDescent="0.25">
      <c r="A92" s="2">
        <v>83</v>
      </c>
      <c r="B92" s="9" t="s">
        <v>20</v>
      </c>
      <c r="C92" s="1079">
        <f>C20</f>
        <v>10000000</v>
      </c>
      <c r="D92" s="679" t="s">
        <v>44</v>
      </c>
      <c r="E92" s="205"/>
      <c r="M92" s="7"/>
    </row>
    <row r="93" spans="1:13" ht="15.75" x14ac:dyDescent="0.25">
      <c r="A93" s="2">
        <v>85</v>
      </c>
      <c r="B93" s="3" t="s">
        <v>21</v>
      </c>
      <c r="C93" s="1074" t="s">
        <v>99</v>
      </c>
      <c r="D93" s="679" t="s">
        <v>43</v>
      </c>
      <c r="E93" s="198"/>
      <c r="L93" s="7"/>
    </row>
    <row r="94" spans="1:13" ht="15.75" x14ac:dyDescent="0.25">
      <c r="A94" s="2">
        <v>86</v>
      </c>
      <c r="B94" s="3" t="s">
        <v>22</v>
      </c>
      <c r="C94" s="1074" t="s">
        <v>99</v>
      </c>
      <c r="D94" s="679" t="s">
        <v>43</v>
      </c>
      <c r="E94" s="198"/>
    </row>
    <row r="95" spans="1:13" ht="15.75" x14ac:dyDescent="0.25">
      <c r="A95" s="2">
        <v>87</v>
      </c>
      <c r="B95" s="3" t="s">
        <v>23</v>
      </c>
      <c r="C95" s="1089">
        <f>(C21/C20)*100</f>
        <v>102.13826027397259</v>
      </c>
      <c r="D95" s="679" t="s">
        <v>44</v>
      </c>
      <c r="E95" s="206"/>
    </row>
    <row r="96" spans="1:13" ht="15.75" x14ac:dyDescent="0.25">
      <c r="A96" s="2">
        <v>88</v>
      </c>
      <c r="B96" s="3" t="s">
        <v>24</v>
      </c>
      <c r="C96" s="285">
        <f>C21</f>
        <v>10213826.02739726</v>
      </c>
      <c r="D96" s="679" t="s">
        <v>44</v>
      </c>
      <c r="E96" s="205"/>
    </row>
    <row r="97" spans="1:5" ht="15.75" x14ac:dyDescent="0.25">
      <c r="A97" s="2">
        <v>89</v>
      </c>
      <c r="B97" s="3" t="s">
        <v>25</v>
      </c>
      <c r="C97" s="77">
        <v>0.5</v>
      </c>
      <c r="D97" s="679" t="s">
        <v>44</v>
      </c>
      <c r="E97" s="207"/>
    </row>
    <row r="98" spans="1:5" ht="15.75" x14ac:dyDescent="0.25">
      <c r="A98" s="2">
        <v>90</v>
      </c>
      <c r="B98" s="3" t="s">
        <v>26</v>
      </c>
      <c r="C98" s="283" t="s">
        <v>114</v>
      </c>
      <c r="D98" s="679" t="s">
        <v>44</v>
      </c>
      <c r="E98" s="198"/>
    </row>
    <row r="99" spans="1:5" ht="15.75" x14ac:dyDescent="0.25">
      <c r="A99" s="2">
        <v>91</v>
      </c>
      <c r="B99" s="3" t="s">
        <v>27</v>
      </c>
      <c r="C99" s="286" t="s">
        <v>121</v>
      </c>
      <c r="D99" s="679" t="s">
        <v>44</v>
      </c>
      <c r="E99" s="208"/>
    </row>
    <row r="100" spans="1:5" ht="15.75" x14ac:dyDescent="0.25">
      <c r="A100" s="2">
        <v>92</v>
      </c>
      <c r="B100" s="3" t="s">
        <v>28</v>
      </c>
      <c r="C100" s="283" t="s">
        <v>115</v>
      </c>
      <c r="D100" s="679" t="s">
        <v>44</v>
      </c>
      <c r="E100" s="198"/>
    </row>
    <row r="101" spans="1:5" ht="15.75" x14ac:dyDescent="0.25">
      <c r="A101" s="2">
        <v>93</v>
      </c>
      <c r="B101" s="3" t="s">
        <v>75</v>
      </c>
      <c r="C101" s="25" t="s">
        <v>119</v>
      </c>
      <c r="D101" s="679" t="s">
        <v>44</v>
      </c>
      <c r="E101" s="198"/>
    </row>
    <row r="102" spans="1:5" ht="15.75" x14ac:dyDescent="0.25">
      <c r="A102" s="2">
        <v>94</v>
      </c>
      <c r="B102" s="3" t="s">
        <v>74</v>
      </c>
      <c r="C102" s="283" t="s">
        <v>116</v>
      </c>
      <c r="D102" s="679" t="s">
        <v>44</v>
      </c>
      <c r="E102" s="198"/>
    </row>
    <row r="103" spans="1:5" ht="15.75" x14ac:dyDescent="0.25">
      <c r="A103" s="2">
        <v>95</v>
      </c>
      <c r="B103" s="9" t="s">
        <v>38</v>
      </c>
      <c r="C103" s="283" t="b">
        <v>1</v>
      </c>
      <c r="D103" s="679" t="s">
        <v>44</v>
      </c>
      <c r="E103" s="198"/>
    </row>
    <row r="104" spans="1:5" ht="15.75" x14ac:dyDescent="0.25">
      <c r="A104" s="18">
        <v>96</v>
      </c>
      <c r="B104" s="10" t="s">
        <v>36</v>
      </c>
      <c r="C104" s="71"/>
      <c r="D104" s="679" t="s">
        <v>44</v>
      </c>
      <c r="E104" s="198"/>
    </row>
    <row r="105" spans="1:5" ht="15.75" x14ac:dyDescent="0.25">
      <c r="A105" s="18">
        <v>97</v>
      </c>
      <c r="B105" s="10" t="s">
        <v>32</v>
      </c>
      <c r="C105" s="71"/>
      <c r="D105" s="679" t="s">
        <v>44</v>
      </c>
      <c r="E105" s="198"/>
    </row>
    <row r="106" spans="1:5" ht="15.75" x14ac:dyDescent="0.25">
      <c r="A106" s="18">
        <v>98</v>
      </c>
      <c r="B106" s="10" t="s">
        <v>39</v>
      </c>
      <c r="C106" s="283" t="s">
        <v>47</v>
      </c>
      <c r="D106" s="1143" t="s">
        <v>130</v>
      </c>
      <c r="E106" s="198"/>
    </row>
    <row r="107" spans="1:5" ht="15.75" x14ac:dyDescent="0.25">
      <c r="A107" s="18">
        <v>99</v>
      </c>
      <c r="B107" s="10" t="s">
        <v>29</v>
      </c>
      <c r="C107" s="284" t="s">
        <v>117</v>
      </c>
      <c r="D107" s="1143" t="s">
        <v>130</v>
      </c>
      <c r="E107" s="198"/>
    </row>
    <row r="108" spans="1:5" ht="15.75" x14ac:dyDescent="0.25">
      <c r="A108" s="12" t="s">
        <v>122</v>
      </c>
      <c r="C108" s="16">
        <v>49</v>
      </c>
      <c r="D108" s="56"/>
      <c r="E108" s="56"/>
    </row>
    <row r="109" spans="1:5" x14ac:dyDescent="0.25">
      <c r="C109" s="11"/>
      <c r="D109" s="57"/>
      <c r="E109" s="57"/>
    </row>
  </sheetData>
  <mergeCells count="59">
    <mergeCell ref="G38:H38"/>
    <mergeCell ref="I38:J38"/>
    <mergeCell ref="G35:H35"/>
    <mergeCell ref="I35:J35"/>
    <mergeCell ref="G36:H36"/>
    <mergeCell ref="I36:J36"/>
    <mergeCell ref="G37:H37"/>
    <mergeCell ref="I37:J37"/>
    <mergeCell ref="G33:H33"/>
    <mergeCell ref="I33:J33"/>
    <mergeCell ref="G34:H34"/>
    <mergeCell ref="I34:J34"/>
    <mergeCell ref="A18:A19"/>
    <mergeCell ref="B18:B19"/>
    <mergeCell ref="C18:C19"/>
    <mergeCell ref="E26:F26"/>
    <mergeCell ref="I29:J29"/>
    <mergeCell ref="G30:H30"/>
    <mergeCell ref="I30:J30"/>
    <mergeCell ref="G31:H31"/>
    <mergeCell ref="I31:J31"/>
    <mergeCell ref="G32:H32"/>
    <mergeCell ref="I32:J32"/>
    <mergeCell ref="E11:F11"/>
    <mergeCell ref="E12:F12"/>
    <mergeCell ref="E21:F21"/>
    <mergeCell ref="E22:F22"/>
    <mergeCell ref="G29:H29"/>
    <mergeCell ref="G39:H39"/>
    <mergeCell ref="I39:J39"/>
    <mergeCell ref="G40:H40"/>
    <mergeCell ref="I40:J40"/>
    <mergeCell ref="G47:H47"/>
    <mergeCell ref="I47:J47"/>
    <mergeCell ref="G44:H44"/>
    <mergeCell ref="I44:J44"/>
    <mergeCell ref="G45:H45"/>
    <mergeCell ref="I45:J45"/>
    <mergeCell ref="I46:J46"/>
    <mergeCell ref="G41:H41"/>
    <mergeCell ref="I41:J41"/>
    <mergeCell ref="G42:H42"/>
    <mergeCell ref="I42:J42"/>
    <mergeCell ref="G54:K54"/>
    <mergeCell ref="G53:K53"/>
    <mergeCell ref="G49:H49"/>
    <mergeCell ref="I49:J49"/>
    <mergeCell ref="G43:H43"/>
    <mergeCell ref="I43:J43"/>
    <mergeCell ref="G48:H48"/>
    <mergeCell ref="I48:J48"/>
    <mergeCell ref="G50:H50"/>
    <mergeCell ref="I50:J50"/>
    <mergeCell ref="G59:K60"/>
    <mergeCell ref="F59:F60"/>
    <mergeCell ref="F57:F58"/>
    <mergeCell ref="G55:K56"/>
    <mergeCell ref="G57:K58"/>
    <mergeCell ref="F55:F56"/>
  </mergeCells>
  <pageMargins left="0.23622047244094491" right="0.23622047244094491" top="0.19685039370078741" bottom="0.15748031496062992" header="0.11811023622047245" footer="0.11811023622047245"/>
  <pageSetup paperSize="8" scale="51"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G72"/>
  <sheetViews>
    <sheetView zoomScale="75" zoomScaleNormal="75" workbookViewId="0">
      <selection activeCell="A9" sqref="A9"/>
    </sheetView>
  </sheetViews>
  <sheetFormatPr defaultRowHeight="15" x14ac:dyDescent="0.25"/>
  <cols>
    <col min="1" max="1" width="7.42578125" customWidth="1"/>
    <col min="2" max="2" width="92" customWidth="1"/>
    <col min="3" max="3" width="34.140625" customWidth="1"/>
    <col min="4" max="4" width="9.5703125" style="8" bestFit="1" customWidth="1"/>
    <col min="5" max="5" width="4.140625" customWidth="1"/>
    <col min="6" max="6" width="27.140625" customWidth="1"/>
    <col min="7" max="7" width="3.42578125" style="8" customWidth="1"/>
    <col min="8" max="8" width="5.42578125" style="8" customWidth="1"/>
    <col min="9" max="9" width="19.7109375" customWidth="1"/>
    <col min="10" max="10" width="5.7109375" customWidth="1"/>
    <col min="11" max="11" width="3.5703125" style="8" customWidth="1"/>
    <col min="12" max="12" width="30.28515625" bestFit="1" customWidth="1"/>
    <col min="13" max="13" width="4" customWidth="1"/>
    <col min="14" max="14" width="13.28515625" bestFit="1" customWidth="1"/>
    <col min="15" max="15" width="17.5703125" customWidth="1"/>
    <col min="16" max="16" width="13.5703125" customWidth="1"/>
  </cols>
  <sheetData>
    <row r="1" spans="1:14" x14ac:dyDescent="0.25">
      <c r="A1" s="7"/>
      <c r="B1" s="7"/>
      <c r="C1" s="7"/>
      <c r="D1" s="294"/>
      <c r="E1" s="7"/>
      <c r="F1" s="7"/>
      <c r="G1" s="7"/>
      <c r="H1" s="7"/>
      <c r="I1" s="7"/>
      <c r="J1" s="7"/>
      <c r="K1" s="7"/>
      <c r="L1" s="7"/>
      <c r="M1" s="7"/>
      <c r="N1" s="7"/>
    </row>
    <row r="2" spans="1:14" x14ac:dyDescent="0.25">
      <c r="A2" s="7"/>
      <c r="B2" s="7"/>
      <c r="C2" s="7"/>
      <c r="D2" s="294"/>
      <c r="E2" s="7"/>
      <c r="F2" s="7"/>
      <c r="G2" s="7"/>
      <c r="H2" s="7"/>
      <c r="I2" s="7"/>
      <c r="J2" s="7"/>
      <c r="K2" s="7"/>
      <c r="L2" s="7"/>
      <c r="M2" s="7"/>
      <c r="N2" s="7"/>
    </row>
    <row r="3" spans="1:14" x14ac:dyDescent="0.25">
      <c r="A3" s="7"/>
      <c r="B3" s="7"/>
      <c r="C3" s="7"/>
      <c r="D3" s="294"/>
      <c r="E3" s="7"/>
      <c r="F3" s="7"/>
      <c r="G3" s="7"/>
      <c r="H3" s="7"/>
      <c r="I3" s="7"/>
      <c r="J3" s="7"/>
      <c r="K3" s="7"/>
      <c r="L3" s="7"/>
      <c r="M3" s="7"/>
      <c r="N3" s="7"/>
    </row>
    <row r="4" spans="1:14" ht="18" x14ac:dyDescent="0.25">
      <c r="A4" s="7"/>
      <c r="B4" s="1220" t="s">
        <v>909</v>
      </c>
      <c r="D4" s="7"/>
      <c r="E4" s="7"/>
      <c r="F4" s="7"/>
      <c r="G4" s="7"/>
      <c r="H4" s="7"/>
      <c r="I4" s="7"/>
      <c r="J4" s="7"/>
      <c r="K4" s="7"/>
      <c r="L4" s="7"/>
      <c r="M4" s="7"/>
      <c r="N4" s="7"/>
    </row>
    <row r="5" spans="1:14" x14ac:dyDescent="0.25">
      <c r="A5" s="7"/>
      <c r="B5" s="7"/>
      <c r="C5" s="7"/>
      <c r="D5" s="294"/>
      <c r="E5" s="7"/>
      <c r="F5" s="7"/>
      <c r="G5" s="7"/>
      <c r="H5" s="7"/>
      <c r="I5" s="7"/>
      <c r="J5" s="7"/>
      <c r="K5" s="7"/>
      <c r="L5" s="7"/>
      <c r="M5" s="7"/>
      <c r="N5" s="7"/>
    </row>
    <row r="6" spans="1:14"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ht="11.25" customHeight="1" x14ac:dyDescent="0.25">
      <c r="A8" s="7"/>
      <c r="B8" s="7"/>
      <c r="C8" s="7"/>
      <c r="D8" s="294"/>
      <c r="E8" s="7"/>
      <c r="F8" s="7"/>
      <c r="G8" s="7"/>
      <c r="H8" s="7"/>
      <c r="I8" s="7"/>
      <c r="J8" s="7"/>
      <c r="K8" s="7"/>
      <c r="L8" s="7"/>
      <c r="M8" s="7"/>
      <c r="N8" s="7"/>
    </row>
    <row r="9" spans="1:14" ht="15.75" x14ac:dyDescent="0.25">
      <c r="A9" s="34" t="s">
        <v>131</v>
      </c>
      <c r="B9" s="12"/>
      <c r="C9" s="12"/>
      <c r="D9" s="83"/>
      <c r="E9" s="12"/>
      <c r="F9" s="34" t="s">
        <v>132</v>
      </c>
      <c r="G9" s="34"/>
      <c r="H9" s="34"/>
      <c r="I9" s="12"/>
      <c r="J9" s="12"/>
      <c r="K9" s="83"/>
      <c r="L9" s="12"/>
    </row>
    <row r="10" spans="1:14" ht="15.75" x14ac:dyDescent="0.25">
      <c r="A10" s="1059">
        <v>1</v>
      </c>
      <c r="B10" s="32" t="s">
        <v>127</v>
      </c>
      <c r="C10" s="68" t="s">
        <v>128</v>
      </c>
      <c r="D10" s="262"/>
      <c r="E10" s="262"/>
      <c r="F10" s="34"/>
      <c r="G10" s="34"/>
      <c r="H10" s="34"/>
      <c r="I10" s="12"/>
      <c r="J10" s="12"/>
      <c r="K10" s="83"/>
      <c r="L10" s="12"/>
    </row>
    <row r="11" spans="1:14" ht="15.75" x14ac:dyDescent="0.25">
      <c r="A11" s="1059">
        <v>2</v>
      </c>
      <c r="B11" s="32" t="s">
        <v>90</v>
      </c>
      <c r="C11" s="1052" t="s">
        <v>284</v>
      </c>
      <c r="D11" s="1081"/>
      <c r="E11" s="1058"/>
      <c r="F11" s="1056" t="s">
        <v>95</v>
      </c>
      <c r="G11" s="1913" t="s">
        <v>285</v>
      </c>
      <c r="H11" s="1913"/>
      <c r="I11" s="1912"/>
      <c r="J11" s="1050"/>
      <c r="K11" s="1076"/>
      <c r="L11" s="58"/>
    </row>
    <row r="12" spans="1:14" ht="15.75" x14ac:dyDescent="0.25">
      <c r="A12" s="1059">
        <v>3</v>
      </c>
      <c r="B12" s="32" t="s">
        <v>91</v>
      </c>
      <c r="C12" s="1049" t="s">
        <v>286</v>
      </c>
      <c r="D12" s="1076"/>
      <c r="E12" s="1050"/>
      <c r="F12" s="1056" t="s">
        <v>95</v>
      </c>
      <c r="G12" s="1913" t="s">
        <v>287</v>
      </c>
      <c r="H12" s="1913"/>
      <c r="I12" s="1912"/>
      <c r="J12" s="1050"/>
      <c r="K12" s="1076"/>
      <c r="L12" s="58"/>
    </row>
    <row r="13" spans="1:14" ht="15.75" x14ac:dyDescent="0.25">
      <c r="A13" s="1059">
        <v>4</v>
      </c>
      <c r="B13" s="32" t="s">
        <v>101</v>
      </c>
      <c r="C13" s="27">
        <v>43941</v>
      </c>
      <c r="D13" s="1066"/>
      <c r="E13" s="1066"/>
      <c r="F13" s="29"/>
      <c r="G13" s="29"/>
      <c r="H13" s="29"/>
      <c r="I13" s="16"/>
      <c r="J13" s="16"/>
      <c r="K13" s="1076"/>
      <c r="L13" s="59"/>
    </row>
    <row r="14" spans="1:14" ht="15.75" x14ac:dyDescent="0.25">
      <c r="A14" s="1059">
        <v>5</v>
      </c>
      <c r="B14" s="32" t="s">
        <v>123</v>
      </c>
      <c r="C14" s="28">
        <v>0.45520833333333338</v>
      </c>
      <c r="D14" s="1067"/>
      <c r="E14" s="1067"/>
      <c r="F14" s="29"/>
      <c r="G14" s="29"/>
      <c r="H14" s="29"/>
      <c r="I14" s="16"/>
      <c r="J14" s="16"/>
      <c r="K14" s="1076"/>
      <c r="L14" s="59"/>
    </row>
    <row r="15" spans="1:14" ht="15.75" x14ac:dyDescent="0.25">
      <c r="A15" s="1059">
        <v>6</v>
      </c>
      <c r="B15" s="32" t="s">
        <v>124</v>
      </c>
      <c r="C15" s="27" t="s">
        <v>125</v>
      </c>
      <c r="D15" s="1066"/>
      <c r="E15" s="1066"/>
      <c r="F15" s="29"/>
      <c r="G15" s="29"/>
      <c r="H15" s="29"/>
      <c r="I15" s="16"/>
      <c r="J15" s="16"/>
      <c r="K15" s="1076"/>
      <c r="L15" s="59"/>
    </row>
    <row r="16" spans="1:14" ht="15.75" x14ac:dyDescent="0.25">
      <c r="A16" s="1059">
        <v>7</v>
      </c>
      <c r="B16" s="32" t="s">
        <v>102</v>
      </c>
      <c r="C16" s="27">
        <v>43942</v>
      </c>
      <c r="D16" s="1066"/>
      <c r="E16" s="1066"/>
      <c r="F16" s="29"/>
      <c r="G16" s="29"/>
      <c r="H16" s="29"/>
      <c r="I16" s="16"/>
      <c r="J16" s="16"/>
      <c r="K16" s="1076"/>
      <c r="L16" s="59"/>
    </row>
    <row r="17" spans="1:33" ht="15.75" x14ac:dyDescent="0.25">
      <c r="A17" s="1059">
        <v>8</v>
      </c>
      <c r="B17" s="32" t="s">
        <v>103</v>
      </c>
      <c r="C17" s="27">
        <f>C16+7</f>
        <v>43949</v>
      </c>
      <c r="D17" s="1066"/>
      <c r="E17" s="1066"/>
      <c r="F17" s="29"/>
      <c r="G17" s="29"/>
      <c r="H17" s="29"/>
      <c r="I17" s="16"/>
      <c r="J17" s="16"/>
      <c r="K17" s="1076"/>
      <c r="L17" s="59"/>
    </row>
    <row r="18" spans="1:33" ht="15.75" x14ac:dyDescent="0.25">
      <c r="A18" s="1886">
        <v>9</v>
      </c>
      <c r="B18" s="1668" t="s">
        <v>85</v>
      </c>
      <c r="C18" s="1670" t="s">
        <v>98</v>
      </c>
      <c r="D18" s="340"/>
      <c r="E18" s="340"/>
      <c r="F18" s="1056" t="s">
        <v>181</v>
      </c>
      <c r="G18" s="1934" t="s">
        <v>92</v>
      </c>
      <c r="H18" s="1934"/>
      <c r="I18" s="1935"/>
      <c r="J18" s="340"/>
      <c r="K18" s="340"/>
      <c r="L18" s="1670" t="s">
        <v>836</v>
      </c>
      <c r="M18" s="340"/>
      <c r="N18" s="1056" t="s">
        <v>181</v>
      </c>
      <c r="O18" s="1934" t="s">
        <v>92</v>
      </c>
      <c r="P18" s="1935"/>
    </row>
    <row r="19" spans="1:33" ht="15.75" x14ac:dyDescent="0.25">
      <c r="A19" s="1887"/>
      <c r="B19" s="1669"/>
      <c r="C19" s="1671"/>
      <c r="D19" s="340"/>
      <c r="E19" s="340"/>
      <c r="F19" s="1056" t="s">
        <v>182</v>
      </c>
      <c r="G19" s="1913" t="s">
        <v>119</v>
      </c>
      <c r="H19" s="1913"/>
      <c r="I19" s="1912"/>
      <c r="J19" s="1050"/>
      <c r="K19" s="1076"/>
      <c r="L19" s="1671"/>
      <c r="M19" s="340"/>
      <c r="N19" s="1056" t="s">
        <v>182</v>
      </c>
      <c r="O19" s="1913" t="s">
        <v>119</v>
      </c>
      <c r="P19" s="1912"/>
    </row>
    <row r="20" spans="1:33" ht="15.75" x14ac:dyDescent="0.25">
      <c r="A20" s="1059">
        <v>10</v>
      </c>
      <c r="B20" s="32" t="s">
        <v>86</v>
      </c>
      <c r="C20" s="1053">
        <v>10000000</v>
      </c>
      <c r="D20" s="39"/>
      <c r="E20" s="39"/>
      <c r="F20" s="30"/>
      <c r="G20" s="30"/>
      <c r="H20" s="30"/>
      <c r="I20" s="16"/>
      <c r="J20" s="16"/>
      <c r="K20" s="1076"/>
      <c r="L20" s="1053">
        <v>5000000</v>
      </c>
      <c r="M20" s="39"/>
      <c r="N20" s="30"/>
      <c r="O20" s="30"/>
      <c r="P20" s="16"/>
    </row>
    <row r="21" spans="1:33" ht="15.75" x14ac:dyDescent="0.25">
      <c r="A21" s="1059">
        <v>11</v>
      </c>
      <c r="B21" s="32" t="s">
        <v>87</v>
      </c>
      <c r="C21" s="1053">
        <f>(C20*(G21/100))+(C20*((1.5*340)/(100*365)))</f>
        <v>10213826.02739726</v>
      </c>
      <c r="D21" s="39"/>
      <c r="E21" s="39"/>
      <c r="F21" s="1055" t="s">
        <v>100</v>
      </c>
      <c r="G21" s="1936">
        <v>100.741</v>
      </c>
      <c r="H21" s="1936"/>
      <c r="I21" s="1937"/>
      <c r="J21" s="85"/>
      <c r="K21" s="85"/>
      <c r="L21" s="1053">
        <f>(L20*(O21/100))+(L20*((0*340)/(100*365)))</f>
        <v>6256000</v>
      </c>
      <c r="M21" s="39"/>
      <c r="N21" s="1055" t="s">
        <v>100</v>
      </c>
      <c r="O21" s="1936">
        <v>125.12</v>
      </c>
      <c r="P21" s="1937"/>
    </row>
    <row r="22" spans="1:33" ht="15.75" x14ac:dyDescent="0.25">
      <c r="A22" s="1059">
        <v>12</v>
      </c>
      <c r="B22" s="32" t="s">
        <v>83</v>
      </c>
      <c r="C22" s="1053">
        <f>(C21+L21)*(1-0.005)</f>
        <v>16387476.897260273</v>
      </c>
      <c r="D22" s="39"/>
      <c r="E22" s="39"/>
      <c r="F22" s="1055" t="s">
        <v>89</v>
      </c>
      <c r="G22" s="1932">
        <v>5.0000000000000001E-3</v>
      </c>
      <c r="H22" s="1932"/>
      <c r="I22" s="1933"/>
      <c r="J22" s="86"/>
      <c r="K22" s="86"/>
      <c r="L22" s="39"/>
      <c r="M22" s="39"/>
      <c r="N22" s="1055" t="s">
        <v>89</v>
      </c>
      <c r="O22" s="1932">
        <v>5.0000000000000001E-3</v>
      </c>
      <c r="P22" s="1933"/>
    </row>
    <row r="23" spans="1:33" ht="15.75" x14ac:dyDescent="0.25">
      <c r="A23" s="1059">
        <v>13</v>
      </c>
      <c r="B23" s="32" t="s">
        <v>88</v>
      </c>
      <c r="C23" s="1049" t="s">
        <v>99</v>
      </c>
      <c r="D23" s="1076"/>
      <c r="E23" s="1050"/>
      <c r="F23" s="1054"/>
      <c r="G23" s="1054"/>
      <c r="H23" s="1054"/>
      <c r="I23" s="16"/>
      <c r="J23" s="16"/>
      <c r="K23" s="1076"/>
      <c r="L23" s="1050"/>
      <c r="M23" s="1050"/>
      <c r="N23" s="1054"/>
      <c r="O23" s="1054"/>
      <c r="P23" s="16"/>
    </row>
    <row r="24" spans="1:33" ht="15.75" x14ac:dyDescent="0.25">
      <c r="A24" s="1059">
        <v>14</v>
      </c>
      <c r="B24" s="32" t="s">
        <v>82</v>
      </c>
      <c r="C24" s="24">
        <v>-6.1000000000000004E-3</v>
      </c>
      <c r="D24" s="1068"/>
      <c r="E24" s="1068"/>
      <c r="F24" s="35"/>
      <c r="G24" s="35"/>
      <c r="H24" s="35"/>
      <c r="I24" s="1050"/>
      <c r="J24" s="1050"/>
      <c r="K24" s="1076"/>
      <c r="L24" s="1068"/>
      <c r="M24" s="1068"/>
      <c r="N24" s="35"/>
      <c r="O24" s="35"/>
      <c r="P24" s="1050"/>
    </row>
    <row r="25" spans="1:33" ht="15.75" x14ac:dyDescent="0.25">
      <c r="A25" s="1059">
        <v>15</v>
      </c>
      <c r="B25" s="32" t="s">
        <v>84</v>
      </c>
      <c r="C25" s="1053">
        <f>C22*(1+((C24*(C17-C16))/(360)))</f>
        <v>16385533.160417181</v>
      </c>
      <c r="D25" s="39"/>
      <c r="E25" s="39"/>
      <c r="F25" s="13"/>
      <c r="G25" s="13"/>
      <c r="H25" s="13"/>
      <c r="I25" s="16"/>
      <c r="J25" s="16"/>
      <c r="K25" s="1076"/>
      <c r="L25" s="39"/>
      <c r="M25" s="39"/>
      <c r="N25" s="13"/>
      <c r="O25" s="13"/>
      <c r="P25" s="16"/>
    </row>
    <row r="26" spans="1:33" ht="15.75" x14ac:dyDescent="0.25">
      <c r="A26" s="1059">
        <v>16</v>
      </c>
      <c r="B26" s="32" t="s">
        <v>316</v>
      </c>
      <c r="C26" s="1053" t="s">
        <v>288</v>
      </c>
      <c r="D26" s="39"/>
      <c r="E26" s="39"/>
      <c r="F26" s="1056" t="s">
        <v>95</v>
      </c>
      <c r="G26" s="1913" t="s">
        <v>267</v>
      </c>
      <c r="H26" s="1913"/>
      <c r="I26" s="1912"/>
      <c r="J26" s="1050"/>
      <c r="K26" s="1076"/>
      <c r="L26" s="39"/>
      <c r="M26" s="39"/>
      <c r="N26" s="403"/>
      <c r="O26" s="1938"/>
      <c r="P26" s="1938"/>
    </row>
    <row r="28" spans="1:33" ht="16.5" thickBot="1" x14ac:dyDescent="0.3">
      <c r="A28" s="1098" t="s">
        <v>846</v>
      </c>
      <c r="B28" s="748"/>
      <c r="C28" s="748"/>
      <c r="D28" s="748"/>
      <c r="E28" s="748"/>
      <c r="F28" s="748"/>
      <c r="G28" s="748"/>
      <c r="H28" s="1940"/>
      <c r="I28" s="1940"/>
      <c r="J28" s="1940"/>
      <c r="K28" s="1940"/>
      <c r="L28" s="1940"/>
      <c r="M28" s="1099"/>
    </row>
    <row r="29" spans="1:33" ht="15.75" x14ac:dyDescent="0.25">
      <c r="A29" s="1096">
        <v>1</v>
      </c>
      <c r="B29" s="1097" t="s">
        <v>290</v>
      </c>
      <c r="C29" s="830" t="s">
        <v>47</v>
      </c>
      <c r="D29" s="1398"/>
      <c r="E29" s="1398"/>
      <c r="F29" s="1398"/>
      <c r="G29" s="1398"/>
      <c r="H29" s="1398"/>
      <c r="I29" s="1398"/>
      <c r="J29" s="1398"/>
      <c r="K29" s="1939" t="s">
        <v>47</v>
      </c>
      <c r="L29" s="1939"/>
      <c r="M29" s="1057"/>
      <c r="N29" s="1674"/>
      <c r="O29" s="1674"/>
      <c r="P29" s="1674"/>
      <c r="Q29" s="1112"/>
      <c r="R29" s="184"/>
      <c r="S29" s="12"/>
      <c r="T29" s="12"/>
      <c r="U29" s="12"/>
      <c r="V29" s="12"/>
      <c r="W29" s="12"/>
      <c r="X29" s="12"/>
      <c r="Y29" s="12"/>
      <c r="Z29" s="12"/>
      <c r="AA29" s="12"/>
      <c r="AB29" s="12"/>
      <c r="AC29" s="12"/>
      <c r="AD29" s="12"/>
      <c r="AE29" s="12"/>
      <c r="AF29" s="12"/>
      <c r="AG29" s="12"/>
    </row>
    <row r="30" spans="1:33" ht="15.75" x14ac:dyDescent="0.25">
      <c r="A30" s="1087">
        <v>2</v>
      </c>
      <c r="B30" s="1075" t="s">
        <v>291</v>
      </c>
      <c r="C30" s="1388" t="s">
        <v>834</v>
      </c>
      <c r="D30" s="287" t="s">
        <v>283</v>
      </c>
      <c r="E30" s="287"/>
      <c r="F30" s="287"/>
      <c r="G30" s="287"/>
      <c r="H30" s="287"/>
      <c r="I30" s="287"/>
      <c r="J30" s="287"/>
      <c r="K30" s="1763" t="s">
        <v>833</v>
      </c>
      <c r="L30" s="1763"/>
      <c r="M30" s="8"/>
      <c r="N30" s="1926"/>
      <c r="O30" s="1926"/>
      <c r="P30" s="1926"/>
      <c r="Q30" s="184"/>
      <c r="R30" s="184"/>
      <c r="S30" s="12"/>
      <c r="T30" s="12"/>
      <c r="U30" s="12"/>
      <c r="V30" s="12"/>
      <c r="W30" s="12"/>
      <c r="X30" s="12"/>
      <c r="Y30" s="12"/>
      <c r="Z30" s="12"/>
      <c r="AA30" s="12"/>
      <c r="AB30" s="12"/>
      <c r="AC30" s="12"/>
      <c r="AD30" s="12"/>
      <c r="AE30" s="12"/>
      <c r="AF30" s="12"/>
      <c r="AG30" s="12"/>
    </row>
    <row r="31" spans="1:33" ht="15.75" x14ac:dyDescent="0.25">
      <c r="A31" s="82">
        <v>4</v>
      </c>
      <c r="B31" s="1074" t="s">
        <v>292</v>
      </c>
      <c r="C31" s="1388" t="s">
        <v>285</v>
      </c>
      <c r="D31" s="1393"/>
      <c r="E31" s="1393"/>
      <c r="F31" s="1393"/>
      <c r="G31" s="1393"/>
      <c r="H31" s="1393"/>
      <c r="I31" s="1393"/>
      <c r="J31" s="1393"/>
      <c r="K31" s="1763" t="s">
        <v>285</v>
      </c>
      <c r="L31" s="1763"/>
      <c r="M31" s="8"/>
      <c r="N31" s="1926"/>
      <c r="O31" s="1926"/>
      <c r="P31" s="1926"/>
      <c r="Q31" s="184"/>
      <c r="R31" s="184"/>
      <c r="S31" s="12"/>
      <c r="T31" s="12"/>
      <c r="U31" s="12"/>
      <c r="V31" s="12"/>
      <c r="W31" s="12"/>
      <c r="X31" s="12"/>
      <c r="Y31" s="12"/>
      <c r="Z31" s="12"/>
      <c r="AA31" s="12"/>
      <c r="AB31" s="12"/>
      <c r="AC31" s="12"/>
      <c r="AD31" s="12"/>
      <c r="AE31" s="12"/>
      <c r="AF31" s="12"/>
      <c r="AG31" s="12"/>
    </row>
    <row r="32" spans="1:33" ht="15.75" x14ac:dyDescent="0.25">
      <c r="A32" s="82">
        <v>5</v>
      </c>
      <c r="B32" s="1074" t="s">
        <v>293</v>
      </c>
      <c r="C32" s="1388" t="b">
        <v>1</v>
      </c>
      <c r="D32" s="1393"/>
      <c r="E32" s="1393"/>
      <c r="F32" s="1393"/>
      <c r="G32" s="1393"/>
      <c r="H32" s="1393"/>
      <c r="I32" s="1393"/>
      <c r="J32" s="1393"/>
      <c r="K32" s="1763" t="b">
        <v>1</v>
      </c>
      <c r="L32" s="1763"/>
      <c r="M32" s="8"/>
      <c r="N32" s="1926"/>
      <c r="O32" s="1926"/>
      <c r="P32" s="1926"/>
      <c r="Q32" s="184"/>
      <c r="R32" s="184"/>
      <c r="S32" s="12"/>
      <c r="T32" s="12"/>
      <c r="U32" s="12"/>
      <c r="V32" s="12"/>
      <c r="W32" s="12"/>
      <c r="X32" s="12"/>
      <c r="Y32" s="12"/>
      <c r="Z32" s="12"/>
      <c r="AA32" s="12"/>
      <c r="AB32" s="12"/>
      <c r="AC32" s="12"/>
      <c r="AD32" s="12"/>
      <c r="AE32" s="12"/>
      <c r="AF32" s="12"/>
      <c r="AG32" s="12"/>
    </row>
    <row r="33" spans="1:33" ht="15.75" x14ac:dyDescent="0.25">
      <c r="A33" s="1084">
        <v>6</v>
      </c>
      <c r="B33" s="1074" t="s">
        <v>294</v>
      </c>
      <c r="C33" s="1388" t="s">
        <v>285</v>
      </c>
      <c r="D33" s="1393"/>
      <c r="E33" s="1393"/>
      <c r="F33" s="1393"/>
      <c r="G33" s="1393"/>
      <c r="H33" s="1393"/>
      <c r="I33" s="1393"/>
      <c r="J33" s="1393"/>
      <c r="K33" s="1763" t="s">
        <v>285</v>
      </c>
      <c r="L33" s="1763"/>
      <c r="M33" s="8"/>
      <c r="N33" s="1926"/>
      <c r="O33" s="1926"/>
      <c r="P33" s="1926"/>
      <c r="Q33" s="184"/>
      <c r="R33" s="184"/>
      <c r="S33" s="12"/>
      <c r="T33" s="12"/>
      <c r="U33" s="12"/>
      <c r="V33" s="12"/>
      <c r="W33" s="12"/>
      <c r="X33" s="12"/>
      <c r="Y33" s="12"/>
      <c r="Z33" s="12"/>
      <c r="AA33" s="12"/>
      <c r="AB33" s="12"/>
      <c r="AC33" s="12"/>
      <c r="AD33" s="12"/>
      <c r="AE33" s="12"/>
      <c r="AF33" s="12"/>
      <c r="AG33" s="12"/>
    </row>
    <row r="34" spans="1:33" ht="15.75" x14ac:dyDescent="0.25">
      <c r="A34" s="82">
        <v>7</v>
      </c>
      <c r="B34" s="1102" t="s">
        <v>847</v>
      </c>
      <c r="C34" s="183" t="s">
        <v>287</v>
      </c>
      <c r="D34" s="1393"/>
      <c r="E34" s="1393"/>
      <c r="F34" s="1393"/>
      <c r="G34" s="1393"/>
      <c r="H34" s="1393"/>
      <c r="I34" s="1393"/>
      <c r="J34" s="1393"/>
      <c r="K34" s="1763" t="s">
        <v>287</v>
      </c>
      <c r="L34" s="1763"/>
      <c r="M34" s="8"/>
      <c r="N34" s="1926"/>
      <c r="O34" s="1926"/>
      <c r="P34" s="1926"/>
      <c r="Q34" s="184"/>
      <c r="R34" s="184"/>
      <c r="S34" s="12"/>
      <c r="T34" s="12"/>
      <c r="U34" s="12"/>
      <c r="V34" s="12"/>
      <c r="W34" s="12"/>
      <c r="X34" s="12"/>
      <c r="Y34" s="12"/>
      <c r="Z34" s="12"/>
      <c r="AA34" s="12"/>
      <c r="AB34" s="12"/>
      <c r="AC34" s="12"/>
      <c r="AD34" s="12"/>
      <c r="AE34" s="12"/>
      <c r="AF34" s="12"/>
      <c r="AG34" s="12"/>
    </row>
    <row r="35" spans="1:33" ht="15.75" x14ac:dyDescent="0.25">
      <c r="A35" s="82">
        <v>16</v>
      </c>
      <c r="B35" s="1102" t="s">
        <v>848</v>
      </c>
      <c r="C35" s="183" t="s">
        <v>285</v>
      </c>
      <c r="D35" s="1393"/>
      <c r="E35" s="1393"/>
      <c r="F35" s="1393"/>
      <c r="G35" s="1393"/>
      <c r="H35" s="1393"/>
      <c r="I35" s="1393"/>
      <c r="J35" s="1393"/>
      <c r="K35" s="1763" t="s">
        <v>285</v>
      </c>
      <c r="L35" s="1763"/>
      <c r="M35" s="8"/>
      <c r="N35" s="1926"/>
      <c r="O35" s="1926"/>
      <c r="P35" s="1926"/>
      <c r="Q35" s="184"/>
      <c r="R35" s="184"/>
      <c r="S35" s="12"/>
      <c r="T35" s="12"/>
      <c r="U35" s="12"/>
      <c r="V35" s="12"/>
      <c r="W35" s="12"/>
      <c r="X35" s="12"/>
      <c r="Y35" s="12"/>
      <c r="Z35" s="12"/>
      <c r="AA35" s="12"/>
      <c r="AB35" s="12"/>
      <c r="AC35" s="12"/>
      <c r="AD35" s="12"/>
      <c r="AE35" s="12"/>
      <c r="AF35" s="12"/>
      <c r="AG35" s="12"/>
    </row>
    <row r="36" spans="1:33" ht="15.75" x14ac:dyDescent="0.25">
      <c r="A36" s="82">
        <v>25</v>
      </c>
      <c r="B36" s="1074" t="s">
        <v>295</v>
      </c>
      <c r="C36" s="1388" t="b">
        <v>0</v>
      </c>
      <c r="D36" s="1393"/>
      <c r="E36" s="1393"/>
      <c r="F36" s="1393"/>
      <c r="G36" s="1393"/>
      <c r="H36" s="1393"/>
      <c r="I36" s="1393"/>
      <c r="J36" s="1393"/>
      <c r="K36" s="1763" t="b">
        <v>0</v>
      </c>
      <c r="L36" s="1763"/>
      <c r="M36" s="8"/>
      <c r="N36" s="1926"/>
      <c r="O36" s="1926"/>
      <c r="P36" s="1926"/>
      <c r="Q36" s="184"/>
      <c r="R36" s="184"/>
      <c r="S36" s="12"/>
      <c r="T36" s="12"/>
      <c r="U36" s="12"/>
      <c r="V36" s="12"/>
      <c r="W36" s="12"/>
      <c r="X36" s="12"/>
      <c r="Y36" s="12"/>
      <c r="Z36" s="12"/>
      <c r="AA36" s="12"/>
      <c r="AB36" s="12"/>
      <c r="AC36" s="12"/>
      <c r="AD36" s="12"/>
      <c r="AE36" s="12"/>
      <c r="AF36" s="12"/>
      <c r="AG36" s="12"/>
    </row>
    <row r="37" spans="1:33" ht="15.75" x14ac:dyDescent="0.25">
      <c r="A37" s="82">
        <v>28</v>
      </c>
      <c r="B37" s="1075" t="s">
        <v>296</v>
      </c>
      <c r="C37" s="337" t="s">
        <v>644</v>
      </c>
      <c r="D37" s="1393"/>
      <c r="E37" s="1393"/>
      <c r="F37" s="1393"/>
      <c r="G37" s="1393"/>
      <c r="H37" s="1393"/>
      <c r="I37" s="1393"/>
      <c r="J37" s="1393"/>
      <c r="K37" s="1929" t="str">
        <f>C37</f>
        <v>2020-04-20T10:55:30Z</v>
      </c>
      <c r="L37" s="1929"/>
      <c r="M37" s="8"/>
      <c r="N37" s="1930"/>
      <c r="O37" s="1930"/>
      <c r="P37" s="1930"/>
      <c r="Q37" s="1129"/>
      <c r="R37" s="1129"/>
      <c r="S37" s="12"/>
      <c r="T37" s="12"/>
      <c r="U37" s="12"/>
      <c r="V37" s="12"/>
      <c r="W37" s="12"/>
      <c r="X37" s="12"/>
      <c r="Y37" s="12"/>
      <c r="Z37" s="12"/>
      <c r="AA37" s="12"/>
      <c r="AB37" s="12"/>
      <c r="AC37" s="12"/>
      <c r="AD37" s="12"/>
      <c r="AE37" s="12"/>
      <c r="AF37" s="12"/>
      <c r="AG37" s="12"/>
    </row>
    <row r="38" spans="1:33" ht="15.75" x14ac:dyDescent="0.25">
      <c r="A38" s="82">
        <v>29</v>
      </c>
      <c r="B38" s="1075" t="s">
        <v>297</v>
      </c>
      <c r="C38" s="1388" t="s">
        <v>298</v>
      </c>
      <c r="D38" s="1393"/>
      <c r="E38" s="1393"/>
      <c r="F38" s="1393"/>
      <c r="G38" s="1393"/>
      <c r="H38" s="1393"/>
      <c r="I38" s="1393"/>
      <c r="J38" s="1393"/>
      <c r="K38" s="1763" t="s">
        <v>298</v>
      </c>
      <c r="L38" s="1763"/>
      <c r="M38" s="8"/>
      <c r="N38" s="1926"/>
      <c r="O38" s="1926"/>
      <c r="P38" s="1926"/>
      <c r="Q38" s="184"/>
      <c r="R38" s="184"/>
      <c r="S38" s="12"/>
      <c r="T38" s="12"/>
      <c r="U38" s="12"/>
      <c r="V38" s="12"/>
      <c r="W38" s="12"/>
      <c r="X38" s="12"/>
      <c r="Y38" s="12"/>
      <c r="Z38" s="12"/>
      <c r="AA38" s="12"/>
      <c r="AB38" s="12"/>
      <c r="AC38" s="12"/>
      <c r="AD38" s="12"/>
      <c r="AE38" s="12"/>
      <c r="AF38" s="12"/>
      <c r="AG38" s="12"/>
    </row>
    <row r="39" spans="1:33" ht="15.75" x14ac:dyDescent="0.25">
      <c r="A39" s="82">
        <v>30</v>
      </c>
      <c r="B39" s="1075" t="s">
        <v>299</v>
      </c>
      <c r="C39" s="1392">
        <v>10000000</v>
      </c>
      <c r="D39" s="1393"/>
      <c r="E39" s="1393"/>
      <c r="F39" s="1393"/>
      <c r="G39" s="1393"/>
      <c r="H39" s="1393"/>
      <c r="I39" s="1393"/>
      <c r="J39" s="1393"/>
      <c r="K39" s="1858">
        <v>5000000</v>
      </c>
      <c r="L39" s="1858"/>
      <c r="M39" s="8"/>
      <c r="N39" s="1928"/>
      <c r="O39" s="1928"/>
      <c r="P39" s="1928"/>
      <c r="Q39" s="1008"/>
      <c r="R39" s="1008"/>
      <c r="S39" s="12"/>
      <c r="T39" s="12"/>
      <c r="U39" s="12"/>
      <c r="V39" s="12"/>
      <c r="W39" s="12"/>
      <c r="X39" s="12"/>
      <c r="Y39" s="12"/>
      <c r="Z39" s="12"/>
      <c r="AA39" s="12"/>
      <c r="AB39" s="12"/>
      <c r="AC39" s="12"/>
      <c r="AD39" s="12"/>
      <c r="AE39" s="12"/>
      <c r="AF39" s="12"/>
      <c r="AG39" s="12"/>
    </row>
    <row r="40" spans="1:33" ht="15.75" x14ac:dyDescent="0.25">
      <c r="A40" s="82">
        <v>31</v>
      </c>
      <c r="B40" s="1075" t="s">
        <v>300</v>
      </c>
      <c r="C40" s="1388" t="s">
        <v>99</v>
      </c>
      <c r="D40" s="1393"/>
      <c r="E40" s="1393"/>
      <c r="F40" s="1393"/>
      <c r="G40" s="1393"/>
      <c r="H40" s="1393"/>
      <c r="I40" s="1393"/>
      <c r="J40" s="1393"/>
      <c r="K40" s="1763" t="s">
        <v>99</v>
      </c>
      <c r="L40" s="1763"/>
      <c r="M40" s="8"/>
      <c r="N40" s="1926"/>
      <c r="O40" s="1926"/>
      <c r="P40" s="1926"/>
      <c r="Q40" s="184"/>
      <c r="R40" s="184"/>
      <c r="S40" s="12"/>
      <c r="T40" s="12"/>
      <c r="U40" s="12"/>
      <c r="V40" s="12"/>
      <c r="W40" s="12"/>
      <c r="X40" s="12"/>
      <c r="Y40" s="12"/>
      <c r="Z40" s="12"/>
      <c r="AA40" s="12"/>
      <c r="AB40" s="12"/>
      <c r="AC40" s="12"/>
      <c r="AD40" s="12"/>
      <c r="AE40" s="12"/>
      <c r="AF40" s="12"/>
      <c r="AG40" s="12"/>
    </row>
    <row r="41" spans="1:33" ht="15.75" x14ac:dyDescent="0.25">
      <c r="A41" s="292">
        <v>33</v>
      </c>
      <c r="B41" s="1103" t="s">
        <v>301</v>
      </c>
      <c r="C41" s="1389">
        <v>163.87476897260274</v>
      </c>
      <c r="D41" s="287" t="s">
        <v>283</v>
      </c>
      <c r="E41" s="287"/>
      <c r="F41" s="287"/>
      <c r="G41" s="287"/>
      <c r="H41" s="287"/>
      <c r="I41" s="287"/>
      <c r="J41" s="287"/>
      <c r="K41" s="1759">
        <f>C41</f>
        <v>163.87476897260274</v>
      </c>
      <c r="L41" s="1759"/>
      <c r="M41" s="1095"/>
      <c r="N41" s="1931"/>
      <c r="O41" s="1931"/>
      <c r="P41" s="1931"/>
      <c r="Q41" s="1008"/>
      <c r="R41" s="1130"/>
      <c r="S41" s="1051"/>
      <c r="T41" s="12"/>
      <c r="U41" s="12"/>
      <c r="V41" s="12"/>
      <c r="W41" s="12"/>
      <c r="X41" s="12"/>
      <c r="Y41" s="12"/>
      <c r="Z41" s="12"/>
      <c r="AA41" s="12"/>
      <c r="AB41" s="12"/>
      <c r="AC41" s="12"/>
      <c r="AD41" s="12"/>
      <c r="AE41" s="12"/>
      <c r="AF41" s="12"/>
      <c r="AG41" s="12"/>
    </row>
    <row r="42" spans="1:33" ht="15.75" x14ac:dyDescent="0.25">
      <c r="A42" s="1113">
        <v>35</v>
      </c>
      <c r="B42" s="1131" t="s">
        <v>302</v>
      </c>
      <c r="C42" s="1390">
        <f>C22</f>
        <v>16387476.897260273</v>
      </c>
      <c r="D42" s="1386" t="s">
        <v>283</v>
      </c>
      <c r="E42" s="1386"/>
      <c r="F42" s="1386"/>
      <c r="G42" s="1386"/>
      <c r="H42" s="1386"/>
      <c r="I42" s="1386"/>
      <c r="J42" s="1386"/>
      <c r="K42" s="1783">
        <f>C42</f>
        <v>16387476.897260273</v>
      </c>
      <c r="L42" s="1783"/>
      <c r="M42" s="1110"/>
      <c r="N42" s="1928"/>
      <c r="O42" s="1928"/>
      <c r="P42" s="1928"/>
      <c r="Q42" s="1008"/>
      <c r="R42" s="189"/>
      <c r="S42" s="1104"/>
      <c r="T42" s="12"/>
      <c r="U42" s="12"/>
      <c r="V42" s="12"/>
      <c r="W42" s="12"/>
      <c r="X42" s="12"/>
      <c r="Y42" s="12"/>
      <c r="Z42" s="12"/>
      <c r="AA42" s="12"/>
      <c r="AB42" s="12"/>
      <c r="AC42" s="12"/>
      <c r="AD42" s="12"/>
      <c r="AE42" s="12"/>
      <c r="AF42" s="12"/>
      <c r="AG42" s="12"/>
    </row>
    <row r="43" spans="1:33" ht="15.75" x14ac:dyDescent="0.25">
      <c r="A43" s="1087">
        <v>36</v>
      </c>
      <c r="B43" s="1075" t="s">
        <v>303</v>
      </c>
      <c r="C43" s="1391" t="s">
        <v>318</v>
      </c>
      <c r="D43" s="287" t="s">
        <v>283</v>
      </c>
      <c r="E43" s="287"/>
      <c r="F43" s="287"/>
      <c r="G43" s="287"/>
      <c r="H43" s="287"/>
      <c r="I43" s="287"/>
      <c r="J43" s="287"/>
      <c r="K43" s="1854" t="s">
        <v>318</v>
      </c>
      <c r="L43" s="1854"/>
      <c r="M43" s="8"/>
      <c r="N43" s="1674"/>
      <c r="O43" s="1674"/>
      <c r="P43" s="1674"/>
      <c r="Q43" s="1112"/>
      <c r="R43" s="1112"/>
      <c r="S43" s="12"/>
      <c r="T43" s="12"/>
      <c r="U43" s="12"/>
      <c r="V43" s="12"/>
      <c r="W43" s="12"/>
      <c r="X43" s="12"/>
      <c r="Y43" s="12"/>
      <c r="Z43" s="12"/>
      <c r="AA43" s="12"/>
      <c r="AB43" s="12"/>
      <c r="AC43" s="12"/>
      <c r="AD43" s="12"/>
      <c r="AE43" s="12"/>
      <c r="AF43" s="12"/>
      <c r="AG43" s="12"/>
    </row>
    <row r="44" spans="1:33" ht="15.75" x14ac:dyDescent="0.25">
      <c r="A44" s="292">
        <v>40</v>
      </c>
      <c r="B44" s="1086" t="s">
        <v>831</v>
      </c>
      <c r="C44" s="1388" t="s">
        <v>835</v>
      </c>
      <c r="D44" s="287" t="s">
        <v>283</v>
      </c>
      <c r="E44" s="287"/>
      <c r="F44" s="287"/>
      <c r="G44" s="287"/>
      <c r="H44" s="287"/>
      <c r="I44" s="287"/>
      <c r="J44" s="287"/>
      <c r="K44" s="1763" t="s">
        <v>835</v>
      </c>
      <c r="L44" s="1763"/>
      <c r="M44" s="8"/>
      <c r="N44" s="1926"/>
      <c r="O44" s="1926"/>
      <c r="P44" s="1926"/>
      <c r="Q44" s="184"/>
      <c r="R44" s="184"/>
      <c r="S44" s="12"/>
      <c r="T44" s="12"/>
      <c r="U44" s="12"/>
      <c r="V44" s="12"/>
      <c r="W44" s="12"/>
      <c r="X44" s="12"/>
      <c r="Y44" s="12"/>
      <c r="Z44" s="12"/>
      <c r="AA44" s="12"/>
      <c r="AB44" s="12"/>
      <c r="AC44" s="12"/>
      <c r="AD44" s="12"/>
      <c r="AE44" s="12"/>
      <c r="AF44" s="12"/>
      <c r="AG44" s="12"/>
    </row>
    <row r="45" spans="1:33" ht="15.75" x14ac:dyDescent="0.25">
      <c r="A45" s="292">
        <v>41</v>
      </c>
      <c r="B45" s="1075" t="s">
        <v>304</v>
      </c>
      <c r="C45" s="1388" t="s">
        <v>92</v>
      </c>
      <c r="D45" s="287" t="s">
        <v>283</v>
      </c>
      <c r="E45" s="287"/>
      <c r="F45" s="287"/>
      <c r="G45" s="287"/>
      <c r="H45" s="287"/>
      <c r="I45" s="287"/>
      <c r="J45" s="287"/>
      <c r="K45" s="1927" t="s">
        <v>155</v>
      </c>
      <c r="L45" s="1927"/>
      <c r="M45" s="8"/>
      <c r="N45" s="1926"/>
      <c r="O45" s="1926"/>
      <c r="P45" s="1926"/>
      <c r="Q45" s="184"/>
      <c r="R45" s="1112"/>
      <c r="S45" s="12"/>
      <c r="T45" s="12"/>
      <c r="U45" s="12"/>
      <c r="V45" s="12"/>
      <c r="W45" s="12"/>
      <c r="X45" s="12"/>
      <c r="Y45" s="12"/>
      <c r="Z45" s="12"/>
      <c r="AA45" s="12"/>
      <c r="AB45" s="12"/>
      <c r="AC45" s="12"/>
      <c r="AD45" s="12"/>
      <c r="AE45" s="12"/>
      <c r="AF45" s="12"/>
      <c r="AG45" s="12"/>
    </row>
    <row r="46" spans="1:33" ht="15.75" x14ac:dyDescent="0.25">
      <c r="A46" s="1083">
        <v>57</v>
      </c>
      <c r="B46" s="1075" t="s">
        <v>305</v>
      </c>
      <c r="C46" s="1388" t="s">
        <v>306</v>
      </c>
      <c r="D46" s="1398"/>
      <c r="E46" s="1398"/>
      <c r="F46" s="1398"/>
      <c r="G46" s="1398"/>
      <c r="H46" s="1398"/>
      <c r="I46" s="1398"/>
      <c r="J46" s="1398"/>
      <c r="K46" s="1763" t="s">
        <v>306</v>
      </c>
      <c r="L46" s="1763"/>
      <c r="M46" s="1057"/>
      <c r="N46" s="1674"/>
      <c r="O46" s="1674"/>
      <c r="P46" s="1674"/>
      <c r="Q46" s="1112"/>
      <c r="R46" s="184"/>
      <c r="S46" s="12"/>
      <c r="T46" s="12"/>
      <c r="U46" s="12"/>
      <c r="V46" s="12"/>
      <c r="W46" s="12"/>
      <c r="X46" s="12"/>
      <c r="Y46" s="12"/>
      <c r="Z46" s="12"/>
      <c r="AA46" s="12"/>
      <c r="AB46" s="12"/>
      <c r="AC46" s="12"/>
      <c r="AD46" s="12"/>
      <c r="AE46" s="12"/>
      <c r="AF46" s="12"/>
      <c r="AG46" s="12"/>
    </row>
    <row r="47" spans="1:33" ht="15.75" x14ac:dyDescent="0.25">
      <c r="A47" s="1083">
        <v>58</v>
      </c>
      <c r="B47" s="1075" t="s">
        <v>307</v>
      </c>
      <c r="C47" s="1388" t="s">
        <v>268</v>
      </c>
      <c r="D47" s="1398"/>
      <c r="E47" s="1398"/>
      <c r="F47" s="1398"/>
      <c r="G47" s="1398"/>
      <c r="H47" s="1398"/>
      <c r="I47" s="1398"/>
      <c r="J47" s="1398"/>
      <c r="K47" s="1763" t="s">
        <v>268</v>
      </c>
      <c r="L47" s="1763"/>
      <c r="M47" s="1057"/>
      <c r="N47" s="1674"/>
      <c r="O47" s="1674"/>
      <c r="P47" s="1674"/>
      <c r="Q47" s="1112"/>
      <c r="R47" s="184"/>
      <c r="S47" s="12"/>
      <c r="T47" s="12"/>
      <c r="U47" s="12"/>
      <c r="V47" s="12"/>
      <c r="W47" s="12"/>
      <c r="X47" s="12"/>
      <c r="Y47" s="12"/>
      <c r="Z47" s="12"/>
      <c r="AA47" s="12"/>
      <c r="AB47" s="12"/>
      <c r="AC47" s="12"/>
      <c r="AD47" s="12"/>
      <c r="AE47" s="12"/>
      <c r="AF47" s="12"/>
      <c r="AG47" s="12"/>
    </row>
    <row r="48" spans="1:33" ht="15.75" x14ac:dyDescent="0.25">
      <c r="A48" s="1083">
        <v>59</v>
      </c>
      <c r="B48" s="1075" t="s">
        <v>308</v>
      </c>
      <c r="C48" s="1388" t="s">
        <v>306</v>
      </c>
      <c r="D48" s="1398"/>
      <c r="E48" s="1398"/>
      <c r="F48" s="1398"/>
      <c r="G48" s="1398"/>
      <c r="H48" s="1398"/>
      <c r="I48" s="1398"/>
      <c r="J48" s="1398"/>
      <c r="K48" s="1763" t="s">
        <v>306</v>
      </c>
      <c r="L48" s="1763"/>
      <c r="M48" s="1057"/>
      <c r="N48" s="1674"/>
      <c r="O48" s="1674"/>
      <c r="P48" s="1674"/>
      <c r="Q48" s="1112"/>
      <c r="R48" s="184"/>
      <c r="S48" s="12"/>
      <c r="T48" s="12"/>
      <c r="U48" s="12"/>
      <c r="V48" s="12"/>
      <c r="W48" s="12"/>
      <c r="X48" s="12"/>
      <c r="Y48" s="12"/>
      <c r="Z48" s="12"/>
      <c r="AA48" s="12"/>
      <c r="AB48" s="12"/>
      <c r="AC48" s="12"/>
      <c r="AD48" s="12"/>
      <c r="AE48" s="12"/>
      <c r="AF48" s="12"/>
      <c r="AG48" s="12"/>
    </row>
    <row r="49" spans="1:33" ht="15.75" x14ac:dyDescent="0.25">
      <c r="A49" s="1083">
        <v>60</v>
      </c>
      <c r="B49" s="1075" t="s">
        <v>309</v>
      </c>
      <c r="C49" s="1388" t="s">
        <v>268</v>
      </c>
      <c r="D49" s="1398"/>
      <c r="E49" s="1398"/>
      <c r="F49" s="1398"/>
      <c r="G49" s="1398"/>
      <c r="H49" s="1398"/>
      <c r="I49" s="1398"/>
      <c r="J49" s="1398"/>
      <c r="K49" s="1763" t="s">
        <v>268</v>
      </c>
      <c r="L49" s="1763"/>
      <c r="M49" s="1057"/>
      <c r="N49" s="1674"/>
      <c r="O49" s="1674"/>
      <c r="P49" s="1674"/>
      <c r="Q49" s="1112"/>
      <c r="R49" s="184"/>
      <c r="S49" s="12"/>
      <c r="T49" s="12"/>
      <c r="U49" s="12"/>
      <c r="V49" s="12"/>
      <c r="W49" s="12"/>
      <c r="X49" s="12"/>
      <c r="Y49" s="12"/>
      <c r="Z49" s="12"/>
      <c r="AA49" s="12"/>
      <c r="AB49" s="12"/>
      <c r="AC49" s="12"/>
      <c r="AD49" s="12"/>
      <c r="AE49" s="12"/>
      <c r="AF49" s="12"/>
      <c r="AG49" s="12"/>
    </row>
    <row r="50" spans="1:33" ht="15.75" x14ac:dyDescent="0.25">
      <c r="A50" s="1093">
        <v>62</v>
      </c>
      <c r="B50" s="1100" t="s">
        <v>844</v>
      </c>
      <c r="C50" s="1387" t="s">
        <v>843</v>
      </c>
      <c r="D50" s="287" t="s">
        <v>283</v>
      </c>
      <c r="E50" s="287"/>
      <c r="F50" s="287"/>
      <c r="G50" s="287"/>
      <c r="H50" s="287"/>
      <c r="I50" s="287"/>
      <c r="J50" s="287"/>
      <c r="K50" s="1763" t="s">
        <v>843</v>
      </c>
      <c r="L50" s="1763"/>
      <c r="M50" s="1092"/>
      <c r="N50" s="1674"/>
      <c r="O50" s="1674"/>
      <c r="P50" s="1674"/>
      <c r="Q50" s="1112"/>
      <c r="R50" s="184"/>
      <c r="S50" s="12"/>
      <c r="T50" s="12"/>
      <c r="U50" s="12"/>
      <c r="V50" s="12"/>
      <c r="W50" s="12"/>
      <c r="X50" s="12"/>
      <c r="Y50" s="12"/>
      <c r="Z50" s="12"/>
      <c r="AA50" s="12"/>
      <c r="AB50" s="12"/>
      <c r="AC50" s="12"/>
      <c r="AD50" s="12"/>
      <c r="AE50" s="12"/>
      <c r="AF50" s="12"/>
      <c r="AG50" s="12"/>
    </row>
    <row r="51" spans="1:33" ht="15.75" x14ac:dyDescent="0.25">
      <c r="A51" s="1088">
        <v>65</v>
      </c>
      <c r="B51" s="1075" t="s">
        <v>310</v>
      </c>
      <c r="C51" s="1391" t="b">
        <v>1</v>
      </c>
      <c r="D51" s="1393"/>
      <c r="E51" s="1393"/>
      <c r="F51" s="1393"/>
      <c r="G51" s="1393"/>
      <c r="H51" s="1393"/>
      <c r="I51" s="1393"/>
      <c r="J51" s="1393"/>
      <c r="K51" s="1854" t="b">
        <v>1</v>
      </c>
      <c r="L51" s="1854"/>
      <c r="M51" s="1057"/>
      <c r="N51" s="1674"/>
      <c r="O51" s="1674"/>
      <c r="P51" s="1674"/>
      <c r="Q51" s="1112"/>
      <c r="R51" s="1112"/>
      <c r="S51" s="12"/>
      <c r="T51" s="12"/>
      <c r="U51" s="12"/>
      <c r="V51" s="12"/>
      <c r="W51" s="12"/>
      <c r="X51" s="12"/>
      <c r="Y51" s="12"/>
      <c r="Z51" s="12"/>
      <c r="AA51" s="12"/>
      <c r="AB51" s="12"/>
      <c r="AC51" s="12"/>
      <c r="AD51" s="12"/>
      <c r="AE51" s="12"/>
      <c r="AF51" s="12"/>
      <c r="AG51" s="12"/>
    </row>
    <row r="52" spans="1:33" ht="15.75" x14ac:dyDescent="0.25">
      <c r="A52" s="12" t="s">
        <v>122</v>
      </c>
      <c r="C52" s="16">
        <v>22</v>
      </c>
      <c r="D52" s="1076"/>
      <c r="E52" s="1393"/>
      <c r="F52" s="1393"/>
      <c r="G52" s="1393"/>
      <c r="H52" s="1393"/>
      <c r="I52" s="1393"/>
      <c r="J52" s="1393"/>
      <c r="K52" s="12">
        <v>22</v>
      </c>
      <c r="L52" s="12"/>
      <c r="M52" s="83"/>
      <c r="N52" s="186"/>
      <c r="O52" s="186"/>
      <c r="P52" s="186"/>
      <c r="Q52" s="186"/>
      <c r="R52" s="1112"/>
      <c r="S52" s="12"/>
      <c r="T52" s="12"/>
      <c r="U52" s="12"/>
      <c r="V52" s="12"/>
      <c r="W52" s="12"/>
      <c r="X52" s="12"/>
      <c r="Y52" s="12"/>
      <c r="Z52" s="12"/>
      <c r="AA52" s="12"/>
      <c r="AB52" s="12"/>
      <c r="AC52" s="12"/>
      <c r="AD52" s="12"/>
      <c r="AE52" s="12"/>
      <c r="AF52" s="12"/>
      <c r="AG52" s="12"/>
    </row>
    <row r="53" spans="1:33" ht="15.75" x14ac:dyDescent="0.25">
      <c r="A53" s="12"/>
      <c r="C53" s="16"/>
      <c r="D53" s="1076"/>
      <c r="E53" s="12"/>
      <c r="F53" s="12"/>
      <c r="G53" s="83"/>
      <c r="H53" s="83"/>
      <c r="I53" s="12"/>
      <c r="J53" s="12"/>
      <c r="K53" s="83"/>
      <c r="L53" s="12"/>
      <c r="M53" s="12"/>
      <c r="N53" s="12"/>
      <c r="O53" s="12"/>
      <c r="P53" s="12"/>
      <c r="Q53" s="12"/>
      <c r="R53" s="12"/>
      <c r="S53" s="12"/>
      <c r="T53" s="12"/>
      <c r="U53" s="12"/>
      <c r="V53" s="12"/>
      <c r="W53" s="12"/>
      <c r="X53" s="12"/>
      <c r="Y53" s="12"/>
      <c r="Z53" s="12"/>
      <c r="AA53" s="12"/>
    </row>
    <row r="54" spans="1:33" ht="15.75" customHeight="1" x14ac:dyDescent="0.25">
      <c r="A54" s="813">
        <v>2</v>
      </c>
      <c r="B54" s="1925" t="s">
        <v>832</v>
      </c>
      <c r="C54" s="1925"/>
      <c r="D54" s="1925"/>
      <c r="E54" s="1925"/>
      <c r="F54" s="1925"/>
      <c r="G54" s="83"/>
      <c r="H54" s="1071"/>
      <c r="I54" s="1590"/>
      <c r="J54" s="1590"/>
      <c r="K54" s="1590"/>
      <c r="L54" s="1590"/>
      <c r="M54" s="1060"/>
      <c r="N54" s="12"/>
      <c r="O54" s="12"/>
      <c r="P54" s="12"/>
      <c r="Q54" s="12"/>
      <c r="R54" s="12"/>
      <c r="S54" s="12"/>
      <c r="T54" s="12"/>
      <c r="U54" s="12"/>
      <c r="V54" s="12"/>
      <c r="W54" s="12"/>
      <c r="X54" s="12"/>
      <c r="Y54" s="12"/>
      <c r="Z54" s="12"/>
      <c r="AA54" s="12"/>
    </row>
    <row r="55" spans="1:33" ht="15.75" customHeight="1" x14ac:dyDescent="0.25">
      <c r="A55" s="1917">
        <v>33</v>
      </c>
      <c r="B55" s="1919" t="s">
        <v>854</v>
      </c>
      <c r="C55" s="1920"/>
      <c r="D55" s="1920"/>
      <c r="E55" s="1920"/>
      <c r="F55" s="1921"/>
      <c r="G55" s="83"/>
      <c r="H55" s="1071"/>
      <c r="I55" s="1060"/>
      <c r="J55" s="1060"/>
      <c r="K55" s="1060"/>
      <c r="L55" s="1060"/>
      <c r="M55" s="1060"/>
      <c r="N55" s="12"/>
      <c r="O55" s="12"/>
      <c r="P55" s="12"/>
      <c r="Q55" s="12"/>
      <c r="R55" s="12"/>
      <c r="S55" s="12"/>
      <c r="T55" s="12"/>
      <c r="U55" s="12"/>
      <c r="V55" s="12"/>
      <c r="W55" s="12"/>
      <c r="X55" s="12"/>
      <c r="Y55" s="12"/>
      <c r="Z55" s="12"/>
      <c r="AA55" s="12"/>
    </row>
    <row r="56" spans="1:33" ht="15.75" customHeight="1" x14ac:dyDescent="0.25">
      <c r="A56" s="1918"/>
      <c r="B56" s="1922"/>
      <c r="C56" s="1923"/>
      <c r="D56" s="1923"/>
      <c r="E56" s="1923"/>
      <c r="F56" s="1924"/>
      <c r="G56" s="83"/>
      <c r="H56" s="1071"/>
      <c r="I56" s="1060"/>
      <c r="J56" s="1060"/>
      <c r="K56" s="1060"/>
      <c r="L56" s="1060"/>
      <c r="M56" s="1060"/>
      <c r="N56" s="12"/>
      <c r="O56" s="12"/>
      <c r="P56" s="12"/>
      <c r="Q56" s="12"/>
      <c r="R56" s="12"/>
      <c r="S56" s="12"/>
      <c r="T56" s="12"/>
      <c r="U56" s="12"/>
      <c r="V56" s="12"/>
      <c r="W56" s="12"/>
      <c r="X56" s="12"/>
      <c r="Y56" s="12"/>
      <c r="Z56" s="12"/>
      <c r="AA56" s="12"/>
    </row>
    <row r="57" spans="1:33" ht="15.75" customHeight="1" x14ac:dyDescent="0.25">
      <c r="A57" s="1105">
        <v>35</v>
      </c>
      <c r="B57" s="1914" t="s">
        <v>855</v>
      </c>
      <c r="C57" s="1915"/>
      <c r="D57" s="1915"/>
      <c r="E57" s="1915"/>
      <c r="F57" s="1916"/>
      <c r="G57" s="83"/>
      <c r="H57" s="1071"/>
      <c r="I57" s="1060"/>
      <c r="J57" s="1060"/>
      <c r="K57" s="1060"/>
      <c r="L57" s="1060"/>
      <c r="M57" s="1060"/>
      <c r="N57" s="12"/>
      <c r="O57" s="12"/>
      <c r="P57" s="12"/>
      <c r="Q57" s="12"/>
      <c r="R57" s="12"/>
      <c r="S57" s="12"/>
      <c r="T57" s="12"/>
      <c r="U57" s="12"/>
      <c r="V57" s="12"/>
      <c r="W57" s="12"/>
      <c r="X57" s="12"/>
      <c r="Y57" s="12"/>
      <c r="Z57" s="12"/>
      <c r="AA57" s="12"/>
    </row>
    <row r="58" spans="1:33" ht="15.75" customHeight="1" x14ac:dyDescent="0.25">
      <c r="A58" s="1723">
        <v>36</v>
      </c>
      <c r="B58" s="1734" t="s">
        <v>838</v>
      </c>
      <c r="C58" s="1735"/>
      <c r="D58" s="1735"/>
      <c r="E58" s="1735"/>
      <c r="F58" s="1736"/>
      <c r="G58" s="1060"/>
      <c r="H58" s="1060"/>
      <c r="I58" s="12"/>
      <c r="J58" s="12"/>
      <c r="K58" s="83"/>
      <c r="L58" s="12"/>
      <c r="M58" s="12"/>
      <c r="N58" s="12"/>
      <c r="O58" s="12"/>
      <c r="P58" s="12"/>
      <c r="Q58" s="12"/>
      <c r="R58" s="12"/>
      <c r="S58" s="12"/>
      <c r="T58" s="12"/>
      <c r="U58" s="12"/>
      <c r="V58" s="12"/>
      <c r="W58" s="12"/>
      <c r="X58" s="12"/>
      <c r="Y58" s="12"/>
      <c r="Z58" s="12"/>
      <c r="AA58" s="12"/>
    </row>
    <row r="59" spans="1:33" ht="15.75" x14ac:dyDescent="0.25">
      <c r="A59" s="1723"/>
      <c r="B59" s="1737"/>
      <c r="C59" s="1738"/>
      <c r="D59" s="1738"/>
      <c r="E59" s="1738"/>
      <c r="F59" s="1739"/>
      <c r="G59" s="1060"/>
      <c r="H59" s="1060"/>
      <c r="I59" s="12"/>
      <c r="J59" s="12"/>
      <c r="K59" s="83"/>
      <c r="L59" s="12"/>
      <c r="M59" s="12"/>
      <c r="N59" s="12"/>
      <c r="O59" s="12"/>
      <c r="P59" s="12"/>
      <c r="Q59" s="12"/>
      <c r="R59" s="12"/>
      <c r="S59" s="12"/>
      <c r="T59" s="12"/>
      <c r="U59" s="12"/>
      <c r="V59" s="12"/>
      <c r="W59" s="12"/>
      <c r="X59" s="12"/>
      <c r="Y59" s="12"/>
      <c r="Z59" s="12"/>
      <c r="AA59" s="12"/>
    </row>
    <row r="60" spans="1:33" ht="15.75" x14ac:dyDescent="0.25">
      <c r="A60" s="777">
        <v>40</v>
      </c>
      <c r="B60" s="1786" t="s">
        <v>842</v>
      </c>
      <c r="C60" s="1786"/>
      <c r="D60" s="1786"/>
      <c r="E60" s="1786"/>
      <c r="F60" s="1786"/>
      <c r="G60" s="83"/>
      <c r="H60" s="83"/>
      <c r="I60" s="12"/>
      <c r="J60" s="12"/>
      <c r="K60" s="83"/>
      <c r="L60" s="12"/>
      <c r="M60" s="12"/>
      <c r="N60" s="12"/>
      <c r="O60" s="12"/>
      <c r="P60" s="12"/>
      <c r="Q60" s="12"/>
      <c r="R60" s="12"/>
      <c r="S60" s="12"/>
      <c r="T60" s="12"/>
      <c r="U60" s="12"/>
      <c r="V60" s="12"/>
      <c r="W60" s="12"/>
      <c r="X60" s="12"/>
      <c r="Y60" s="12"/>
      <c r="Z60" s="12"/>
      <c r="AA60" s="12"/>
    </row>
    <row r="61" spans="1:33" ht="15.75" customHeight="1" x14ac:dyDescent="0.25">
      <c r="A61" s="1070">
        <v>41</v>
      </c>
      <c r="B61" s="1569" t="s">
        <v>841</v>
      </c>
      <c r="C61" s="1569"/>
      <c r="D61" s="1569"/>
      <c r="E61" s="1569"/>
      <c r="F61" s="1569"/>
      <c r="G61" s="1060"/>
      <c r="H61" s="83"/>
      <c r="I61" s="12"/>
      <c r="J61" s="12"/>
      <c r="K61" s="83"/>
      <c r="L61" s="12"/>
      <c r="M61" s="12"/>
      <c r="N61" s="12"/>
      <c r="O61" s="12"/>
      <c r="P61" s="12"/>
      <c r="Q61" s="12"/>
      <c r="R61" s="12"/>
      <c r="S61" s="12"/>
      <c r="T61" s="12"/>
      <c r="U61" s="12"/>
      <c r="V61" s="12"/>
      <c r="W61" s="12"/>
      <c r="X61" s="12"/>
      <c r="Y61" s="12"/>
      <c r="Z61" s="12"/>
      <c r="AA61" s="12"/>
    </row>
    <row r="62" spans="1:33" ht="15.75" x14ac:dyDescent="0.25">
      <c r="A62" s="1069">
        <v>62</v>
      </c>
      <c r="B62" s="1592" t="s">
        <v>852</v>
      </c>
      <c r="C62" s="1592"/>
      <c r="D62" s="1592"/>
      <c r="E62" s="1592"/>
      <c r="F62" s="1592"/>
      <c r="G62" s="83"/>
      <c r="H62" s="83"/>
      <c r="I62" s="12"/>
      <c r="J62" s="12"/>
      <c r="K62" s="83"/>
      <c r="L62" s="12"/>
      <c r="M62" s="12"/>
      <c r="N62" s="12"/>
      <c r="O62" s="12"/>
      <c r="P62" s="12"/>
      <c r="Q62" s="12"/>
      <c r="R62" s="12"/>
      <c r="S62" s="12"/>
      <c r="T62" s="12"/>
      <c r="U62" s="12"/>
      <c r="V62" s="12"/>
      <c r="W62" s="12"/>
      <c r="X62" s="12"/>
      <c r="Y62" s="12"/>
      <c r="Z62" s="12"/>
      <c r="AA62" s="12"/>
    </row>
    <row r="63" spans="1:33" ht="15.75" x14ac:dyDescent="0.25">
      <c r="A63" s="12"/>
      <c r="B63" s="12"/>
      <c r="C63" s="12"/>
      <c r="D63" s="83"/>
      <c r="E63" s="12"/>
      <c r="F63" s="1062"/>
      <c r="G63" s="83"/>
      <c r="H63" s="83"/>
      <c r="I63" s="12"/>
      <c r="J63" s="12"/>
      <c r="K63" s="83"/>
      <c r="L63" s="12"/>
      <c r="M63" s="12"/>
      <c r="N63" s="12"/>
      <c r="O63" s="12"/>
      <c r="P63" s="12"/>
      <c r="Q63" s="12"/>
      <c r="R63" s="12"/>
      <c r="S63" s="12"/>
      <c r="T63" s="12"/>
      <c r="U63" s="12"/>
      <c r="V63" s="12"/>
      <c r="W63" s="12"/>
      <c r="X63" s="12"/>
      <c r="Y63" s="12"/>
      <c r="Z63" s="12"/>
      <c r="AA63" s="12"/>
    </row>
    <row r="64" spans="1:33" ht="15.75" x14ac:dyDescent="0.25">
      <c r="A64" s="12"/>
      <c r="B64" s="12"/>
      <c r="C64" s="12"/>
      <c r="D64" s="83"/>
      <c r="E64" s="12"/>
      <c r="F64" s="1063"/>
      <c r="G64" s="83"/>
      <c r="H64" s="83"/>
    </row>
    <row r="65" spans="1:8" ht="15.75" x14ac:dyDescent="0.25">
      <c r="A65" s="12"/>
      <c r="B65" s="12"/>
      <c r="C65" s="12"/>
      <c r="D65" s="83"/>
      <c r="E65" s="12"/>
      <c r="F65" s="345"/>
      <c r="G65" s="83"/>
      <c r="H65" s="83"/>
    </row>
    <row r="66" spans="1:8" ht="15.75" x14ac:dyDescent="0.25">
      <c r="F66" s="1064"/>
    </row>
    <row r="67" spans="1:8" ht="15.75" x14ac:dyDescent="0.25">
      <c r="F67" s="345"/>
    </row>
    <row r="68" spans="1:8" ht="15.75" x14ac:dyDescent="0.25">
      <c r="F68" s="344"/>
    </row>
    <row r="69" spans="1:8" ht="15.75" x14ac:dyDescent="0.25">
      <c r="F69" s="345"/>
    </row>
    <row r="70" spans="1:8" ht="15.75" x14ac:dyDescent="0.25">
      <c r="F70" s="1050"/>
    </row>
    <row r="71" spans="1:8" ht="15.75" x14ac:dyDescent="0.25">
      <c r="F71" s="1065"/>
    </row>
    <row r="72" spans="1:8" x14ac:dyDescent="0.25">
      <c r="F72" s="8"/>
    </row>
  </sheetData>
  <mergeCells count="73">
    <mergeCell ref="K32:L32"/>
    <mergeCell ref="K33:L33"/>
    <mergeCell ref="K34:L34"/>
    <mergeCell ref="K35:L35"/>
    <mergeCell ref="K36:L36"/>
    <mergeCell ref="K31:L31"/>
    <mergeCell ref="G26:I26"/>
    <mergeCell ref="A18:A19"/>
    <mergeCell ref="B18:B19"/>
    <mergeCell ref="C18:C19"/>
    <mergeCell ref="H28:L28"/>
    <mergeCell ref="L18:L19"/>
    <mergeCell ref="N29:P29"/>
    <mergeCell ref="N30:P30"/>
    <mergeCell ref="N31:P31"/>
    <mergeCell ref="G22:I22"/>
    <mergeCell ref="G11:I11"/>
    <mergeCell ref="G12:I12"/>
    <mergeCell ref="G18:I18"/>
    <mergeCell ref="G19:I19"/>
    <mergeCell ref="G21:I21"/>
    <mergeCell ref="O18:P18"/>
    <mergeCell ref="O19:P19"/>
    <mergeCell ref="O21:P21"/>
    <mergeCell ref="O22:P22"/>
    <mergeCell ref="O26:P26"/>
    <mergeCell ref="K29:L29"/>
    <mergeCell ref="K30:L30"/>
    <mergeCell ref="N38:P38"/>
    <mergeCell ref="N39:P39"/>
    <mergeCell ref="K43:L43"/>
    <mergeCell ref="K44:L44"/>
    <mergeCell ref="K37:L37"/>
    <mergeCell ref="K38:L38"/>
    <mergeCell ref="K39:L39"/>
    <mergeCell ref="K40:L40"/>
    <mergeCell ref="N40:P40"/>
    <mergeCell ref="N37:P37"/>
    <mergeCell ref="N41:P41"/>
    <mergeCell ref="N43:P43"/>
    <mergeCell ref="K41:L41"/>
    <mergeCell ref="N44:P44"/>
    <mergeCell ref="K42:L42"/>
    <mergeCell ref="N42:P42"/>
    <mergeCell ref="N32:P32"/>
    <mergeCell ref="N33:P33"/>
    <mergeCell ref="N34:P34"/>
    <mergeCell ref="N35:P35"/>
    <mergeCell ref="N36:P36"/>
    <mergeCell ref="B62:F62"/>
    <mergeCell ref="A58:A59"/>
    <mergeCell ref="B58:F59"/>
    <mergeCell ref="B61:F61"/>
    <mergeCell ref="N45:P45"/>
    <mergeCell ref="N46:P46"/>
    <mergeCell ref="N47:P47"/>
    <mergeCell ref="N48:P48"/>
    <mergeCell ref="N49:P49"/>
    <mergeCell ref="N51:P51"/>
    <mergeCell ref="I54:L54"/>
    <mergeCell ref="B60:F60"/>
    <mergeCell ref="N50:P50"/>
    <mergeCell ref="K45:L45"/>
    <mergeCell ref="K46:L46"/>
    <mergeCell ref="K48:L48"/>
    <mergeCell ref="K50:L50"/>
    <mergeCell ref="K47:L47"/>
    <mergeCell ref="B57:F57"/>
    <mergeCell ref="A55:A56"/>
    <mergeCell ref="B55:F56"/>
    <mergeCell ref="K49:L49"/>
    <mergeCell ref="K51:L51"/>
    <mergeCell ref="B54:F54"/>
  </mergeCells>
  <pageMargins left="0.25" right="0.25" top="0.75" bottom="0.75" header="0.3" footer="0.3"/>
  <pageSetup paperSize="9" scale="4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70"/>
  <sheetViews>
    <sheetView zoomScale="75" zoomScaleNormal="75" workbookViewId="0">
      <selection activeCell="A9" sqref="A9"/>
    </sheetView>
  </sheetViews>
  <sheetFormatPr defaultRowHeight="15.75" x14ac:dyDescent="0.25"/>
  <cols>
    <col min="1" max="1" width="6.7109375" customWidth="1"/>
    <col min="2" max="2" width="83.140625" bestFit="1" customWidth="1"/>
    <col min="3" max="3" width="74.140625" customWidth="1"/>
    <col min="4" max="4" width="3.140625" style="56" bestFit="1" customWidth="1"/>
    <col min="5" max="5" width="7.42578125" bestFit="1" customWidth="1"/>
    <col min="6" max="6" width="4.5703125" customWidth="1"/>
    <col min="7" max="7" width="11.28515625" customWidth="1"/>
    <col min="8" max="8" width="3.28515625" customWidth="1"/>
    <col min="9" max="9" width="7.42578125" customWidth="1"/>
    <col min="10" max="10" width="76" bestFit="1" customWidth="1"/>
    <col min="11" max="11" width="7.42578125" bestFit="1" customWidth="1"/>
    <col min="12" max="12" width="9.5703125" customWidth="1"/>
    <col min="13" max="13" width="76" bestFit="1" customWidth="1"/>
    <col min="14" max="14" width="3" customWidth="1"/>
    <col min="16" max="16" width="76" bestFit="1" customWidth="1"/>
  </cols>
  <sheetData>
    <row r="1" spans="1:16" ht="15" x14ac:dyDescent="0.25">
      <c r="A1" s="7"/>
      <c r="B1" s="7"/>
      <c r="C1" s="7"/>
      <c r="D1" s="294"/>
      <c r="E1" s="7"/>
      <c r="F1" s="7"/>
      <c r="G1" s="7"/>
      <c r="H1" s="7"/>
      <c r="I1" s="7"/>
      <c r="J1" s="7"/>
      <c r="K1" s="7"/>
      <c r="L1" s="7"/>
      <c r="M1" s="7"/>
      <c r="N1" s="7"/>
    </row>
    <row r="2" spans="1:16" ht="15" x14ac:dyDescent="0.25">
      <c r="A2" s="7"/>
      <c r="B2" s="7"/>
      <c r="C2" s="7"/>
      <c r="D2" s="294"/>
      <c r="E2" s="7"/>
      <c r="F2" s="7"/>
      <c r="G2" s="7"/>
      <c r="H2" s="7"/>
      <c r="I2" s="7"/>
      <c r="J2" s="7"/>
      <c r="K2" s="7"/>
      <c r="L2" s="7"/>
      <c r="M2" s="7"/>
      <c r="N2" s="7"/>
    </row>
    <row r="3" spans="1:16" ht="15" x14ac:dyDescent="0.25">
      <c r="A3" s="7"/>
      <c r="B3" s="7"/>
      <c r="C3" s="7"/>
      <c r="D3" s="294"/>
      <c r="E3" s="7"/>
      <c r="F3" s="7"/>
      <c r="G3" s="7"/>
      <c r="H3" s="7"/>
      <c r="I3" s="7"/>
      <c r="J3" s="7"/>
      <c r="K3" s="7"/>
      <c r="L3" s="7"/>
      <c r="M3" s="7"/>
      <c r="N3" s="7"/>
    </row>
    <row r="4" spans="1:16" ht="18" x14ac:dyDescent="0.25">
      <c r="A4" s="7"/>
      <c r="B4" s="1220" t="s">
        <v>910</v>
      </c>
      <c r="D4" s="7"/>
      <c r="E4" s="7"/>
      <c r="F4" s="7"/>
      <c r="G4" s="7"/>
      <c r="H4" s="7"/>
      <c r="I4" s="7"/>
      <c r="J4" s="7"/>
      <c r="K4" s="7"/>
      <c r="L4" s="7"/>
      <c r="M4" s="7"/>
      <c r="N4" s="7"/>
    </row>
    <row r="5" spans="1:16" ht="15" x14ac:dyDescent="0.25">
      <c r="A5" s="7"/>
      <c r="B5" s="7"/>
      <c r="C5" s="7"/>
      <c r="D5" s="294"/>
      <c r="E5" s="7"/>
      <c r="F5" s="7"/>
      <c r="G5" s="7"/>
      <c r="H5" s="7"/>
      <c r="I5" s="7"/>
      <c r="J5" s="7"/>
      <c r="K5" s="7"/>
      <c r="L5" s="7"/>
      <c r="M5" s="7"/>
      <c r="N5" s="7"/>
    </row>
    <row r="6" spans="1:16" ht="15" x14ac:dyDescent="0.25">
      <c r="B6" s="7"/>
      <c r="D6" s="294"/>
      <c r="E6" s="7"/>
      <c r="F6" s="7"/>
      <c r="G6" s="7"/>
      <c r="H6" s="7"/>
      <c r="I6" s="7"/>
      <c r="J6" s="7"/>
      <c r="K6" s="7"/>
      <c r="L6" s="7"/>
      <c r="M6" s="7"/>
      <c r="N6" s="7"/>
    </row>
    <row r="7" spans="1:16" ht="11.25" customHeight="1" x14ac:dyDescent="0.25">
      <c r="A7" s="7"/>
      <c r="B7" s="7"/>
      <c r="C7" s="7"/>
      <c r="D7" s="294"/>
      <c r="E7" s="7"/>
      <c r="F7" s="7"/>
      <c r="G7" s="7"/>
      <c r="H7" s="7"/>
      <c r="I7" s="7"/>
      <c r="J7" s="7"/>
      <c r="K7" s="7"/>
      <c r="L7" s="7"/>
      <c r="M7" s="7"/>
      <c r="N7" s="7"/>
    </row>
    <row r="8" spans="1:16" ht="11.25" customHeight="1" x14ac:dyDescent="0.25">
      <c r="A8" s="7"/>
      <c r="B8" s="7"/>
      <c r="C8" s="7"/>
      <c r="D8" s="294"/>
      <c r="E8" s="7"/>
      <c r="F8" s="7"/>
      <c r="G8" s="7"/>
      <c r="H8" s="7"/>
      <c r="I8" s="7"/>
      <c r="J8" s="7"/>
      <c r="K8" s="7"/>
      <c r="L8" s="7"/>
      <c r="M8" s="7"/>
      <c r="N8" s="7"/>
    </row>
    <row r="9" spans="1:16" ht="11.25" customHeight="1" x14ac:dyDescent="0.25">
      <c r="A9" s="7"/>
      <c r="B9" s="7"/>
      <c r="C9" s="7"/>
      <c r="D9" s="294"/>
      <c r="E9" s="7"/>
      <c r="F9" s="7"/>
      <c r="G9" s="7"/>
      <c r="H9" s="7"/>
      <c r="I9" s="7"/>
      <c r="J9" s="7"/>
      <c r="K9" s="7"/>
      <c r="L9" s="7"/>
      <c r="M9" s="7"/>
      <c r="N9" s="7"/>
    </row>
    <row r="10" spans="1:16" x14ac:dyDescent="0.25">
      <c r="A10" s="606">
        <v>1</v>
      </c>
      <c r="B10" s="25" t="s">
        <v>273</v>
      </c>
      <c r="C10" s="600" t="s">
        <v>564</v>
      </c>
      <c r="D10" s="198"/>
      <c r="E10" s="1632" t="s">
        <v>602</v>
      </c>
      <c r="F10" s="1633"/>
      <c r="G10" s="1633"/>
      <c r="H10" s="1633"/>
      <c r="I10" s="1633"/>
      <c r="J10" s="1634"/>
      <c r="K10" s="576"/>
      <c r="L10" s="576"/>
    </row>
    <row r="11" spans="1:16" x14ac:dyDescent="0.25">
      <c r="A11" s="606">
        <v>2</v>
      </c>
      <c r="B11" s="25" t="s">
        <v>13</v>
      </c>
      <c r="C11" s="338" t="s">
        <v>565</v>
      </c>
      <c r="D11" s="568"/>
      <c r="E11" s="1638"/>
      <c r="F11" s="1639"/>
      <c r="G11" s="1639"/>
      <c r="H11" s="1639"/>
      <c r="I11" s="1639"/>
      <c r="J11" s="1640"/>
      <c r="K11" s="576"/>
      <c r="L11" s="576"/>
    </row>
    <row r="12" spans="1:16" x14ac:dyDescent="0.25">
      <c r="A12" s="606">
        <v>3</v>
      </c>
      <c r="B12" s="10" t="s">
        <v>566</v>
      </c>
      <c r="C12" s="244" t="s">
        <v>441</v>
      </c>
      <c r="D12" s="568"/>
      <c r="I12" s="37"/>
      <c r="J12" s="371"/>
    </row>
    <row r="13" spans="1:16" x14ac:dyDescent="0.25">
      <c r="A13" s="613">
        <v>4</v>
      </c>
      <c r="B13" s="25" t="s">
        <v>599</v>
      </c>
      <c r="C13" s="209">
        <v>43935</v>
      </c>
      <c r="D13" s="568"/>
      <c r="I13" s="613">
        <v>4</v>
      </c>
      <c r="J13" s="209">
        <v>43936</v>
      </c>
      <c r="L13" s="617">
        <v>4</v>
      </c>
      <c r="M13" s="209">
        <v>43937</v>
      </c>
      <c r="O13" s="617">
        <v>4</v>
      </c>
      <c r="P13" s="209">
        <v>43938</v>
      </c>
    </row>
    <row r="14" spans="1:16" x14ac:dyDescent="0.25">
      <c r="A14" s="613">
        <v>5</v>
      </c>
      <c r="B14" s="25" t="s">
        <v>588</v>
      </c>
      <c r="C14" s="338" t="s">
        <v>162</v>
      </c>
      <c r="D14" s="568"/>
      <c r="I14" s="613">
        <v>5</v>
      </c>
      <c r="J14" s="338" t="s">
        <v>162</v>
      </c>
      <c r="L14" s="617">
        <v>5</v>
      </c>
      <c r="M14" s="338" t="s">
        <v>162</v>
      </c>
      <c r="O14" s="617">
        <v>5</v>
      </c>
      <c r="P14" s="338" t="s">
        <v>162</v>
      </c>
    </row>
    <row r="15" spans="1:16" x14ac:dyDescent="0.25">
      <c r="A15" s="617">
        <v>6</v>
      </c>
      <c r="B15" s="25" t="s">
        <v>589</v>
      </c>
      <c r="C15" s="338">
        <v>35245987.310000002</v>
      </c>
      <c r="D15" s="568"/>
      <c r="I15" s="617">
        <v>6</v>
      </c>
      <c r="J15" s="338">
        <v>43561909.990000002</v>
      </c>
      <c r="L15" s="617">
        <v>6</v>
      </c>
      <c r="M15" s="338">
        <v>22190234.57</v>
      </c>
      <c r="O15" s="617">
        <v>6</v>
      </c>
      <c r="P15" s="338">
        <v>18790695.34</v>
      </c>
    </row>
    <row r="16" spans="1:16" x14ac:dyDescent="0.25">
      <c r="A16" s="617">
        <v>7</v>
      </c>
      <c r="B16" s="25" t="s">
        <v>579</v>
      </c>
      <c r="C16" s="604">
        <v>18525925.25</v>
      </c>
      <c r="D16" s="568"/>
      <c r="I16" s="617">
        <v>7</v>
      </c>
      <c r="J16" s="338">
        <v>2567904.4300000002</v>
      </c>
      <c r="L16" s="617">
        <v>7</v>
      </c>
      <c r="M16" s="338">
        <v>0</v>
      </c>
      <c r="O16" s="617">
        <v>7</v>
      </c>
      <c r="P16" s="338">
        <v>0</v>
      </c>
    </row>
    <row r="17" spans="1:16" x14ac:dyDescent="0.25">
      <c r="A17" s="617">
        <v>8</v>
      </c>
      <c r="B17" s="25" t="s">
        <v>580</v>
      </c>
      <c r="C17" s="616">
        <v>23904857.640000001</v>
      </c>
      <c r="D17" s="568"/>
      <c r="I17" s="617">
        <v>8</v>
      </c>
      <c r="J17" s="338">
        <v>3229076.16</v>
      </c>
      <c r="L17" s="617">
        <v>8</v>
      </c>
      <c r="M17" s="338">
        <v>1055651.27</v>
      </c>
      <c r="O17" s="617">
        <v>8</v>
      </c>
      <c r="P17" s="338">
        <v>0</v>
      </c>
    </row>
    <row r="18" spans="1:16" x14ac:dyDescent="0.25">
      <c r="A18" s="617">
        <v>9</v>
      </c>
      <c r="B18" s="25" t="s">
        <v>581</v>
      </c>
      <c r="C18" s="338">
        <v>0</v>
      </c>
      <c r="D18" s="568"/>
      <c r="I18" s="617">
        <v>9</v>
      </c>
      <c r="J18" s="338">
        <v>0</v>
      </c>
      <c r="L18" s="617">
        <v>9</v>
      </c>
      <c r="M18" s="338">
        <v>6589134.2699999996</v>
      </c>
      <c r="O18" s="617">
        <v>9</v>
      </c>
      <c r="P18" s="338">
        <v>4356798.24</v>
      </c>
    </row>
    <row r="19" spans="1:16" x14ac:dyDescent="0.25">
      <c r="A19" s="869">
        <v>10</v>
      </c>
      <c r="B19" s="25" t="s">
        <v>582</v>
      </c>
      <c r="C19" s="867">
        <v>0</v>
      </c>
      <c r="D19" s="568"/>
      <c r="I19" s="617">
        <v>10</v>
      </c>
      <c r="J19" s="338">
        <v>0</v>
      </c>
      <c r="L19" s="617">
        <v>10</v>
      </c>
      <c r="M19" s="338">
        <v>0</v>
      </c>
      <c r="O19" s="617">
        <v>10</v>
      </c>
      <c r="P19" s="338">
        <v>978954.34</v>
      </c>
    </row>
    <row r="20" spans="1:16" x14ac:dyDescent="0.25">
      <c r="A20" s="988">
        <v>11</v>
      </c>
      <c r="B20" s="93" t="s">
        <v>809</v>
      </c>
      <c r="C20" s="992">
        <v>3312395.15</v>
      </c>
      <c r="D20" s="568"/>
      <c r="E20" s="7"/>
      <c r="F20" s="7"/>
      <c r="G20" s="7"/>
      <c r="H20" s="7"/>
      <c r="I20" s="988">
        <v>11</v>
      </c>
      <c r="J20" s="992">
        <v>0</v>
      </c>
      <c r="K20" s="7"/>
      <c r="L20" s="988">
        <v>11</v>
      </c>
      <c r="M20" s="992">
        <v>0</v>
      </c>
      <c r="O20" s="988">
        <v>11</v>
      </c>
      <c r="P20" s="992">
        <v>0</v>
      </c>
    </row>
    <row r="21" spans="1:16" ht="15.75" customHeight="1" x14ac:dyDescent="0.25">
      <c r="A21" s="37"/>
      <c r="B21" s="83"/>
      <c r="C21" s="371"/>
      <c r="D21" s="568"/>
      <c r="G21" s="1943" t="s">
        <v>608</v>
      </c>
      <c r="I21" s="37"/>
      <c r="J21" s="371"/>
      <c r="L21" s="37"/>
      <c r="M21" s="371"/>
      <c r="O21" s="198"/>
      <c r="P21" s="1008"/>
    </row>
    <row r="22" spans="1:16" ht="18" customHeight="1" x14ac:dyDescent="0.25">
      <c r="A22" s="1958" t="s">
        <v>583</v>
      </c>
      <c r="B22" s="1958"/>
      <c r="C22" s="1958"/>
      <c r="D22" s="1958"/>
      <c r="E22" s="8"/>
      <c r="F22" s="8"/>
      <c r="G22" s="1943"/>
      <c r="H22" s="8"/>
      <c r="I22" s="1958" t="s">
        <v>523</v>
      </c>
      <c r="J22" s="1958"/>
      <c r="K22" s="8"/>
      <c r="L22" s="1958" t="s">
        <v>523</v>
      </c>
      <c r="M22" s="1958"/>
      <c r="N22" s="8"/>
      <c r="O22" s="1774" t="s">
        <v>523</v>
      </c>
      <c r="P22" s="1774"/>
    </row>
    <row r="23" spans="1:16" ht="18.75" x14ac:dyDescent="0.3">
      <c r="A23" s="618"/>
      <c r="B23" s="1948" t="s">
        <v>591</v>
      </c>
      <c r="C23" s="1948"/>
      <c r="D23" s="618"/>
      <c r="G23" s="1944"/>
      <c r="I23" s="1948" t="s">
        <v>584</v>
      </c>
      <c r="J23" s="1948"/>
      <c r="L23" s="1959" t="s">
        <v>585</v>
      </c>
      <c r="M23" s="1959"/>
      <c r="N23" s="1959"/>
      <c r="O23" s="1960" t="s">
        <v>586</v>
      </c>
      <c r="P23" s="1960"/>
    </row>
    <row r="24" spans="1:16" x14ac:dyDescent="0.25">
      <c r="A24" s="451">
        <v>1</v>
      </c>
      <c r="B24" s="10" t="s">
        <v>0</v>
      </c>
      <c r="C24" s="603" t="s">
        <v>573</v>
      </c>
      <c r="D24" s="53" t="s">
        <v>130</v>
      </c>
      <c r="E24" s="540" t="s">
        <v>283</v>
      </c>
      <c r="F24" s="12"/>
      <c r="G24" s="625">
        <v>1.1000000000000001</v>
      </c>
      <c r="H24" s="12"/>
      <c r="I24" s="451">
        <v>1</v>
      </c>
      <c r="J24" s="612" t="s">
        <v>574</v>
      </c>
      <c r="L24" s="451">
        <v>1</v>
      </c>
      <c r="M24" s="612" t="s">
        <v>575</v>
      </c>
      <c r="O24" s="1009">
        <v>1</v>
      </c>
      <c r="P24" s="979" t="s">
        <v>576</v>
      </c>
    </row>
    <row r="25" spans="1:16" x14ac:dyDescent="0.25">
      <c r="A25" s="451">
        <v>2</v>
      </c>
      <c r="B25" s="452" t="s">
        <v>79</v>
      </c>
      <c r="C25" s="453" t="s">
        <v>569</v>
      </c>
      <c r="D25" s="608" t="s">
        <v>130</v>
      </c>
      <c r="E25" s="540" t="s">
        <v>283</v>
      </c>
      <c r="F25" s="12"/>
      <c r="G25" s="625">
        <v>2.2999999999999998</v>
      </c>
      <c r="H25" s="12"/>
      <c r="I25" s="451">
        <v>2</v>
      </c>
      <c r="J25" s="453" t="s">
        <v>568</v>
      </c>
      <c r="L25" s="451">
        <v>2</v>
      </c>
      <c r="M25" s="453" t="s">
        <v>570</v>
      </c>
      <c r="O25" s="1009">
        <v>2</v>
      </c>
      <c r="P25" s="1010" t="s">
        <v>571</v>
      </c>
    </row>
    <row r="26" spans="1:16" x14ac:dyDescent="0.25">
      <c r="A26" s="451">
        <v>3</v>
      </c>
      <c r="B26" s="10" t="s">
        <v>1</v>
      </c>
      <c r="C26" s="600" t="s">
        <v>93</v>
      </c>
      <c r="D26" s="605" t="s">
        <v>130</v>
      </c>
      <c r="E26" s="540" t="s">
        <v>283</v>
      </c>
      <c r="F26" s="12"/>
      <c r="G26" s="625">
        <v>1.2</v>
      </c>
      <c r="H26" s="12"/>
      <c r="I26" s="451">
        <v>3</v>
      </c>
      <c r="J26" s="600" t="s">
        <v>93</v>
      </c>
      <c r="L26" s="451">
        <v>3</v>
      </c>
      <c r="M26" s="600" t="s">
        <v>93</v>
      </c>
      <c r="O26" s="1009">
        <v>3</v>
      </c>
      <c r="P26" s="977" t="s">
        <v>93</v>
      </c>
    </row>
    <row r="27" spans="1:16" x14ac:dyDescent="0.25">
      <c r="A27" s="451">
        <v>4</v>
      </c>
      <c r="B27" s="10" t="s">
        <v>428</v>
      </c>
      <c r="C27" s="600" t="s">
        <v>93</v>
      </c>
      <c r="D27" s="605" t="s">
        <v>130</v>
      </c>
      <c r="E27" s="12"/>
      <c r="F27" s="632"/>
      <c r="G27" s="625">
        <v>1.3</v>
      </c>
      <c r="H27" s="12"/>
      <c r="I27" s="451">
        <v>4</v>
      </c>
      <c r="J27" s="600" t="s">
        <v>93</v>
      </c>
      <c r="L27" s="451">
        <v>4</v>
      </c>
      <c r="M27" s="600" t="s">
        <v>93</v>
      </c>
      <c r="O27" s="1009">
        <v>4</v>
      </c>
      <c r="P27" s="977" t="s">
        <v>93</v>
      </c>
    </row>
    <row r="28" spans="1:16" x14ac:dyDescent="0.25">
      <c r="A28" s="451">
        <v>5</v>
      </c>
      <c r="B28" s="10" t="s">
        <v>6</v>
      </c>
      <c r="C28" s="600" t="s">
        <v>93</v>
      </c>
      <c r="D28" s="605" t="s">
        <v>130</v>
      </c>
      <c r="E28" s="12"/>
      <c r="F28" s="12"/>
      <c r="G28" s="454">
        <v>1.1000000000000001</v>
      </c>
      <c r="H28" s="12"/>
      <c r="I28" s="451">
        <v>5</v>
      </c>
      <c r="J28" s="600" t="s">
        <v>93</v>
      </c>
      <c r="L28" s="451">
        <v>5</v>
      </c>
      <c r="M28" s="600" t="s">
        <v>93</v>
      </c>
      <c r="O28" s="1009">
        <v>5</v>
      </c>
      <c r="P28" s="977" t="s">
        <v>93</v>
      </c>
    </row>
    <row r="29" spans="1:16" x14ac:dyDescent="0.25">
      <c r="A29" s="451">
        <v>6</v>
      </c>
      <c r="B29" s="10" t="s">
        <v>7</v>
      </c>
      <c r="C29" s="601" t="s">
        <v>157</v>
      </c>
      <c r="D29" s="609" t="s">
        <v>130</v>
      </c>
      <c r="E29" s="12"/>
      <c r="F29" s="12"/>
      <c r="G29" s="625">
        <v>1.1100000000000001</v>
      </c>
      <c r="H29" s="12"/>
      <c r="I29" s="451">
        <v>6</v>
      </c>
      <c r="J29" s="601" t="s">
        <v>157</v>
      </c>
      <c r="L29" s="451">
        <v>6</v>
      </c>
      <c r="M29" s="601" t="s">
        <v>157</v>
      </c>
      <c r="O29" s="1009">
        <v>6</v>
      </c>
      <c r="P29" s="983" t="s">
        <v>157</v>
      </c>
    </row>
    <row r="30" spans="1:16" x14ac:dyDescent="0.25">
      <c r="A30" s="451">
        <v>7</v>
      </c>
      <c r="B30" s="10" t="s">
        <v>32</v>
      </c>
      <c r="C30" s="244" t="s">
        <v>441</v>
      </c>
      <c r="D30" s="609" t="s">
        <v>130</v>
      </c>
      <c r="E30" s="619" t="s">
        <v>283</v>
      </c>
      <c r="F30" s="540"/>
      <c r="G30" s="625">
        <v>2.97</v>
      </c>
      <c r="H30" s="540"/>
      <c r="I30" s="451">
        <v>7</v>
      </c>
      <c r="J30" s="244" t="s">
        <v>441</v>
      </c>
      <c r="L30" s="451">
        <v>7</v>
      </c>
      <c r="M30" s="244" t="s">
        <v>441</v>
      </c>
      <c r="O30" s="1009">
        <v>7</v>
      </c>
      <c r="P30" s="244" t="s">
        <v>441</v>
      </c>
    </row>
    <row r="31" spans="1:16" x14ac:dyDescent="0.25">
      <c r="A31" s="451">
        <v>8</v>
      </c>
      <c r="B31" s="10" t="s">
        <v>429</v>
      </c>
      <c r="C31" s="604">
        <f>C15</f>
        <v>35245987.310000002</v>
      </c>
      <c r="D31" s="607" t="s">
        <v>43</v>
      </c>
      <c r="E31" s="619" t="s">
        <v>283</v>
      </c>
      <c r="F31" s="39"/>
      <c r="G31" s="455"/>
      <c r="I31" s="451">
        <v>8</v>
      </c>
      <c r="J31" s="109">
        <f>J15</f>
        <v>43561909.990000002</v>
      </c>
      <c r="L31" s="451">
        <v>8</v>
      </c>
      <c r="M31" s="109">
        <f>M15</f>
        <v>22190234.57</v>
      </c>
      <c r="O31" s="1009">
        <v>8</v>
      </c>
      <c r="P31" s="109">
        <f>P15</f>
        <v>18790695.34</v>
      </c>
    </row>
    <row r="32" spans="1:16" x14ac:dyDescent="0.25">
      <c r="A32" s="451">
        <v>9</v>
      </c>
      <c r="B32" s="10" t="s">
        <v>430</v>
      </c>
      <c r="C32" s="604" t="s">
        <v>162</v>
      </c>
      <c r="D32" s="607" t="s">
        <v>44</v>
      </c>
      <c r="E32" s="12"/>
      <c r="F32" s="640"/>
      <c r="G32" s="456"/>
      <c r="I32" s="451">
        <v>9</v>
      </c>
      <c r="J32" s="109" t="s">
        <v>162</v>
      </c>
      <c r="L32" s="451">
        <v>9</v>
      </c>
      <c r="M32" s="616" t="s">
        <v>162</v>
      </c>
      <c r="O32" s="451">
        <v>9</v>
      </c>
      <c r="P32" s="616" t="s">
        <v>162</v>
      </c>
    </row>
    <row r="33" spans="1:16" x14ac:dyDescent="0.25">
      <c r="A33" s="451">
        <v>10</v>
      </c>
      <c r="B33" s="10" t="s">
        <v>431</v>
      </c>
      <c r="C33" s="109">
        <f>C16+(C17*0.82408)</f>
        <v>38225440.333971202</v>
      </c>
      <c r="D33" s="607" t="s">
        <v>43</v>
      </c>
      <c r="E33" s="619" t="s">
        <v>283</v>
      </c>
      <c r="F33" s="641"/>
      <c r="G33" s="456"/>
      <c r="I33" s="451">
        <v>10</v>
      </c>
      <c r="J33" s="109">
        <f>J16+(J17*0.82457)</f>
        <v>5230503.7592512006</v>
      </c>
      <c r="L33" s="451">
        <v>10</v>
      </c>
      <c r="M33" s="64"/>
      <c r="N33" s="620"/>
      <c r="O33" s="451">
        <v>10</v>
      </c>
      <c r="P33" s="643"/>
    </row>
    <row r="34" spans="1:16" x14ac:dyDescent="0.25">
      <c r="A34" s="451">
        <v>11</v>
      </c>
      <c r="B34" s="10" t="s">
        <v>432</v>
      </c>
      <c r="C34" s="109" t="s">
        <v>162</v>
      </c>
      <c r="D34" s="607" t="s">
        <v>44</v>
      </c>
      <c r="E34" s="59"/>
      <c r="F34" s="640"/>
      <c r="G34" s="457"/>
      <c r="H34" s="63"/>
      <c r="I34" s="451">
        <v>11</v>
      </c>
      <c r="J34" s="616" t="s">
        <v>162</v>
      </c>
      <c r="L34" s="451">
        <v>11</v>
      </c>
      <c r="M34" s="64"/>
      <c r="O34" s="451">
        <v>11</v>
      </c>
      <c r="P34" s="643"/>
    </row>
    <row r="35" spans="1:16" x14ac:dyDescent="0.25">
      <c r="A35" s="451">
        <v>12</v>
      </c>
      <c r="B35" s="10" t="s">
        <v>433</v>
      </c>
      <c r="C35" s="64"/>
      <c r="D35" s="607" t="s">
        <v>43</v>
      </c>
      <c r="E35" s="540" t="s">
        <v>283</v>
      </c>
      <c r="F35" s="540"/>
      <c r="G35" s="456"/>
      <c r="H35" s="619"/>
      <c r="I35" s="451">
        <v>12</v>
      </c>
      <c r="J35" s="64"/>
      <c r="L35" s="451">
        <v>12</v>
      </c>
      <c r="M35" s="64"/>
      <c r="O35" s="451">
        <v>12</v>
      </c>
      <c r="P35" s="64"/>
    </row>
    <row r="36" spans="1:16" x14ac:dyDescent="0.25">
      <c r="A36" s="451">
        <v>13</v>
      </c>
      <c r="B36" s="10" t="s">
        <v>434</v>
      </c>
      <c r="C36" s="64"/>
      <c r="D36" s="607" t="s">
        <v>44</v>
      </c>
      <c r="E36" s="540"/>
      <c r="F36" s="540"/>
      <c r="G36" s="456"/>
      <c r="H36" s="619"/>
      <c r="I36" s="451">
        <v>13</v>
      </c>
      <c r="J36" s="64"/>
      <c r="L36" s="451">
        <v>13</v>
      </c>
      <c r="M36" s="64"/>
      <c r="O36" s="451">
        <v>13</v>
      </c>
      <c r="P36" s="64"/>
    </row>
    <row r="37" spans="1:16" x14ac:dyDescent="0.25">
      <c r="A37" s="451">
        <v>14</v>
      </c>
      <c r="B37" s="10" t="s">
        <v>435</v>
      </c>
      <c r="C37" s="64"/>
      <c r="D37" s="607" t="s">
        <v>43</v>
      </c>
      <c r="E37" s="540"/>
      <c r="F37" s="39"/>
      <c r="G37" s="456"/>
      <c r="H37" s="619"/>
      <c r="I37" s="451">
        <v>14</v>
      </c>
      <c r="J37" s="64"/>
      <c r="L37" s="451">
        <v>14</v>
      </c>
      <c r="M37" s="992">
        <f>M18-(M17*0.82466)</f>
        <v>5718580.8936818</v>
      </c>
      <c r="N37" s="7"/>
      <c r="O37" s="1009">
        <v>14</v>
      </c>
      <c r="P37" s="992">
        <f>P18+(P19*0.82451)</f>
        <v>5163955.8828734001</v>
      </c>
    </row>
    <row r="38" spans="1:16" x14ac:dyDescent="0.25">
      <c r="A38" s="451">
        <v>15</v>
      </c>
      <c r="B38" s="10" t="s">
        <v>436</v>
      </c>
      <c r="C38" s="64"/>
      <c r="D38" s="607" t="s">
        <v>44</v>
      </c>
      <c r="E38" s="540"/>
      <c r="F38" s="39"/>
      <c r="G38" s="456"/>
      <c r="H38" s="540"/>
      <c r="I38" s="451">
        <v>15</v>
      </c>
      <c r="J38" s="64"/>
      <c r="L38" s="451">
        <v>15</v>
      </c>
      <c r="M38" s="616" t="s">
        <v>162</v>
      </c>
      <c r="O38" s="451">
        <v>15</v>
      </c>
      <c r="P38" s="616" t="s">
        <v>162</v>
      </c>
    </row>
    <row r="39" spans="1:16" x14ac:dyDescent="0.25">
      <c r="A39" s="451">
        <v>16</v>
      </c>
      <c r="B39" s="10" t="s">
        <v>437</v>
      </c>
      <c r="C39" s="109">
        <f>C20/1.09303</f>
        <v>3030470.4811395844</v>
      </c>
      <c r="D39" s="607" t="s">
        <v>43</v>
      </c>
      <c r="E39" s="619" t="s">
        <v>283</v>
      </c>
      <c r="F39" s="540"/>
      <c r="G39" s="456"/>
      <c r="H39" s="540"/>
      <c r="I39" s="451">
        <v>16</v>
      </c>
      <c r="J39" s="64"/>
      <c r="K39" s="619"/>
      <c r="L39" s="451">
        <v>16</v>
      </c>
      <c r="M39" s="64"/>
      <c r="O39" s="451">
        <v>16</v>
      </c>
      <c r="P39" s="64"/>
    </row>
    <row r="40" spans="1:16" x14ac:dyDescent="0.25">
      <c r="A40" s="451">
        <v>17</v>
      </c>
      <c r="B40" s="10" t="s">
        <v>438</v>
      </c>
      <c r="C40" s="109" t="s">
        <v>162</v>
      </c>
      <c r="D40" s="607" t="s">
        <v>44</v>
      </c>
      <c r="E40" s="540"/>
      <c r="F40" s="540"/>
      <c r="G40" s="456"/>
      <c r="H40" s="540"/>
      <c r="I40" s="451">
        <v>17</v>
      </c>
      <c r="J40" s="64"/>
      <c r="L40" s="451">
        <v>17</v>
      </c>
      <c r="M40" s="64"/>
      <c r="O40" s="451">
        <v>17</v>
      </c>
      <c r="P40" s="64"/>
    </row>
    <row r="41" spans="1:16" x14ac:dyDescent="0.25">
      <c r="A41" s="451">
        <v>18</v>
      </c>
      <c r="B41" s="10" t="s">
        <v>439</v>
      </c>
      <c r="C41" s="64"/>
      <c r="D41" s="607" t="s">
        <v>43</v>
      </c>
      <c r="E41" s="540" t="s">
        <v>283</v>
      </c>
      <c r="F41" s="540"/>
      <c r="G41" s="456"/>
      <c r="H41" s="540"/>
      <c r="I41" s="451">
        <v>18</v>
      </c>
      <c r="J41" s="64"/>
      <c r="L41" s="451">
        <v>18</v>
      </c>
      <c r="M41" s="64"/>
      <c r="O41" s="451">
        <v>18</v>
      </c>
      <c r="P41" s="64"/>
    </row>
    <row r="42" spans="1:16" x14ac:dyDescent="0.25">
      <c r="A42" s="451">
        <v>19</v>
      </c>
      <c r="B42" s="10" t="s">
        <v>440</v>
      </c>
      <c r="C42" s="64"/>
      <c r="D42" s="607" t="s">
        <v>44</v>
      </c>
      <c r="E42" s="540"/>
      <c r="F42" s="540"/>
      <c r="G42" s="455"/>
      <c r="H42" s="540"/>
      <c r="I42" s="451">
        <v>19</v>
      </c>
      <c r="J42" s="64"/>
      <c r="L42" s="451">
        <v>19</v>
      </c>
      <c r="M42" s="64"/>
      <c r="O42" s="451">
        <v>19</v>
      </c>
      <c r="P42" s="64"/>
    </row>
    <row r="43" spans="1:16" x14ac:dyDescent="0.25">
      <c r="A43" s="602">
        <v>20</v>
      </c>
      <c r="B43" s="452" t="s">
        <v>39</v>
      </c>
      <c r="C43" s="589" t="s">
        <v>47</v>
      </c>
      <c r="D43" s="607" t="s">
        <v>130</v>
      </c>
      <c r="E43" s="619" t="s">
        <v>283</v>
      </c>
      <c r="F43" s="619"/>
      <c r="G43" s="625">
        <v>2.98</v>
      </c>
      <c r="H43" s="619"/>
      <c r="I43" s="602">
        <v>20</v>
      </c>
      <c r="J43" s="589" t="s">
        <v>524</v>
      </c>
      <c r="K43" s="619" t="s">
        <v>283</v>
      </c>
      <c r="L43" s="602">
        <v>20</v>
      </c>
      <c r="M43" s="338" t="s">
        <v>524</v>
      </c>
      <c r="O43" s="611">
        <v>20</v>
      </c>
      <c r="P43" s="338" t="s">
        <v>524</v>
      </c>
    </row>
    <row r="44" spans="1:16" x14ac:dyDescent="0.25">
      <c r="A44" s="12" t="s">
        <v>122</v>
      </c>
      <c r="C44" s="16">
        <f>COUNTA(C24:C43)</f>
        <v>14</v>
      </c>
      <c r="I44" s="12"/>
      <c r="J44" s="16">
        <f>COUNTA(J24:J43)</f>
        <v>12</v>
      </c>
      <c r="L44" s="12"/>
      <c r="M44" s="16">
        <f>COUNTA(M24:M43)</f>
        <v>12</v>
      </c>
      <c r="O44" s="12"/>
      <c r="P44" s="16">
        <f>COUNTA(P24:P43)</f>
        <v>12</v>
      </c>
    </row>
    <row r="45" spans="1:16" x14ac:dyDescent="0.25">
      <c r="A45" s="12"/>
      <c r="C45" s="16"/>
      <c r="I45" s="12"/>
      <c r="J45" s="16"/>
      <c r="L45" s="12"/>
      <c r="M45" s="16"/>
      <c r="O45" s="12"/>
      <c r="P45" s="16"/>
    </row>
    <row r="46" spans="1:16" ht="15.75" customHeight="1" x14ac:dyDescent="0.25">
      <c r="A46" s="961">
        <v>3.1</v>
      </c>
      <c r="B46" s="1949" t="s">
        <v>443</v>
      </c>
      <c r="C46" s="1949"/>
      <c r="D46" s="1949"/>
      <c r="E46" s="1949"/>
      <c r="I46" s="1947">
        <v>3.2</v>
      </c>
      <c r="J46" s="1945" t="s">
        <v>572</v>
      </c>
      <c r="K46" s="1945"/>
    </row>
    <row r="47" spans="1:16" ht="15.75" customHeight="1" x14ac:dyDescent="0.25">
      <c r="A47" s="961">
        <v>3.2</v>
      </c>
      <c r="B47" s="1949" t="s">
        <v>594</v>
      </c>
      <c r="C47" s="1949"/>
      <c r="D47" s="1949"/>
      <c r="E47" s="1949"/>
      <c r="I47" s="1947"/>
      <c r="J47" s="1945"/>
      <c r="K47" s="1945"/>
    </row>
    <row r="48" spans="1:16" ht="15.75" customHeight="1" x14ac:dyDescent="0.25">
      <c r="A48" s="961">
        <v>3.3</v>
      </c>
      <c r="B48" s="1949" t="s">
        <v>444</v>
      </c>
      <c r="C48" s="1949"/>
      <c r="D48" s="1949"/>
      <c r="E48" s="1949"/>
    </row>
    <row r="49" spans="1:16" ht="15.75" customHeight="1" x14ac:dyDescent="0.25">
      <c r="A49" s="1951">
        <v>3.7</v>
      </c>
      <c r="B49" s="1957" t="s">
        <v>587</v>
      </c>
      <c r="C49" s="1957"/>
      <c r="D49" s="1957"/>
      <c r="E49" s="1957"/>
      <c r="F49" s="391"/>
      <c r="G49" s="391"/>
      <c r="H49" s="391"/>
      <c r="O49" s="1955"/>
      <c r="P49" s="1956"/>
    </row>
    <row r="50" spans="1:16" ht="15.75" customHeight="1" x14ac:dyDescent="0.25">
      <c r="A50" s="1951"/>
      <c r="B50" s="1957"/>
      <c r="C50" s="1957"/>
      <c r="D50" s="1957"/>
      <c r="E50" s="1957"/>
      <c r="F50" s="391"/>
      <c r="G50" s="391"/>
      <c r="H50" s="391"/>
      <c r="O50" s="1955"/>
      <c r="P50" s="1956"/>
    </row>
    <row r="51" spans="1:16" ht="15.75" customHeight="1" x14ac:dyDescent="0.25">
      <c r="A51" s="1951"/>
      <c r="B51" s="1957"/>
      <c r="C51" s="1957"/>
      <c r="D51" s="1957"/>
      <c r="E51" s="1957"/>
      <c r="F51" s="391"/>
      <c r="G51" s="391"/>
      <c r="H51" s="391"/>
    </row>
    <row r="52" spans="1:16" ht="15.75" customHeight="1" x14ac:dyDescent="0.25">
      <c r="A52" s="1951"/>
      <c r="B52" s="1957"/>
      <c r="C52" s="1957"/>
      <c r="D52" s="1957"/>
      <c r="E52" s="1957"/>
      <c r="F52" s="391"/>
      <c r="G52" s="391"/>
      <c r="H52" s="391"/>
    </row>
    <row r="53" spans="1:16" ht="15.75" customHeight="1" x14ac:dyDescent="0.25">
      <c r="A53" s="1951">
        <v>3.8</v>
      </c>
      <c r="B53" s="1954" t="s">
        <v>813</v>
      </c>
      <c r="C53" s="1954"/>
      <c r="D53" s="1954"/>
      <c r="E53" s="1954"/>
      <c r="F53" s="391"/>
      <c r="G53" s="391"/>
      <c r="H53" s="391"/>
    </row>
    <row r="54" spans="1:16" ht="15.75" customHeight="1" x14ac:dyDescent="0.25">
      <c r="A54" s="1951"/>
      <c r="B54" s="1954"/>
      <c r="C54" s="1954"/>
      <c r="D54" s="1954"/>
      <c r="E54" s="1954"/>
      <c r="F54" s="391"/>
      <c r="G54" s="391"/>
      <c r="H54" s="391"/>
    </row>
    <row r="55" spans="1:16" ht="15" customHeight="1" x14ac:dyDescent="0.25">
      <c r="A55" s="1947">
        <v>3.1</v>
      </c>
      <c r="B55" s="1954" t="s">
        <v>810</v>
      </c>
      <c r="C55" s="1954"/>
      <c r="D55" s="1954"/>
      <c r="E55" s="1954"/>
      <c r="F55" s="391"/>
      <c r="G55" s="391"/>
      <c r="H55" s="391"/>
    </row>
    <row r="56" spans="1:16" ht="15" customHeight="1" x14ac:dyDescent="0.25">
      <c r="A56" s="1947"/>
      <c r="B56" s="1954"/>
      <c r="C56" s="1954"/>
      <c r="D56" s="1954"/>
      <c r="E56" s="1954"/>
      <c r="F56" s="391"/>
      <c r="G56" s="391"/>
      <c r="H56" s="391"/>
    </row>
    <row r="57" spans="1:16" ht="15.75" customHeight="1" x14ac:dyDescent="0.25">
      <c r="A57" s="1950">
        <v>3.1</v>
      </c>
      <c r="B57" s="1831" t="s">
        <v>590</v>
      </c>
      <c r="C57" s="1831"/>
      <c r="D57" s="1831"/>
      <c r="E57" s="1831"/>
      <c r="F57" s="391"/>
      <c r="G57" s="391"/>
      <c r="H57" s="391"/>
    </row>
    <row r="58" spans="1:16" ht="15.75" customHeight="1" x14ac:dyDescent="0.25">
      <c r="A58" s="1950"/>
      <c r="B58" s="1831"/>
      <c r="C58" s="1831"/>
      <c r="D58" s="1831"/>
      <c r="E58" s="1831"/>
      <c r="F58" s="391"/>
      <c r="G58" s="391"/>
      <c r="H58" s="391"/>
      <c r="L58" s="621"/>
      <c r="M58" s="622"/>
      <c r="N58" s="622"/>
      <c r="O58" s="1952"/>
      <c r="P58" s="1953"/>
    </row>
    <row r="59" spans="1:16" ht="15.75" customHeight="1" x14ac:dyDescent="0.25">
      <c r="A59" s="584">
        <v>3.12</v>
      </c>
      <c r="B59" s="1592" t="s">
        <v>577</v>
      </c>
      <c r="C59" s="1592"/>
      <c r="D59" s="1592"/>
      <c r="E59" s="1592"/>
      <c r="F59" s="444"/>
      <c r="G59" s="444"/>
      <c r="H59" s="444"/>
      <c r="L59" s="621"/>
      <c r="M59" s="622"/>
      <c r="N59" s="622"/>
      <c r="O59" s="1952"/>
      <c r="P59" s="1953"/>
    </row>
    <row r="60" spans="1:16" x14ac:dyDescent="0.25">
      <c r="A60" s="1941">
        <v>3.14</v>
      </c>
      <c r="B60" s="1687" t="s">
        <v>811</v>
      </c>
      <c r="C60" s="1687"/>
      <c r="D60" s="1687"/>
      <c r="E60" s="1687"/>
      <c r="F60" s="444"/>
      <c r="G60" s="444"/>
      <c r="H60" s="444"/>
    </row>
    <row r="61" spans="1:16" x14ac:dyDescent="0.25">
      <c r="A61" s="1942"/>
      <c r="B61" s="1687"/>
      <c r="C61" s="1687"/>
      <c r="D61" s="1687"/>
      <c r="E61" s="1687"/>
      <c r="F61" s="444"/>
      <c r="G61" s="444"/>
      <c r="H61" s="444"/>
    </row>
    <row r="62" spans="1:16" ht="15.75" customHeight="1" x14ac:dyDescent="0.25">
      <c r="A62" s="1941">
        <v>3.16</v>
      </c>
      <c r="B62" s="1569" t="s">
        <v>812</v>
      </c>
      <c r="C62" s="1569"/>
      <c r="D62" s="1569"/>
      <c r="E62" s="1569"/>
      <c r="F62" s="444"/>
      <c r="G62" s="444"/>
      <c r="H62" s="444"/>
    </row>
    <row r="63" spans="1:16" x14ac:dyDescent="0.25">
      <c r="A63" s="1942"/>
      <c r="B63" s="1569"/>
      <c r="C63" s="1569"/>
      <c r="D63" s="1569"/>
      <c r="E63" s="1569"/>
      <c r="F63" s="444"/>
      <c r="G63" s="444"/>
      <c r="H63" s="444"/>
    </row>
    <row r="64" spans="1:16" x14ac:dyDescent="0.25">
      <c r="A64" s="584">
        <v>3.18</v>
      </c>
      <c r="B64" s="1946" t="s">
        <v>578</v>
      </c>
      <c r="C64" s="1946"/>
      <c r="D64" s="1946"/>
      <c r="E64" s="1946"/>
    </row>
    <row r="65" spans="1:5" ht="15.75" customHeight="1" x14ac:dyDescent="0.25">
      <c r="A65" s="1947">
        <v>3.2</v>
      </c>
      <c r="B65" s="1945" t="s">
        <v>592</v>
      </c>
      <c r="C65" s="1945"/>
      <c r="D65" s="1945"/>
      <c r="E65" s="1945"/>
    </row>
    <row r="66" spans="1:5" ht="15.75" customHeight="1" x14ac:dyDescent="0.25">
      <c r="A66" s="1947"/>
      <c r="B66" s="1945"/>
      <c r="C66" s="1945"/>
      <c r="D66" s="1945"/>
      <c r="E66" s="1945"/>
    </row>
    <row r="67" spans="1:5" ht="18" x14ac:dyDescent="0.25">
      <c r="B67" s="614"/>
      <c r="C67" s="614"/>
    </row>
    <row r="68" spans="1:5" ht="18" x14ac:dyDescent="0.25">
      <c r="B68" s="614"/>
      <c r="C68" s="615"/>
    </row>
    <row r="69" spans="1:5" ht="18" x14ac:dyDescent="0.25">
      <c r="B69" s="614"/>
      <c r="C69" s="614"/>
    </row>
    <row r="70" spans="1:5" ht="18" x14ac:dyDescent="0.25">
      <c r="B70" s="614"/>
      <c r="C70" s="614"/>
    </row>
  </sheetData>
  <mergeCells count="35">
    <mergeCell ref="L22:M22"/>
    <mergeCell ref="A22:D22"/>
    <mergeCell ref="I22:J22"/>
    <mergeCell ref="L23:N23"/>
    <mergeCell ref="O23:P23"/>
    <mergeCell ref="O22:P22"/>
    <mergeCell ref="O58:O59"/>
    <mergeCell ref="P58:P59"/>
    <mergeCell ref="J46:K47"/>
    <mergeCell ref="I46:I47"/>
    <mergeCell ref="B62:E63"/>
    <mergeCell ref="B55:E56"/>
    <mergeCell ref="O49:O50"/>
    <mergeCell ref="B57:E58"/>
    <mergeCell ref="B60:E61"/>
    <mergeCell ref="B59:E59"/>
    <mergeCell ref="P49:P50"/>
    <mergeCell ref="B49:E52"/>
    <mergeCell ref="B53:E54"/>
    <mergeCell ref="E10:J11"/>
    <mergeCell ref="A62:A63"/>
    <mergeCell ref="A60:A61"/>
    <mergeCell ref="G21:G23"/>
    <mergeCell ref="B65:E66"/>
    <mergeCell ref="B64:E64"/>
    <mergeCell ref="A55:A56"/>
    <mergeCell ref="B23:C23"/>
    <mergeCell ref="I23:J23"/>
    <mergeCell ref="A65:A66"/>
    <mergeCell ref="B46:E46"/>
    <mergeCell ref="B47:E47"/>
    <mergeCell ref="B48:E48"/>
    <mergeCell ref="A57:A58"/>
    <mergeCell ref="A49:A52"/>
    <mergeCell ref="A53:A54"/>
  </mergeCells>
  <pageMargins left="0.7" right="0.7" top="0.75" bottom="0.75" header="0.3" footer="0.3"/>
  <pageSetup paperSize="8" scale="42"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60"/>
  <sheetViews>
    <sheetView zoomScale="75" zoomScaleNormal="75" workbookViewId="0">
      <selection activeCell="A9" sqref="A9"/>
    </sheetView>
  </sheetViews>
  <sheetFormatPr defaultRowHeight="15.75" x14ac:dyDescent="0.25"/>
  <cols>
    <col min="1" max="1" width="9" customWidth="1"/>
    <col min="2" max="2" width="94" customWidth="1"/>
    <col min="3" max="3" width="76" customWidth="1"/>
    <col min="4" max="4" width="3.7109375" style="56" customWidth="1"/>
    <col min="5" max="5" width="8.85546875" bestFit="1" customWidth="1"/>
    <col min="7" max="7" width="45.7109375" customWidth="1"/>
    <col min="8" max="8" width="75.7109375" customWidth="1"/>
    <col min="9" max="9" width="8.85546875" bestFit="1" customWidth="1"/>
  </cols>
  <sheetData>
    <row r="1" spans="1:14" ht="15" x14ac:dyDescent="0.25">
      <c r="A1" s="7"/>
      <c r="B1" s="7"/>
      <c r="C1" s="7"/>
      <c r="D1" s="294"/>
      <c r="E1" s="7"/>
      <c r="F1" s="7"/>
      <c r="G1" s="7"/>
      <c r="H1" s="7"/>
      <c r="I1" s="7"/>
      <c r="J1" s="7"/>
      <c r="K1" s="7"/>
      <c r="L1" s="7"/>
      <c r="M1" s="7"/>
      <c r="N1" s="7"/>
    </row>
    <row r="2" spans="1:14" ht="15" x14ac:dyDescent="0.25">
      <c r="A2" s="7"/>
      <c r="B2" s="7"/>
      <c r="C2" s="7"/>
      <c r="D2" s="294"/>
      <c r="E2" s="7"/>
      <c r="F2" s="7"/>
      <c r="G2" s="7"/>
      <c r="H2" s="7"/>
      <c r="I2" s="7"/>
      <c r="J2" s="7"/>
      <c r="K2" s="7"/>
      <c r="L2" s="7"/>
      <c r="M2" s="7"/>
      <c r="N2" s="7"/>
    </row>
    <row r="3" spans="1:14" ht="15" x14ac:dyDescent="0.25">
      <c r="A3" s="7"/>
      <c r="B3" s="7"/>
      <c r="C3" s="7"/>
      <c r="D3" s="294"/>
      <c r="E3" s="7"/>
      <c r="F3" s="7"/>
      <c r="G3" s="7"/>
      <c r="H3" s="7"/>
      <c r="I3" s="7"/>
      <c r="J3" s="7"/>
      <c r="K3" s="7"/>
      <c r="L3" s="7"/>
      <c r="M3" s="7"/>
      <c r="N3" s="7"/>
    </row>
    <row r="4" spans="1:14" ht="18" x14ac:dyDescent="0.25">
      <c r="A4" s="7"/>
      <c r="B4" s="1220" t="s">
        <v>911</v>
      </c>
      <c r="D4" s="7"/>
      <c r="E4" s="7"/>
      <c r="F4" s="7"/>
      <c r="G4" s="7"/>
      <c r="H4" s="7"/>
      <c r="I4" s="7"/>
      <c r="J4" s="7"/>
      <c r="K4" s="7"/>
      <c r="L4" s="7"/>
      <c r="M4" s="7"/>
      <c r="N4" s="7"/>
    </row>
    <row r="5" spans="1:14" ht="15" x14ac:dyDescent="0.25">
      <c r="A5" s="7"/>
      <c r="B5" s="7"/>
      <c r="C5" s="7"/>
      <c r="D5" s="294"/>
      <c r="E5" s="7"/>
      <c r="F5" s="7"/>
      <c r="G5" s="7"/>
      <c r="H5" s="7"/>
      <c r="I5" s="7"/>
      <c r="J5" s="7"/>
      <c r="K5" s="7"/>
      <c r="L5" s="7"/>
      <c r="M5" s="7"/>
      <c r="N5" s="7"/>
    </row>
    <row r="6" spans="1:14" ht="15" x14ac:dyDescent="0.25">
      <c r="B6" s="7"/>
      <c r="D6" s="294"/>
      <c r="E6" s="7"/>
      <c r="F6" s="7"/>
      <c r="G6" s="7"/>
      <c r="H6" s="7"/>
      <c r="I6" s="7"/>
      <c r="J6" s="7"/>
      <c r="K6" s="7"/>
      <c r="L6" s="7"/>
      <c r="M6" s="7"/>
      <c r="N6" s="7"/>
    </row>
    <row r="7" spans="1:14" ht="11.25" customHeight="1" x14ac:dyDescent="0.25">
      <c r="A7" s="7"/>
      <c r="B7" s="7"/>
      <c r="C7" s="7"/>
      <c r="D7" s="294"/>
      <c r="E7" s="7"/>
      <c r="F7" s="7"/>
      <c r="G7" s="7"/>
      <c r="H7" s="7"/>
      <c r="I7" s="7"/>
      <c r="J7" s="7"/>
      <c r="K7" s="7"/>
      <c r="L7" s="7"/>
      <c r="M7" s="7"/>
      <c r="N7" s="7"/>
    </row>
    <row r="8" spans="1:14" ht="11.25" customHeight="1" x14ac:dyDescent="0.25">
      <c r="A8" s="7"/>
      <c r="B8" s="7"/>
      <c r="C8" s="7"/>
      <c r="D8" s="294"/>
      <c r="E8" s="7"/>
      <c r="F8" s="7"/>
      <c r="G8" s="7"/>
      <c r="H8" s="7"/>
      <c r="I8" s="7"/>
      <c r="J8" s="7"/>
      <c r="K8" s="7"/>
      <c r="L8" s="7"/>
      <c r="M8" s="7"/>
      <c r="N8" s="7"/>
    </row>
    <row r="9" spans="1:14" ht="11.25" customHeight="1" x14ac:dyDescent="0.25">
      <c r="A9" s="7"/>
      <c r="B9" s="7"/>
      <c r="C9" s="7"/>
      <c r="D9" s="294"/>
      <c r="E9" s="7"/>
      <c r="F9" s="7"/>
      <c r="G9" s="7"/>
      <c r="H9" s="7"/>
      <c r="I9" s="7"/>
      <c r="J9" s="7"/>
      <c r="K9" s="7"/>
      <c r="L9" s="7"/>
      <c r="M9" s="7"/>
      <c r="N9" s="7"/>
    </row>
    <row r="10" spans="1:14" x14ac:dyDescent="0.25">
      <c r="A10" s="477">
        <v>1</v>
      </c>
      <c r="B10" s="25" t="s">
        <v>273</v>
      </c>
      <c r="C10" s="470" t="s">
        <v>598</v>
      </c>
      <c r="D10" s="198"/>
      <c r="E10" s="403"/>
      <c r="F10" s="37"/>
      <c r="G10" s="83"/>
      <c r="H10" s="36"/>
      <c r="I10" s="403"/>
    </row>
    <row r="11" spans="1:14" x14ac:dyDescent="0.25">
      <c r="A11" s="477">
        <v>2</v>
      </c>
      <c r="B11" s="25" t="s">
        <v>13</v>
      </c>
      <c r="C11" s="338" t="s">
        <v>597</v>
      </c>
      <c r="D11" s="1961" t="s">
        <v>611</v>
      </c>
      <c r="E11" s="1962"/>
      <c r="F11" s="1962"/>
      <c r="G11" s="1962"/>
      <c r="H11" s="1962"/>
      <c r="I11" s="471"/>
    </row>
    <row r="12" spans="1:14" x14ac:dyDescent="0.25">
      <c r="A12" s="477">
        <v>3</v>
      </c>
      <c r="B12" s="25" t="s">
        <v>526</v>
      </c>
      <c r="C12" s="338" t="s">
        <v>596</v>
      </c>
      <c r="D12" s="568"/>
      <c r="E12" s="626"/>
      <c r="F12" s="1968" t="s">
        <v>601</v>
      </c>
      <c r="G12" s="1969"/>
      <c r="H12" s="1970"/>
      <c r="I12" s="471"/>
    </row>
    <row r="13" spans="1:14" x14ac:dyDescent="0.25">
      <c r="A13" s="628">
        <v>3</v>
      </c>
      <c r="B13" s="10" t="s">
        <v>566</v>
      </c>
      <c r="C13" s="244" t="s">
        <v>441</v>
      </c>
      <c r="D13" s="568"/>
      <c r="E13" s="626"/>
      <c r="F13" s="1971"/>
      <c r="G13" s="1972"/>
      <c r="H13" s="1973"/>
      <c r="I13" s="626"/>
    </row>
    <row r="14" spans="1:14" x14ac:dyDescent="0.25">
      <c r="A14" s="628">
        <v>4</v>
      </c>
      <c r="B14" s="25" t="s">
        <v>599</v>
      </c>
      <c r="C14" s="209">
        <v>44053</v>
      </c>
      <c r="D14" s="568"/>
      <c r="E14" s="626"/>
      <c r="F14" s="37"/>
      <c r="G14" s="83"/>
      <c r="H14" s="371"/>
      <c r="I14" s="626"/>
    </row>
    <row r="15" spans="1:14" x14ac:dyDescent="0.25">
      <c r="A15" s="628">
        <v>5</v>
      </c>
      <c r="B15" s="25" t="s">
        <v>588</v>
      </c>
      <c r="C15" s="338" t="s">
        <v>99</v>
      </c>
      <c r="D15" s="568"/>
      <c r="E15" s="626"/>
      <c r="F15" s="37"/>
      <c r="G15" s="83"/>
      <c r="H15" s="371"/>
      <c r="I15" s="626"/>
    </row>
    <row r="16" spans="1:14" x14ac:dyDescent="0.25">
      <c r="A16" s="628">
        <v>6</v>
      </c>
      <c r="B16" s="25" t="s">
        <v>600</v>
      </c>
      <c r="C16" s="338">
        <v>1245987.31</v>
      </c>
      <c r="D16" s="568"/>
      <c r="E16" s="626"/>
      <c r="F16" s="37"/>
      <c r="G16" s="83"/>
      <c r="H16" s="371"/>
      <c r="I16" s="626"/>
    </row>
    <row r="17" spans="1:9" x14ac:dyDescent="0.25">
      <c r="A17" s="628">
        <v>7</v>
      </c>
      <c r="B17" s="25" t="s">
        <v>603</v>
      </c>
      <c r="C17" s="627">
        <v>525925.25</v>
      </c>
      <c r="D17" s="568"/>
      <c r="E17" s="626"/>
      <c r="F17" s="37"/>
      <c r="G17" s="83"/>
      <c r="H17" s="371"/>
      <c r="I17" s="626"/>
    </row>
    <row r="18" spans="1:9" x14ac:dyDescent="0.25">
      <c r="A18" s="628">
        <v>9</v>
      </c>
      <c r="B18" s="25" t="s">
        <v>604</v>
      </c>
      <c r="C18" s="338">
        <v>0</v>
      </c>
      <c r="D18" s="568"/>
      <c r="E18" s="51"/>
      <c r="F18" s="37"/>
      <c r="G18" s="83"/>
      <c r="H18" s="371"/>
      <c r="I18" s="51"/>
    </row>
    <row r="19" spans="1:9" ht="15.75" customHeight="1" x14ac:dyDescent="0.25">
      <c r="A19" s="633"/>
      <c r="B19" s="634"/>
      <c r="C19" s="635"/>
      <c r="D19" s="568"/>
      <c r="E19" s="51"/>
      <c r="F19" s="37"/>
      <c r="G19" s="83"/>
      <c r="H19" s="371"/>
      <c r="I19" s="51"/>
    </row>
    <row r="20" spans="1:9" ht="18" x14ac:dyDescent="0.25">
      <c r="A20" s="1964" t="s">
        <v>610</v>
      </c>
      <c r="B20" s="1964"/>
      <c r="C20" s="1964"/>
      <c r="D20" s="198"/>
      <c r="E20" s="8"/>
      <c r="F20" s="1958" t="s">
        <v>533</v>
      </c>
      <c r="G20" s="1958"/>
      <c r="H20" s="1958"/>
    </row>
    <row r="21" spans="1:9" ht="18.75" x14ac:dyDescent="0.3">
      <c r="A21" s="631"/>
      <c r="B21" s="1948" t="s">
        <v>605</v>
      </c>
      <c r="C21" s="1948"/>
      <c r="F21" s="630"/>
      <c r="G21" s="1948" t="s">
        <v>609</v>
      </c>
      <c r="H21" s="1948"/>
    </row>
    <row r="22" spans="1:9" x14ac:dyDescent="0.25">
      <c r="A22" s="451">
        <v>1</v>
      </c>
      <c r="B22" s="10" t="s">
        <v>0</v>
      </c>
      <c r="C22" s="472" t="s">
        <v>613</v>
      </c>
      <c r="D22" s="53" t="s">
        <v>130</v>
      </c>
      <c r="E22" s="264" t="s">
        <v>283</v>
      </c>
      <c r="F22" s="451">
        <v>1</v>
      </c>
      <c r="G22" s="10" t="s">
        <v>0</v>
      </c>
      <c r="H22" s="472" t="s">
        <v>614</v>
      </c>
      <c r="I22" s="264" t="s">
        <v>283</v>
      </c>
    </row>
    <row r="23" spans="1:9" x14ac:dyDescent="0.25">
      <c r="A23" s="451">
        <v>2</v>
      </c>
      <c r="B23" s="452" t="s">
        <v>79</v>
      </c>
      <c r="C23" s="453" t="s">
        <v>612</v>
      </c>
      <c r="D23" s="479" t="s">
        <v>130</v>
      </c>
      <c r="E23" s="264" t="s">
        <v>283</v>
      </c>
      <c r="F23" s="451">
        <v>2</v>
      </c>
      <c r="G23" s="452" t="s">
        <v>79</v>
      </c>
      <c r="H23" s="453" t="s">
        <v>615</v>
      </c>
      <c r="I23" s="264" t="s">
        <v>283</v>
      </c>
    </row>
    <row r="24" spans="1:9" x14ac:dyDescent="0.25">
      <c r="A24" s="451">
        <v>3</v>
      </c>
      <c r="B24" s="10" t="s">
        <v>1</v>
      </c>
      <c r="C24" s="470" t="s">
        <v>93</v>
      </c>
      <c r="D24" s="476" t="s">
        <v>130</v>
      </c>
      <c r="E24" s="264" t="s">
        <v>283</v>
      </c>
      <c r="F24" s="451">
        <v>3</v>
      </c>
      <c r="G24" s="10" t="s">
        <v>1</v>
      </c>
      <c r="H24" s="565" t="s">
        <v>157</v>
      </c>
      <c r="I24" s="264" t="s">
        <v>283</v>
      </c>
    </row>
    <row r="25" spans="1:9" x14ac:dyDescent="0.25">
      <c r="A25" s="451">
        <v>4</v>
      </c>
      <c r="B25" s="10" t="s">
        <v>428</v>
      </c>
      <c r="C25" s="470" t="s">
        <v>93</v>
      </c>
      <c r="D25" s="476" t="s">
        <v>130</v>
      </c>
      <c r="E25" s="12"/>
      <c r="F25" s="451">
        <v>4</v>
      </c>
      <c r="G25" s="10" t="s">
        <v>428</v>
      </c>
      <c r="H25" s="565" t="s">
        <v>534</v>
      </c>
      <c r="I25" s="12"/>
    </row>
    <row r="26" spans="1:9" x14ac:dyDescent="0.25">
      <c r="A26" s="451">
        <v>5</v>
      </c>
      <c r="B26" s="10" t="s">
        <v>6</v>
      </c>
      <c r="C26" s="470" t="s">
        <v>93</v>
      </c>
      <c r="D26" s="476" t="s">
        <v>130</v>
      </c>
      <c r="E26" s="12"/>
      <c r="F26" s="451">
        <v>5</v>
      </c>
      <c r="G26" s="10" t="s">
        <v>6</v>
      </c>
      <c r="H26" s="565" t="s">
        <v>535</v>
      </c>
      <c r="I26" s="12"/>
    </row>
    <row r="27" spans="1:9" x14ac:dyDescent="0.25">
      <c r="A27" s="451">
        <v>6</v>
      </c>
      <c r="B27" s="10" t="s">
        <v>7</v>
      </c>
      <c r="C27" s="623" t="s">
        <v>595</v>
      </c>
      <c r="D27" s="480" t="s">
        <v>130</v>
      </c>
      <c r="E27" s="12"/>
      <c r="F27" s="451">
        <v>6</v>
      </c>
      <c r="G27" s="10" t="s">
        <v>7</v>
      </c>
      <c r="H27" s="564" t="s">
        <v>93</v>
      </c>
      <c r="I27" s="12"/>
    </row>
    <row r="28" spans="1:9" x14ac:dyDescent="0.25">
      <c r="A28" s="451">
        <v>7</v>
      </c>
      <c r="B28" s="10" t="s">
        <v>32</v>
      </c>
      <c r="C28" s="244" t="s">
        <v>441</v>
      </c>
      <c r="D28" s="480" t="s">
        <v>130</v>
      </c>
      <c r="E28" s="264" t="s">
        <v>283</v>
      </c>
      <c r="F28" s="451">
        <v>7</v>
      </c>
      <c r="G28" s="10" t="s">
        <v>32</v>
      </c>
      <c r="H28" s="411" t="s">
        <v>567</v>
      </c>
      <c r="I28" s="256" t="s">
        <v>283</v>
      </c>
    </row>
    <row r="29" spans="1:9" x14ac:dyDescent="0.25">
      <c r="A29" s="451">
        <v>8</v>
      </c>
      <c r="B29" s="10" t="s">
        <v>429</v>
      </c>
      <c r="C29" s="64"/>
      <c r="D29" s="478" t="s">
        <v>43</v>
      </c>
      <c r="E29" s="256" t="s">
        <v>283</v>
      </c>
      <c r="F29" s="451">
        <v>8</v>
      </c>
      <c r="G29" s="10" t="s">
        <v>429</v>
      </c>
      <c r="H29" s="473">
        <f>C33</f>
        <v>1245987.31</v>
      </c>
      <c r="I29" s="264"/>
    </row>
    <row r="30" spans="1:9" x14ac:dyDescent="0.25">
      <c r="A30" s="451">
        <v>9</v>
      </c>
      <c r="B30" s="10" t="s">
        <v>430</v>
      </c>
      <c r="C30" s="64"/>
      <c r="D30" s="478" t="s">
        <v>44</v>
      </c>
      <c r="E30" s="964"/>
      <c r="F30" s="451">
        <v>9</v>
      </c>
      <c r="G30" s="10" t="s">
        <v>430</v>
      </c>
      <c r="H30" s="473" t="s">
        <v>99</v>
      </c>
      <c r="I30" s="12"/>
    </row>
    <row r="31" spans="1:9" x14ac:dyDescent="0.25">
      <c r="A31" s="451">
        <v>10</v>
      </c>
      <c r="B31" s="10" t="s">
        <v>431</v>
      </c>
      <c r="C31" s="109">
        <f>C17</f>
        <v>525925.25</v>
      </c>
      <c r="D31" s="478" t="s">
        <v>43</v>
      </c>
      <c r="E31" s="264" t="s">
        <v>283</v>
      </c>
      <c r="F31" s="451">
        <v>10</v>
      </c>
      <c r="G31" s="10" t="s">
        <v>431</v>
      </c>
      <c r="H31" s="566">
        <f>C35</f>
        <v>0</v>
      </c>
      <c r="I31" s="256"/>
    </row>
    <row r="32" spans="1:9" x14ac:dyDescent="0.25">
      <c r="A32" s="451">
        <v>11</v>
      </c>
      <c r="B32" s="10" t="s">
        <v>432</v>
      </c>
      <c r="C32" s="109" t="s">
        <v>99</v>
      </c>
      <c r="D32" s="478" t="s">
        <v>44</v>
      </c>
      <c r="E32" s="12"/>
      <c r="F32" s="451">
        <v>11</v>
      </c>
      <c r="G32" s="10" t="s">
        <v>432</v>
      </c>
      <c r="H32" s="627">
        <f>C36</f>
        <v>0</v>
      </c>
      <c r="I32" s="12"/>
    </row>
    <row r="33" spans="1:10" x14ac:dyDescent="0.25">
      <c r="A33" s="451">
        <v>12</v>
      </c>
      <c r="B33" s="10" t="s">
        <v>433</v>
      </c>
      <c r="C33" s="566">
        <f>C16</f>
        <v>1245987.31</v>
      </c>
      <c r="D33" s="478" t="s">
        <v>43</v>
      </c>
      <c r="E33" s="264" t="s">
        <v>283</v>
      </c>
      <c r="F33" s="451">
        <v>12</v>
      </c>
      <c r="G33" s="10" t="s">
        <v>433</v>
      </c>
      <c r="H33" s="64"/>
      <c r="I33" s="264"/>
    </row>
    <row r="34" spans="1:10" x14ac:dyDescent="0.25">
      <c r="A34" s="451">
        <v>13</v>
      </c>
      <c r="B34" s="10" t="s">
        <v>434</v>
      </c>
      <c r="C34" s="566" t="s">
        <v>99</v>
      </c>
      <c r="D34" s="478" t="s">
        <v>44</v>
      </c>
      <c r="E34" s="12"/>
      <c r="F34" s="451">
        <v>13</v>
      </c>
      <c r="G34" s="10" t="s">
        <v>434</v>
      </c>
      <c r="H34" s="64"/>
      <c r="I34" s="12"/>
    </row>
    <row r="35" spans="1:10" x14ac:dyDescent="0.25">
      <c r="A35" s="451">
        <v>14</v>
      </c>
      <c r="B35" s="10" t="s">
        <v>435</v>
      </c>
      <c r="C35" s="64"/>
      <c r="D35" s="478" t="s">
        <v>43</v>
      </c>
      <c r="E35" s="264"/>
      <c r="F35" s="451">
        <v>14</v>
      </c>
      <c r="G35" s="10" t="s">
        <v>435</v>
      </c>
      <c r="H35" s="629">
        <f>C31</f>
        <v>525925.25</v>
      </c>
      <c r="I35" s="256"/>
    </row>
    <row r="36" spans="1:10" x14ac:dyDescent="0.25">
      <c r="A36" s="451">
        <v>15</v>
      </c>
      <c r="B36" s="10" t="s">
        <v>436</v>
      </c>
      <c r="C36" s="64"/>
      <c r="D36" s="478" t="s">
        <v>44</v>
      </c>
      <c r="E36" s="12"/>
      <c r="F36" s="451">
        <v>15</v>
      </c>
      <c r="G36" s="10" t="s">
        <v>436</v>
      </c>
      <c r="H36" s="629" t="str">
        <f>C32</f>
        <v>EUR</v>
      </c>
      <c r="I36" s="12"/>
    </row>
    <row r="37" spans="1:10" x14ac:dyDescent="0.25">
      <c r="A37" s="451">
        <v>16</v>
      </c>
      <c r="B37" s="10" t="s">
        <v>437</v>
      </c>
      <c r="C37" s="64"/>
      <c r="D37" s="478" t="s">
        <v>43</v>
      </c>
      <c r="E37" s="256" t="s">
        <v>283</v>
      </c>
      <c r="F37" s="451">
        <v>16</v>
      </c>
      <c r="G37" s="10" t="s">
        <v>437</v>
      </c>
      <c r="H37" s="109">
        <f>C39</f>
        <v>0</v>
      </c>
      <c r="I37" s="12"/>
    </row>
    <row r="38" spans="1:10" x14ac:dyDescent="0.25">
      <c r="A38" s="451">
        <v>17</v>
      </c>
      <c r="B38" s="10" t="s">
        <v>438</v>
      </c>
      <c r="C38" s="64"/>
      <c r="D38" s="478" t="s">
        <v>44</v>
      </c>
      <c r="E38" s="12"/>
      <c r="F38" s="451">
        <v>17</v>
      </c>
      <c r="G38" s="10" t="s">
        <v>438</v>
      </c>
      <c r="H38" s="109" t="s">
        <v>99</v>
      </c>
      <c r="I38" s="12"/>
    </row>
    <row r="39" spans="1:10" x14ac:dyDescent="0.25">
      <c r="A39" s="451">
        <v>18</v>
      </c>
      <c r="B39" s="10" t="s">
        <v>439</v>
      </c>
      <c r="C39" s="64"/>
      <c r="D39" s="478" t="s">
        <v>43</v>
      </c>
      <c r="E39" s="12"/>
      <c r="F39" s="451">
        <v>18</v>
      </c>
      <c r="G39" s="10" t="s">
        <v>439</v>
      </c>
      <c r="H39" s="64"/>
      <c r="I39" s="12"/>
    </row>
    <row r="40" spans="1:10" x14ac:dyDescent="0.25">
      <c r="A40" s="451">
        <v>19</v>
      </c>
      <c r="B40" s="10" t="s">
        <v>440</v>
      </c>
      <c r="C40" s="64"/>
      <c r="D40" s="478" t="s">
        <v>44</v>
      </c>
      <c r="E40" s="12"/>
      <c r="F40" s="451">
        <v>19</v>
      </c>
      <c r="G40" s="10" t="s">
        <v>440</v>
      </c>
      <c r="H40" s="64"/>
      <c r="I40" s="12"/>
    </row>
    <row r="41" spans="1:10" x14ac:dyDescent="0.25">
      <c r="A41" s="2">
        <v>20</v>
      </c>
      <c r="B41" s="452" t="s">
        <v>39</v>
      </c>
      <c r="C41" s="475" t="s">
        <v>47</v>
      </c>
      <c r="D41" s="478" t="s">
        <v>130</v>
      </c>
      <c r="E41" s="266" t="s">
        <v>283</v>
      </c>
      <c r="F41" s="2">
        <v>20</v>
      </c>
      <c r="G41" s="452" t="s">
        <v>39</v>
      </c>
      <c r="H41" s="475" t="s">
        <v>47</v>
      </c>
      <c r="I41" s="264" t="s">
        <v>283</v>
      </c>
    </row>
    <row r="42" spans="1:10" x14ac:dyDescent="0.25">
      <c r="A42" s="12" t="s">
        <v>122</v>
      </c>
      <c r="C42" s="16">
        <f>COUNTA(C22:C41)</f>
        <v>12</v>
      </c>
      <c r="F42" s="12" t="s">
        <v>122</v>
      </c>
      <c r="H42" s="16">
        <f>COUNTA(H22:H41)</f>
        <v>16</v>
      </c>
    </row>
    <row r="44" spans="1:10" ht="15.75" customHeight="1" x14ac:dyDescent="0.25">
      <c r="A44" s="961">
        <v>3.1</v>
      </c>
      <c r="B44" s="1949" t="s">
        <v>443</v>
      </c>
      <c r="C44" s="1949"/>
      <c r="D44" s="1949"/>
      <c r="E44" s="638"/>
      <c r="F44" s="961">
        <v>3.1</v>
      </c>
      <c r="G44" s="1949" t="s">
        <v>443</v>
      </c>
      <c r="H44" s="1949"/>
      <c r="I44" s="1949"/>
    </row>
    <row r="45" spans="1:10" ht="15.75" customHeight="1" x14ac:dyDescent="0.25">
      <c r="A45" s="961">
        <v>3.2</v>
      </c>
      <c r="B45" s="1949" t="s">
        <v>442</v>
      </c>
      <c r="C45" s="1949"/>
      <c r="D45" s="1949"/>
      <c r="E45" s="638"/>
      <c r="F45" s="961">
        <v>3.2</v>
      </c>
      <c r="G45" s="1949" t="s">
        <v>442</v>
      </c>
      <c r="H45" s="1949"/>
      <c r="I45" s="1949"/>
    </row>
    <row r="46" spans="1:10" x14ac:dyDescent="0.25">
      <c r="A46" s="961">
        <v>3.3</v>
      </c>
      <c r="B46" s="1949" t="s">
        <v>444</v>
      </c>
      <c r="C46" s="1949"/>
      <c r="D46" s="1949"/>
      <c r="E46" s="638"/>
      <c r="F46" s="961">
        <v>3.3</v>
      </c>
      <c r="G46" s="1949" t="s">
        <v>536</v>
      </c>
      <c r="H46" s="1949"/>
      <c r="I46" s="1949"/>
    </row>
    <row r="47" spans="1:10" ht="15" customHeight="1" x14ac:dyDescent="0.25">
      <c r="A47" s="1967">
        <v>3.7</v>
      </c>
      <c r="B47" s="1994" t="s">
        <v>587</v>
      </c>
      <c r="C47" s="1994"/>
      <c r="D47" s="1994"/>
      <c r="E47" s="637"/>
      <c r="F47" s="1966">
        <v>3.7</v>
      </c>
      <c r="G47" s="1995" t="s">
        <v>593</v>
      </c>
      <c r="H47" s="1995"/>
      <c r="I47" s="1995"/>
      <c r="J47" s="639"/>
    </row>
    <row r="48" spans="1:10" ht="15" customHeight="1" x14ac:dyDescent="0.25">
      <c r="A48" s="1967"/>
      <c r="B48" s="1994"/>
      <c r="C48" s="1994"/>
      <c r="D48" s="1994"/>
      <c r="E48" s="637"/>
      <c r="F48" s="1966"/>
      <c r="G48" s="1995"/>
      <c r="H48" s="1995"/>
      <c r="I48" s="1995"/>
      <c r="J48" s="639"/>
    </row>
    <row r="49" spans="1:9" ht="15.75" customHeight="1" x14ac:dyDescent="0.25">
      <c r="A49" s="1967"/>
      <c r="B49" s="1994"/>
      <c r="C49" s="1994"/>
      <c r="D49" s="1994"/>
      <c r="E49" s="637"/>
      <c r="F49" s="1950">
        <v>3.2</v>
      </c>
      <c r="G49" s="1963" t="s">
        <v>513</v>
      </c>
      <c r="H49" s="1963"/>
      <c r="I49" s="1963"/>
    </row>
    <row r="50" spans="1:9" ht="15.75" customHeight="1" x14ac:dyDescent="0.25">
      <c r="A50" s="780">
        <v>3.8</v>
      </c>
      <c r="B50" s="1957" t="s">
        <v>607</v>
      </c>
      <c r="C50" s="1957"/>
      <c r="D50" s="1957"/>
      <c r="E50" s="636"/>
      <c r="F50" s="1950"/>
      <c r="G50" s="1963"/>
      <c r="H50" s="1963"/>
      <c r="I50" s="1963"/>
    </row>
    <row r="51" spans="1:9" ht="15.75" customHeight="1" x14ac:dyDescent="0.25">
      <c r="A51" s="1977">
        <v>3.1</v>
      </c>
      <c r="B51" s="1696" t="s">
        <v>810</v>
      </c>
      <c r="C51" s="1697"/>
      <c r="D51" s="1698"/>
      <c r="E51" s="570"/>
    </row>
    <row r="52" spans="1:9" ht="15.75" customHeight="1" x14ac:dyDescent="0.25">
      <c r="A52" s="1978"/>
      <c r="B52" s="1974"/>
      <c r="C52" s="1975"/>
      <c r="D52" s="1976"/>
      <c r="E52" s="570"/>
    </row>
    <row r="53" spans="1:9" ht="15.75" customHeight="1" x14ac:dyDescent="0.25">
      <c r="A53" s="962">
        <v>3.1</v>
      </c>
      <c r="B53" s="1831" t="s">
        <v>590</v>
      </c>
      <c r="C53" s="1831"/>
      <c r="D53" s="1831"/>
      <c r="E53" s="570"/>
    </row>
    <row r="54" spans="1:9" ht="15.75" customHeight="1" x14ac:dyDescent="0.25">
      <c r="A54" s="1982">
        <v>3.12</v>
      </c>
      <c r="B54" s="1985" t="s">
        <v>813</v>
      </c>
      <c r="C54" s="1986"/>
      <c r="D54" s="1987"/>
      <c r="E54" s="570"/>
    </row>
    <row r="55" spans="1:9" ht="15.75" customHeight="1" x14ac:dyDescent="0.25">
      <c r="A55" s="1983"/>
      <c r="B55" s="1988"/>
      <c r="C55" s="1989"/>
      <c r="D55" s="1990"/>
      <c r="E55" s="570"/>
    </row>
    <row r="56" spans="1:9" ht="15.75" customHeight="1" x14ac:dyDescent="0.25">
      <c r="A56" s="1984"/>
      <c r="B56" s="1991"/>
      <c r="C56" s="1992"/>
      <c r="D56" s="1993"/>
      <c r="E56" s="570"/>
    </row>
    <row r="57" spans="1:9" ht="15.75" customHeight="1" x14ac:dyDescent="0.25">
      <c r="A57" s="963">
        <v>3.16</v>
      </c>
      <c r="B57" s="1979" t="s">
        <v>606</v>
      </c>
      <c r="C57" s="1980"/>
      <c r="D57" s="1981"/>
      <c r="E57" s="570"/>
    </row>
    <row r="58" spans="1:9" ht="15.75" customHeight="1" x14ac:dyDescent="0.25">
      <c r="A58" s="1965">
        <v>3.2</v>
      </c>
      <c r="B58" s="1963" t="s">
        <v>513</v>
      </c>
      <c r="C58" s="1963"/>
      <c r="D58" s="1963"/>
      <c r="E58" s="624"/>
    </row>
    <row r="59" spans="1:9" ht="15.75" customHeight="1" x14ac:dyDescent="0.25">
      <c r="A59" s="1965"/>
      <c r="B59" s="1963"/>
      <c r="C59" s="1963"/>
      <c r="D59" s="1963"/>
      <c r="E59" s="624"/>
    </row>
    <row r="60" spans="1:9" ht="15" customHeight="1" x14ac:dyDescent="0.25"/>
  </sheetData>
  <mergeCells count="27">
    <mergeCell ref="G21:H21"/>
    <mergeCell ref="B51:D52"/>
    <mergeCell ref="A51:A52"/>
    <mergeCell ref="B57:D57"/>
    <mergeCell ref="A54:A56"/>
    <mergeCell ref="B54:D56"/>
    <mergeCell ref="B47:D49"/>
    <mergeCell ref="B46:D46"/>
    <mergeCell ref="B44:D44"/>
    <mergeCell ref="B45:D45"/>
    <mergeCell ref="G47:I48"/>
    <mergeCell ref="D11:H11"/>
    <mergeCell ref="B21:C21"/>
    <mergeCell ref="B58:D59"/>
    <mergeCell ref="F20:H20"/>
    <mergeCell ref="F49:F50"/>
    <mergeCell ref="G49:I50"/>
    <mergeCell ref="G44:I44"/>
    <mergeCell ref="A20:C20"/>
    <mergeCell ref="A58:A59"/>
    <mergeCell ref="F47:F48"/>
    <mergeCell ref="G45:I45"/>
    <mergeCell ref="G46:I46"/>
    <mergeCell ref="A47:A49"/>
    <mergeCell ref="B53:D53"/>
    <mergeCell ref="B50:D50"/>
    <mergeCell ref="F12:H13"/>
  </mergeCells>
  <pageMargins left="0.7" right="0.7" top="0.75" bottom="0.75" header="0.3" footer="0.3"/>
  <pageSetup paperSize="8" scale="5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Y113"/>
  <sheetViews>
    <sheetView zoomScale="75" zoomScaleNormal="75" workbookViewId="0">
      <selection activeCell="A9" sqref="A9"/>
    </sheetView>
  </sheetViews>
  <sheetFormatPr defaultColWidth="8.85546875" defaultRowHeight="15" x14ac:dyDescent="0.25"/>
  <cols>
    <col min="1" max="1" width="11.7109375" customWidth="1"/>
    <col min="2" max="2" width="3.42578125" style="151" customWidth="1"/>
    <col min="3" max="3" width="20" customWidth="1"/>
    <col min="4" max="4" width="66.7109375" customWidth="1"/>
    <col min="5" max="5" width="14" bestFit="1" customWidth="1"/>
    <col min="6" max="6" width="14.85546875" bestFit="1" customWidth="1"/>
    <col min="7" max="7" width="14.28515625" bestFit="1" customWidth="1"/>
    <col min="8" max="8" width="15.42578125" bestFit="1" customWidth="1"/>
    <col min="9" max="9" width="14.85546875" bestFit="1" customWidth="1"/>
    <col min="10" max="10" width="1.28515625" style="7" customWidth="1"/>
    <col min="11" max="11" width="56" bestFit="1" customWidth="1"/>
    <col min="12" max="12" width="4.140625" customWidth="1"/>
    <col min="14" max="14" width="75.140625" customWidth="1"/>
    <col min="15" max="15" width="56.7109375" bestFit="1" customWidth="1"/>
    <col min="16" max="16" width="3.140625" bestFit="1" customWidth="1"/>
    <col min="17" max="17" width="8.85546875" bestFit="1" customWidth="1"/>
    <col min="18" max="18" width="19" bestFit="1" customWidth="1"/>
    <col min="19" max="19" width="6.42578125" customWidth="1"/>
    <col min="20" max="20" width="10.28515625" customWidth="1"/>
    <col min="21" max="21" width="75.7109375" customWidth="1"/>
    <col min="22" max="22" width="57" customWidth="1"/>
    <col min="23" max="23" width="3.140625" bestFit="1" customWidth="1"/>
    <col min="24" max="24" width="8.85546875" customWidth="1"/>
  </cols>
  <sheetData>
    <row r="1" spans="1:24" x14ac:dyDescent="0.25">
      <c r="A1" s="7"/>
      <c r="B1" s="7"/>
      <c r="C1" s="7"/>
      <c r="D1" s="294"/>
      <c r="E1" s="7"/>
      <c r="F1" s="7"/>
      <c r="G1" s="7"/>
      <c r="H1" s="7"/>
      <c r="I1" s="7"/>
      <c r="K1" s="7"/>
      <c r="L1" s="7"/>
      <c r="M1" s="7"/>
      <c r="N1" s="7"/>
    </row>
    <row r="2" spans="1:24" x14ac:dyDescent="0.25">
      <c r="A2" s="7"/>
      <c r="B2" s="7"/>
      <c r="C2" s="7"/>
      <c r="D2" s="294"/>
      <c r="E2" s="7"/>
      <c r="F2" s="7"/>
      <c r="G2" s="7"/>
      <c r="H2" s="7"/>
      <c r="I2" s="7"/>
      <c r="K2" s="7"/>
      <c r="L2" s="7"/>
      <c r="M2" s="7"/>
      <c r="N2" s="7"/>
    </row>
    <row r="3" spans="1:24" x14ac:dyDescent="0.25">
      <c r="A3" s="7"/>
      <c r="B3" s="7"/>
      <c r="C3" s="7"/>
      <c r="D3" s="294"/>
      <c r="E3" s="7"/>
      <c r="F3" s="7"/>
      <c r="G3" s="7"/>
      <c r="H3" s="7"/>
      <c r="I3" s="7"/>
      <c r="K3" s="7"/>
      <c r="L3" s="7"/>
      <c r="M3" s="7"/>
      <c r="N3" s="7"/>
    </row>
    <row r="4" spans="1:24" ht="18" x14ac:dyDescent="0.25">
      <c r="A4" s="7"/>
      <c r="B4" s="1220" t="s">
        <v>912</v>
      </c>
      <c r="D4" s="7"/>
      <c r="E4" s="7"/>
      <c r="F4" s="7"/>
      <c r="G4" s="7"/>
      <c r="H4" s="7"/>
      <c r="I4" s="7"/>
      <c r="K4" s="7"/>
      <c r="L4" s="7"/>
      <c r="M4" s="7"/>
      <c r="N4" s="7"/>
    </row>
    <row r="5" spans="1:24" x14ac:dyDescent="0.25">
      <c r="A5" s="7"/>
      <c r="B5" s="7"/>
      <c r="C5" s="7"/>
      <c r="D5" s="294"/>
      <c r="E5" s="7"/>
      <c r="F5" s="7"/>
      <c r="G5" s="7"/>
      <c r="H5" s="7"/>
      <c r="I5" s="7"/>
      <c r="K5" s="7"/>
      <c r="L5" s="7"/>
      <c r="M5" s="7"/>
      <c r="N5" s="7"/>
    </row>
    <row r="6" spans="1:24" x14ac:dyDescent="0.25">
      <c r="B6" s="7"/>
      <c r="D6" s="294"/>
      <c r="E6" s="7"/>
      <c r="F6" s="7"/>
      <c r="G6" s="7"/>
      <c r="H6" s="7"/>
      <c r="I6" s="7"/>
      <c r="K6" s="7"/>
      <c r="L6" s="7"/>
      <c r="M6" s="7"/>
      <c r="N6" s="7"/>
    </row>
    <row r="7" spans="1:24" ht="11.25" customHeight="1" x14ac:dyDescent="0.25">
      <c r="A7" s="7"/>
      <c r="B7" s="7"/>
      <c r="C7" s="7"/>
      <c r="D7" s="294"/>
      <c r="E7" s="7"/>
      <c r="F7" s="7"/>
      <c r="G7" s="7"/>
      <c r="H7" s="7"/>
      <c r="I7" s="7"/>
      <c r="K7" s="7"/>
      <c r="L7" s="7"/>
      <c r="M7" s="7"/>
      <c r="N7" s="7"/>
    </row>
    <row r="8" spans="1:24" ht="11.25" customHeight="1" x14ac:dyDescent="0.25">
      <c r="A8" s="7"/>
      <c r="B8" s="7"/>
      <c r="C8" s="7"/>
      <c r="D8" s="294"/>
      <c r="E8" s="7"/>
      <c r="F8" s="7"/>
      <c r="G8" s="7"/>
      <c r="H8" s="7"/>
      <c r="I8" s="7"/>
      <c r="K8" s="7"/>
      <c r="L8" s="7"/>
      <c r="M8" s="7"/>
      <c r="N8" s="7"/>
    </row>
    <row r="9" spans="1:24" ht="18" x14ac:dyDescent="0.25">
      <c r="A9" s="125" t="s">
        <v>532</v>
      </c>
      <c r="B9" s="563"/>
      <c r="C9" s="11"/>
      <c r="D9" s="11"/>
      <c r="E9" s="11"/>
      <c r="F9" s="11"/>
      <c r="G9" s="11"/>
      <c r="H9" s="11"/>
      <c r="I9" s="11"/>
      <c r="J9" s="195"/>
      <c r="M9" s="125" t="s">
        <v>510</v>
      </c>
    </row>
    <row r="10" spans="1:24" ht="15" customHeight="1" x14ac:dyDescent="0.25">
      <c r="A10" s="11"/>
      <c r="B10" s="481"/>
      <c r="C10" s="11"/>
      <c r="D10" s="11"/>
      <c r="E10" s="562" t="s">
        <v>509</v>
      </c>
      <c r="F10" s="562" t="s">
        <v>508</v>
      </c>
      <c r="G10" s="562" t="s">
        <v>507</v>
      </c>
      <c r="H10" s="562" t="s">
        <v>506</v>
      </c>
      <c r="I10" s="562" t="s">
        <v>505</v>
      </c>
      <c r="J10" s="560"/>
      <c r="N10" s="67"/>
      <c r="O10" s="8"/>
      <c r="R10" s="2021" t="s">
        <v>512</v>
      </c>
      <c r="T10" s="8"/>
      <c r="U10" s="8"/>
      <c r="V10" s="8"/>
    </row>
    <row r="11" spans="1:24" ht="15.75" x14ac:dyDescent="0.25">
      <c r="B11" s="481"/>
      <c r="C11" s="11"/>
      <c r="D11" s="572" t="s">
        <v>181</v>
      </c>
      <c r="E11" s="561" t="s">
        <v>92</v>
      </c>
      <c r="F11" s="561" t="s">
        <v>504</v>
      </c>
      <c r="G11" s="569" t="s">
        <v>516</v>
      </c>
      <c r="H11" s="561" t="s">
        <v>503</v>
      </c>
      <c r="I11" s="569" t="s">
        <v>515</v>
      </c>
      <c r="J11" s="560"/>
      <c r="M11" s="2020" t="s">
        <v>511</v>
      </c>
      <c r="N11" s="2020"/>
      <c r="O11" s="2020"/>
      <c r="P11" s="50"/>
      <c r="R11" s="2022"/>
      <c r="T11" s="2020" t="s">
        <v>517</v>
      </c>
      <c r="U11" s="2020"/>
      <c r="V11" s="2020"/>
      <c r="W11" s="50"/>
    </row>
    <row r="12" spans="1:24" ht="15.75" x14ac:dyDescent="0.25">
      <c r="A12" s="548" t="s">
        <v>502</v>
      </c>
      <c r="B12" s="551" t="s">
        <v>501</v>
      </c>
      <c r="C12" s="2010" t="s">
        <v>483</v>
      </c>
      <c r="D12" s="2010"/>
      <c r="E12" s="547"/>
      <c r="F12" s="547"/>
      <c r="G12" s="547"/>
      <c r="H12" s="547"/>
      <c r="I12" s="547"/>
      <c r="J12" s="559"/>
      <c r="K12" s="559"/>
      <c r="M12" s="181">
        <v>4.0999999999999996</v>
      </c>
      <c r="N12" s="532" t="s">
        <v>0</v>
      </c>
      <c r="O12" s="466" t="s">
        <v>191</v>
      </c>
      <c r="P12" s="468" t="s">
        <v>130</v>
      </c>
      <c r="Q12" s="266" t="s">
        <v>283</v>
      </c>
      <c r="R12" s="2">
        <v>1.1000000000000001</v>
      </c>
      <c r="T12" s="181">
        <v>4.0999999999999996</v>
      </c>
      <c r="U12" s="532" t="s">
        <v>0</v>
      </c>
      <c r="V12" s="472" t="s">
        <v>519</v>
      </c>
      <c r="W12" s="477" t="s">
        <v>130</v>
      </c>
      <c r="X12" s="266" t="s">
        <v>283</v>
      </c>
    </row>
    <row r="13" spans="1:24" ht="15.75" x14ac:dyDescent="0.25">
      <c r="A13" s="547"/>
      <c r="B13" s="546">
        <v>1</v>
      </c>
      <c r="C13" s="547" t="s">
        <v>500</v>
      </c>
      <c r="D13" s="547"/>
      <c r="E13" s="554">
        <v>243</v>
      </c>
      <c r="F13" s="554">
        <v>75</v>
      </c>
      <c r="G13" s="554">
        <v>15</v>
      </c>
      <c r="H13" s="554">
        <v>0</v>
      </c>
      <c r="I13" s="554">
        <v>0</v>
      </c>
      <c r="J13" s="550"/>
      <c r="K13" s="547"/>
      <c r="M13" s="181">
        <v>4.2</v>
      </c>
      <c r="N13" s="532" t="s">
        <v>79</v>
      </c>
      <c r="O13" s="117" t="s">
        <v>192</v>
      </c>
      <c r="P13" s="115" t="s">
        <v>130</v>
      </c>
      <c r="Q13" s="266" t="s">
        <v>283</v>
      </c>
      <c r="R13" s="2">
        <v>2.2999999999999998</v>
      </c>
      <c r="T13" s="181">
        <v>4.2</v>
      </c>
      <c r="U13" s="532" t="s">
        <v>79</v>
      </c>
      <c r="V13" s="117" t="s">
        <v>193</v>
      </c>
      <c r="W13" s="115" t="s">
        <v>130</v>
      </c>
      <c r="X13" s="266" t="s">
        <v>283</v>
      </c>
    </row>
    <row r="14" spans="1:24" ht="15.75" x14ac:dyDescent="0.25">
      <c r="A14" s="547"/>
      <c r="B14" s="546">
        <v>2</v>
      </c>
      <c r="C14" s="547" t="s">
        <v>499</v>
      </c>
      <c r="D14" s="547"/>
      <c r="E14" s="554">
        <v>2</v>
      </c>
      <c r="F14" s="554">
        <v>5</v>
      </c>
      <c r="G14" s="554">
        <v>19</v>
      </c>
      <c r="H14" s="554">
        <v>0</v>
      </c>
      <c r="I14" s="554">
        <v>0</v>
      </c>
      <c r="J14" s="550"/>
      <c r="K14" s="547"/>
      <c r="M14" s="181">
        <v>4.3</v>
      </c>
      <c r="N14" s="532" t="s">
        <v>1</v>
      </c>
      <c r="O14" s="464" t="s">
        <v>93</v>
      </c>
      <c r="P14" s="468" t="s">
        <v>130</v>
      </c>
      <c r="Q14" s="265"/>
      <c r="R14" s="2">
        <v>1.2</v>
      </c>
      <c r="T14" s="181">
        <v>4.3</v>
      </c>
      <c r="U14" s="532" t="s">
        <v>1</v>
      </c>
      <c r="V14" s="470" t="s">
        <v>93</v>
      </c>
      <c r="W14" s="477" t="s">
        <v>130</v>
      </c>
      <c r="X14" s="265"/>
    </row>
    <row r="15" spans="1:24" ht="15.75" x14ac:dyDescent="0.25">
      <c r="A15" s="547"/>
      <c r="B15" s="546">
        <v>3</v>
      </c>
      <c r="C15" s="547" t="s">
        <v>498</v>
      </c>
      <c r="D15" s="547"/>
      <c r="E15" s="554">
        <v>55</v>
      </c>
      <c r="F15" s="554">
        <v>41</v>
      </c>
      <c r="G15" s="554">
        <v>0</v>
      </c>
      <c r="H15" s="554">
        <v>97</v>
      </c>
      <c r="I15" s="554">
        <v>125</v>
      </c>
      <c r="J15" s="550"/>
      <c r="K15" s="549" t="s">
        <v>497</v>
      </c>
      <c r="M15" s="181">
        <v>4.4000000000000004</v>
      </c>
      <c r="N15" s="532" t="s">
        <v>40</v>
      </c>
      <c r="O15" s="464" t="s">
        <v>93</v>
      </c>
      <c r="P15" s="468" t="s">
        <v>130</v>
      </c>
      <c r="Q15" s="265"/>
      <c r="R15" s="2">
        <v>1.3</v>
      </c>
      <c r="T15" s="181">
        <v>4.4000000000000004</v>
      </c>
      <c r="U15" s="532" t="s">
        <v>40</v>
      </c>
      <c r="V15" s="470" t="s">
        <v>93</v>
      </c>
      <c r="W15" s="477" t="s">
        <v>130</v>
      </c>
      <c r="X15" s="265"/>
    </row>
    <row r="16" spans="1:24" ht="15.75" x14ac:dyDescent="0.25">
      <c r="A16" s="547"/>
      <c r="B16" s="546">
        <v>4</v>
      </c>
      <c r="C16" s="547" t="s">
        <v>493</v>
      </c>
      <c r="D16" s="547"/>
      <c r="E16" s="554">
        <v>22</v>
      </c>
      <c r="F16" s="554">
        <v>23</v>
      </c>
      <c r="G16" s="554">
        <v>47</v>
      </c>
      <c r="H16" s="554">
        <v>0</v>
      </c>
      <c r="I16" s="554">
        <v>94</v>
      </c>
      <c r="J16" s="550"/>
      <c r="K16" s="549"/>
      <c r="M16" s="181">
        <v>4.5</v>
      </c>
      <c r="N16" s="532" t="s">
        <v>6</v>
      </c>
      <c r="O16" s="464" t="s">
        <v>93</v>
      </c>
      <c r="P16" s="52" t="s">
        <v>130</v>
      </c>
      <c r="Q16" s="266"/>
      <c r="R16" s="2">
        <v>1.1000000000000001</v>
      </c>
      <c r="T16" s="181">
        <v>4.5</v>
      </c>
      <c r="U16" s="532" t="s">
        <v>6</v>
      </c>
      <c r="V16" s="470" t="s">
        <v>93</v>
      </c>
      <c r="W16" s="52" t="s">
        <v>130</v>
      </c>
      <c r="X16" s="266"/>
    </row>
    <row r="17" spans="1:24" ht="15.75" x14ac:dyDescent="0.25">
      <c r="A17" s="547"/>
      <c r="B17" s="546">
        <v>5</v>
      </c>
      <c r="C17" s="547" t="s">
        <v>476</v>
      </c>
      <c r="D17" s="547"/>
      <c r="E17" s="553">
        <v>67</v>
      </c>
      <c r="F17" s="553">
        <v>44</v>
      </c>
      <c r="G17" s="553">
        <v>0</v>
      </c>
      <c r="H17" s="553">
        <v>6</v>
      </c>
      <c r="I17" s="553">
        <v>0</v>
      </c>
      <c r="J17" s="550"/>
      <c r="K17" s="549" t="s">
        <v>489</v>
      </c>
      <c r="M17" s="181">
        <v>4.5999999999999996</v>
      </c>
      <c r="N17" s="532" t="s">
        <v>19</v>
      </c>
      <c r="O17" s="464" t="s">
        <v>113</v>
      </c>
      <c r="P17" s="469" t="s">
        <v>44</v>
      </c>
      <c r="Q17" s="266"/>
      <c r="R17" s="2">
        <v>2.75</v>
      </c>
      <c r="T17" s="181">
        <v>4.5999999999999996</v>
      </c>
      <c r="U17" s="532" t="s">
        <v>19</v>
      </c>
      <c r="V17" s="470" t="s">
        <v>113</v>
      </c>
      <c r="W17" s="476" t="s">
        <v>44</v>
      </c>
      <c r="X17" s="266"/>
    </row>
    <row r="18" spans="1:24" x14ac:dyDescent="0.25">
      <c r="A18" s="547"/>
      <c r="B18" s="546"/>
      <c r="C18" s="2016" t="s">
        <v>465</v>
      </c>
      <c r="D18" s="2017"/>
      <c r="E18" s="545">
        <f>SUM(E13:E17)</f>
        <v>389</v>
      </c>
      <c r="F18" s="545">
        <f>SUM(F13:F17)</f>
        <v>188</v>
      </c>
      <c r="G18" s="545">
        <f>SUM(G13:G17)</f>
        <v>81</v>
      </c>
      <c r="H18" s="545">
        <f>SUM(H13:H17)</f>
        <v>103</v>
      </c>
      <c r="I18" s="545">
        <f>SUM(I13:I17)</f>
        <v>219</v>
      </c>
      <c r="J18" s="544"/>
      <c r="K18" s="549"/>
      <c r="M18" s="181">
        <v>4.7</v>
      </c>
      <c r="N18" s="539" t="s">
        <v>77</v>
      </c>
      <c r="O18" s="538" t="s">
        <v>92</v>
      </c>
      <c r="P18" s="537" t="s">
        <v>44</v>
      </c>
      <c r="Q18" s="266"/>
      <c r="R18" s="2">
        <v>2.78</v>
      </c>
      <c r="T18" s="181">
        <v>4.7</v>
      </c>
      <c r="U18" s="539" t="s">
        <v>77</v>
      </c>
      <c r="V18" s="538" t="s">
        <v>92</v>
      </c>
      <c r="W18" s="537" t="s">
        <v>44</v>
      </c>
      <c r="X18" s="266"/>
    </row>
    <row r="19" spans="1:24" ht="15.75" x14ac:dyDescent="0.25">
      <c r="A19" s="547"/>
      <c r="B19" s="558"/>
      <c r="C19" s="2016" t="s">
        <v>464</v>
      </c>
      <c r="D19" s="2016"/>
      <c r="E19" s="544"/>
      <c r="F19" s="544"/>
      <c r="G19" s="544"/>
      <c r="H19" s="544"/>
      <c r="I19" s="544"/>
      <c r="J19" s="544"/>
      <c r="K19" s="549"/>
      <c r="M19" s="181">
        <v>4.8</v>
      </c>
      <c r="N19" s="528" t="s">
        <v>477</v>
      </c>
      <c r="O19" s="534"/>
      <c r="P19" s="52"/>
      <c r="Q19" s="266"/>
      <c r="R19" s="455"/>
      <c r="T19" s="181">
        <v>4.8</v>
      </c>
      <c r="U19" s="528" t="s">
        <v>477</v>
      </c>
      <c r="V19" s="534"/>
      <c r="W19" s="52"/>
      <c r="X19" s="266"/>
    </row>
    <row r="20" spans="1:24" ht="15.75" x14ac:dyDescent="0.25">
      <c r="A20" s="547"/>
      <c r="B20" s="546">
        <v>6</v>
      </c>
      <c r="C20" s="2016" t="s">
        <v>627</v>
      </c>
      <c r="D20" s="2017"/>
      <c r="E20" s="557">
        <v>45</v>
      </c>
      <c r="F20" s="557">
        <v>0</v>
      </c>
      <c r="G20" s="557">
        <v>0</v>
      </c>
      <c r="H20" s="557">
        <v>0</v>
      </c>
      <c r="I20" s="557">
        <v>0</v>
      </c>
      <c r="J20" s="544"/>
      <c r="K20" s="549" t="s">
        <v>629</v>
      </c>
      <c r="M20" s="181">
        <v>4.9000000000000004</v>
      </c>
      <c r="N20" s="532" t="s">
        <v>475</v>
      </c>
      <c r="O20" s="467">
        <f>E66*1000000</f>
        <v>217087719.29824558</v>
      </c>
      <c r="P20" s="52"/>
      <c r="Q20" s="266" t="s">
        <v>283</v>
      </c>
      <c r="R20" s="456"/>
      <c r="T20" s="181">
        <v>4.9000000000000004</v>
      </c>
      <c r="U20" s="532" t="s">
        <v>475</v>
      </c>
      <c r="V20" s="143">
        <v>251093771</v>
      </c>
      <c r="W20" s="52"/>
      <c r="X20" s="266" t="s">
        <v>283</v>
      </c>
    </row>
    <row r="21" spans="1:24" ht="15.75" x14ac:dyDescent="0.25">
      <c r="A21" s="547"/>
      <c r="B21" s="546">
        <v>7</v>
      </c>
      <c r="C21" s="2016" t="s">
        <v>628</v>
      </c>
      <c r="D21" s="2017"/>
      <c r="E21" s="557">
        <v>1</v>
      </c>
      <c r="F21" s="557">
        <v>0</v>
      </c>
      <c r="G21" s="557">
        <v>0</v>
      </c>
      <c r="H21" s="557">
        <v>0</v>
      </c>
      <c r="I21" s="557">
        <v>0</v>
      </c>
      <c r="J21" s="544"/>
      <c r="K21" s="549" t="s">
        <v>629</v>
      </c>
      <c r="M21" s="567">
        <v>4.0999999999999996</v>
      </c>
      <c r="N21" s="532" t="s">
        <v>474</v>
      </c>
      <c r="O21" s="671" t="s">
        <v>99</v>
      </c>
      <c r="P21" s="52"/>
      <c r="Q21" s="266" t="s">
        <v>283</v>
      </c>
      <c r="R21" s="456"/>
      <c r="T21" s="567">
        <v>4.0999999999999996</v>
      </c>
      <c r="U21" s="532" t="s">
        <v>474</v>
      </c>
      <c r="V21" s="671" t="s">
        <v>99</v>
      </c>
      <c r="W21" s="52"/>
      <c r="X21" s="266" t="s">
        <v>283</v>
      </c>
    </row>
    <row r="22" spans="1:24" ht="16.5" thickBot="1" x14ac:dyDescent="0.3">
      <c r="A22" s="547"/>
      <c r="B22" s="546">
        <v>8</v>
      </c>
      <c r="C22" s="2016" t="s">
        <v>496</v>
      </c>
      <c r="D22" s="2017"/>
      <c r="E22" s="556">
        <v>12</v>
      </c>
      <c r="F22" s="556">
        <v>0</v>
      </c>
      <c r="G22" s="556">
        <v>0</v>
      </c>
      <c r="H22" s="556">
        <v>0</v>
      </c>
      <c r="I22" s="556">
        <v>0</v>
      </c>
      <c r="J22" s="544"/>
      <c r="K22" s="549" t="s">
        <v>629</v>
      </c>
      <c r="M22" s="529">
        <v>4.18</v>
      </c>
      <c r="N22" s="528" t="s">
        <v>39</v>
      </c>
      <c r="O22" s="474" t="s">
        <v>47</v>
      </c>
      <c r="P22" s="469" t="s">
        <v>130</v>
      </c>
      <c r="Q22" s="256" t="s">
        <v>283</v>
      </c>
      <c r="R22" s="18">
        <v>2.98</v>
      </c>
      <c r="T22" s="529">
        <v>4.18</v>
      </c>
      <c r="U22" s="528" t="s">
        <v>39</v>
      </c>
      <c r="V22" s="474" t="s">
        <v>520</v>
      </c>
      <c r="W22" s="476" t="s">
        <v>130</v>
      </c>
      <c r="X22" s="266" t="s">
        <v>283</v>
      </c>
    </row>
    <row r="23" spans="1:24" ht="16.5" thickTop="1" x14ac:dyDescent="0.25">
      <c r="A23" s="547"/>
      <c r="B23" s="546"/>
      <c r="C23" s="2016" t="s">
        <v>472</v>
      </c>
      <c r="D23" s="2017"/>
      <c r="E23" s="555">
        <f>SUM(E20:E22)</f>
        <v>58</v>
      </c>
      <c r="F23" s="555">
        <f>SUM(F20:F22)</f>
        <v>0</v>
      </c>
      <c r="G23" s="555">
        <f>SUM(G20:G22)</f>
        <v>0</v>
      </c>
      <c r="H23" s="555">
        <f>SUM(H20:H22)</f>
        <v>0</v>
      </c>
      <c r="I23" s="555">
        <f>SUM(I20:I22)</f>
        <v>0</v>
      </c>
      <c r="J23" s="544"/>
      <c r="K23" s="549"/>
      <c r="M23" s="12" t="s">
        <v>122</v>
      </c>
      <c r="O23" s="16">
        <f>COUNTA(O12:O22)</f>
        <v>10</v>
      </c>
      <c r="P23" s="56"/>
      <c r="T23" s="12" t="s">
        <v>122</v>
      </c>
      <c r="V23" s="16">
        <f>COUNTA(V12:V22)</f>
        <v>10</v>
      </c>
      <c r="W23" s="56"/>
    </row>
    <row r="24" spans="1:24" x14ac:dyDescent="0.25">
      <c r="A24" s="547"/>
      <c r="B24" s="2013"/>
      <c r="C24" s="2013"/>
      <c r="D24" s="2013"/>
      <c r="E24" s="547"/>
      <c r="F24" s="547"/>
      <c r="G24" s="547"/>
      <c r="H24" s="547"/>
      <c r="I24" s="547"/>
      <c r="J24" s="547"/>
      <c r="K24" s="549"/>
      <c r="O24" s="11"/>
      <c r="P24" s="57"/>
      <c r="V24" s="11"/>
      <c r="W24" s="57"/>
    </row>
    <row r="25" spans="1:24" ht="15.75" x14ac:dyDescent="0.25">
      <c r="A25" s="547"/>
      <c r="B25" s="551" t="s">
        <v>314</v>
      </c>
      <c r="C25" s="2010" t="s">
        <v>470</v>
      </c>
      <c r="D25" s="2010"/>
      <c r="E25" s="547"/>
      <c r="F25" s="547"/>
      <c r="G25" s="547"/>
      <c r="H25" s="547"/>
      <c r="I25" s="547"/>
      <c r="J25" s="547"/>
      <c r="K25" s="549"/>
      <c r="M25" s="59">
        <v>4.0999999999999996</v>
      </c>
      <c r="N25" s="1683" t="s">
        <v>495</v>
      </c>
      <c r="O25" s="1683"/>
      <c r="P25" s="1683"/>
      <c r="Q25" s="1683"/>
      <c r="R25" s="1683"/>
      <c r="T25" s="59">
        <v>4.0999999999999996</v>
      </c>
      <c r="U25" s="1683" t="s">
        <v>495</v>
      </c>
      <c r="V25" s="1683"/>
      <c r="W25" s="1683"/>
      <c r="X25" s="1683"/>
    </row>
    <row r="26" spans="1:24" ht="15.75" x14ac:dyDescent="0.25">
      <c r="A26" s="547"/>
      <c r="B26" s="546">
        <v>1</v>
      </c>
      <c r="C26" s="547" t="s">
        <v>469</v>
      </c>
      <c r="D26" s="547"/>
      <c r="E26" s="553">
        <v>0</v>
      </c>
      <c r="F26" s="553">
        <v>0</v>
      </c>
      <c r="G26" s="553">
        <v>0</v>
      </c>
      <c r="H26" s="553">
        <v>2</v>
      </c>
      <c r="I26" s="553">
        <v>3</v>
      </c>
      <c r="J26" s="550"/>
      <c r="K26" s="549" t="s">
        <v>490</v>
      </c>
      <c r="M26" s="59">
        <v>4.2</v>
      </c>
      <c r="N26" s="1683" t="s">
        <v>494</v>
      </c>
      <c r="O26" s="1683"/>
      <c r="P26" s="1683"/>
      <c r="Q26" s="1683"/>
      <c r="R26" s="1683"/>
      <c r="T26" s="59">
        <v>4.2</v>
      </c>
      <c r="U26" s="1683" t="s">
        <v>494</v>
      </c>
      <c r="V26" s="1683"/>
      <c r="W26" s="1683"/>
      <c r="X26" s="1683"/>
    </row>
    <row r="27" spans="1:24" x14ac:dyDescent="0.25">
      <c r="A27" s="547"/>
      <c r="B27" s="546">
        <v>2</v>
      </c>
      <c r="C27" s="547" t="s">
        <v>814</v>
      </c>
      <c r="D27" s="547"/>
      <c r="E27" s="554">
        <v>12</v>
      </c>
      <c r="F27" s="554">
        <v>0</v>
      </c>
      <c r="G27" s="554">
        <v>11</v>
      </c>
      <c r="H27" s="554">
        <v>0</v>
      </c>
      <c r="I27" s="554">
        <v>7</v>
      </c>
      <c r="J27" s="550"/>
      <c r="K27" s="549"/>
      <c r="M27" s="2018">
        <v>4.9000000000000004</v>
      </c>
      <c r="N27" s="2019" t="s">
        <v>514</v>
      </c>
      <c r="O27" s="2019"/>
      <c r="P27" s="2019"/>
      <c r="Q27" s="2019"/>
      <c r="R27" s="2019"/>
      <c r="S27" s="7"/>
      <c r="T27" s="687">
        <v>4.9000000000000004</v>
      </c>
      <c r="U27" s="2025" t="s">
        <v>518</v>
      </c>
      <c r="V27" s="2025"/>
      <c r="W27" s="2025"/>
      <c r="X27" s="2025"/>
    </row>
    <row r="28" spans="1:24" ht="15.75" x14ac:dyDescent="0.25">
      <c r="A28" s="547"/>
      <c r="B28" s="546">
        <v>3</v>
      </c>
      <c r="C28" s="547" t="s">
        <v>492</v>
      </c>
      <c r="D28" s="547"/>
      <c r="E28" s="554">
        <v>0</v>
      </c>
      <c r="F28" s="554">
        <v>0</v>
      </c>
      <c r="G28" s="554">
        <v>45</v>
      </c>
      <c r="H28" s="554">
        <v>34</v>
      </c>
      <c r="I28" s="554">
        <v>202</v>
      </c>
      <c r="J28" s="550"/>
      <c r="K28" s="549"/>
      <c r="M28" s="2018"/>
      <c r="N28" s="2019"/>
      <c r="O28" s="2019"/>
      <c r="P28" s="2019"/>
      <c r="Q28" s="2019"/>
      <c r="R28" s="2019"/>
      <c r="S28" s="7"/>
      <c r="T28" s="651">
        <v>4.0999999999999996</v>
      </c>
      <c r="U28" s="1616" t="s">
        <v>619</v>
      </c>
      <c r="V28" s="1616"/>
      <c r="W28" s="1616"/>
      <c r="X28" s="1616"/>
    </row>
    <row r="29" spans="1:24" ht="15" customHeight="1" x14ac:dyDescent="0.25">
      <c r="A29" s="547"/>
      <c r="B29" s="546">
        <v>4</v>
      </c>
      <c r="C29" s="547" t="s">
        <v>491</v>
      </c>
      <c r="D29" s="547"/>
      <c r="E29" s="553">
        <v>0</v>
      </c>
      <c r="F29" s="553">
        <v>0</v>
      </c>
      <c r="G29" s="553">
        <v>5</v>
      </c>
      <c r="H29" s="553">
        <v>16</v>
      </c>
      <c r="I29" s="553">
        <v>5</v>
      </c>
      <c r="J29" s="550"/>
      <c r="K29" s="549" t="s">
        <v>490</v>
      </c>
      <c r="M29" s="651">
        <v>4.0999999999999996</v>
      </c>
      <c r="N29" s="1616" t="s">
        <v>619</v>
      </c>
      <c r="O29" s="1616"/>
      <c r="P29" s="1616"/>
      <c r="Q29" s="1616"/>
      <c r="R29" s="1616"/>
      <c r="S29" s="7"/>
      <c r="T29" s="2026">
        <v>4.18</v>
      </c>
      <c r="U29" s="1621" t="s">
        <v>513</v>
      </c>
      <c r="V29" s="1621"/>
      <c r="W29" s="1621"/>
      <c r="X29" s="1621"/>
    </row>
    <row r="30" spans="1:24" ht="16.5" customHeight="1" thickBot="1" x14ac:dyDescent="0.3">
      <c r="A30" s="547"/>
      <c r="B30" s="546">
        <v>5</v>
      </c>
      <c r="C30" s="547" t="s">
        <v>476</v>
      </c>
      <c r="D30" s="547"/>
      <c r="E30" s="523">
        <v>23</v>
      </c>
      <c r="F30" s="523">
        <v>9</v>
      </c>
      <c r="G30" s="523">
        <v>0</v>
      </c>
      <c r="H30" s="523">
        <v>0</v>
      </c>
      <c r="I30" s="523">
        <v>0</v>
      </c>
      <c r="J30" s="550"/>
      <c r="K30" s="549" t="s">
        <v>489</v>
      </c>
      <c r="M30" s="2024">
        <v>4.18</v>
      </c>
      <c r="N30" s="2023" t="s">
        <v>513</v>
      </c>
      <c r="O30" s="2023"/>
      <c r="P30" s="2023"/>
      <c r="Q30" s="2023"/>
      <c r="R30" s="2023"/>
      <c r="S30" s="7"/>
      <c r="T30" s="2026"/>
      <c r="U30" s="1621"/>
      <c r="V30" s="1621"/>
      <c r="W30" s="1621"/>
      <c r="X30" s="1621"/>
    </row>
    <row r="31" spans="1:24" ht="16.5" customHeight="1" thickTop="1" x14ac:dyDescent="0.25">
      <c r="A31" s="547"/>
      <c r="B31" s="546"/>
      <c r="C31" s="2016" t="s">
        <v>472</v>
      </c>
      <c r="D31" s="2017"/>
      <c r="E31" s="552">
        <f>SUM(E26:E30)</f>
        <v>35</v>
      </c>
      <c r="F31" s="552">
        <f>SUM(F26:F30)</f>
        <v>9</v>
      </c>
      <c r="G31" s="552">
        <f>SUM(G26:G30)</f>
        <v>61</v>
      </c>
      <c r="H31" s="552">
        <f>SUM(H26:H30)</f>
        <v>52</v>
      </c>
      <c r="I31" s="552">
        <f>SUM(I26:I30)</f>
        <v>217</v>
      </c>
      <c r="J31" s="544"/>
      <c r="K31" s="549"/>
      <c r="M31" s="2024"/>
      <c r="N31" s="2023"/>
      <c r="O31" s="2023"/>
      <c r="P31" s="2023"/>
      <c r="Q31" s="2023"/>
      <c r="R31" s="2023"/>
      <c r="S31" s="7"/>
      <c r="T31" s="7"/>
      <c r="U31" s="7"/>
      <c r="V31" s="7"/>
      <c r="W31" s="7"/>
      <c r="X31" s="7"/>
    </row>
    <row r="32" spans="1:24" ht="15.75" x14ac:dyDescent="0.25">
      <c r="A32" s="547"/>
      <c r="B32" s="2013"/>
      <c r="C32" s="2013"/>
      <c r="D32" s="2013"/>
      <c r="E32" s="544"/>
      <c r="F32" s="544"/>
      <c r="G32" s="544"/>
      <c r="H32" s="544"/>
      <c r="I32" s="544"/>
      <c r="J32" s="544"/>
      <c r="K32" s="549"/>
      <c r="M32" s="178"/>
      <c r="N32" s="1616"/>
      <c r="O32" s="1616"/>
      <c r="P32" s="1616"/>
      <c r="Q32" s="1616"/>
      <c r="R32" s="7"/>
      <c r="S32" s="7"/>
      <c r="T32" s="679">
        <v>4.7</v>
      </c>
      <c r="U32" s="688" t="s">
        <v>77</v>
      </c>
      <c r="V32" s="689" t="s">
        <v>504</v>
      </c>
      <c r="W32" s="537" t="s">
        <v>44</v>
      </c>
      <c r="X32" s="427"/>
    </row>
    <row r="33" spans="1:24" ht="15.75" x14ac:dyDescent="0.25">
      <c r="A33" s="547"/>
      <c r="B33" s="551" t="s">
        <v>44</v>
      </c>
      <c r="C33" s="2010" t="s">
        <v>488</v>
      </c>
      <c r="D33" s="2010"/>
      <c r="E33" s="547"/>
      <c r="F33" s="547"/>
      <c r="G33" s="547"/>
      <c r="H33" s="547"/>
      <c r="I33" s="547"/>
      <c r="J33" s="547"/>
      <c r="K33" s="549"/>
      <c r="M33" s="679">
        <v>4.7</v>
      </c>
      <c r="N33" s="688" t="s">
        <v>77</v>
      </c>
      <c r="O33" s="690" t="str">
        <f>F11</f>
        <v>BE6286271893</v>
      </c>
      <c r="P33" s="537" t="s">
        <v>44</v>
      </c>
      <c r="Q33" s="427"/>
      <c r="R33" s="7"/>
      <c r="S33" s="7"/>
      <c r="T33" s="679">
        <v>4.9000000000000004</v>
      </c>
      <c r="U33" s="691" t="s">
        <v>475</v>
      </c>
      <c r="V33" s="667">
        <v>0</v>
      </c>
      <c r="W33" s="673"/>
      <c r="X33" s="267" t="s">
        <v>283</v>
      </c>
    </row>
    <row r="34" spans="1:24" ht="15.75" x14ac:dyDescent="0.25">
      <c r="A34" s="547"/>
      <c r="B34" s="546">
        <v>1</v>
      </c>
      <c r="C34" s="2011" t="s">
        <v>487</v>
      </c>
      <c r="D34" s="2012"/>
      <c r="E34" s="545">
        <v>66</v>
      </c>
      <c r="F34" s="545">
        <v>10</v>
      </c>
      <c r="G34" s="545">
        <v>31</v>
      </c>
      <c r="H34" s="545">
        <v>25</v>
      </c>
      <c r="I34" s="545">
        <v>77</v>
      </c>
      <c r="J34" s="550"/>
      <c r="K34" s="549"/>
      <c r="M34" s="679">
        <v>4.9000000000000004</v>
      </c>
      <c r="N34" s="691" t="s">
        <v>475</v>
      </c>
      <c r="O34" s="109">
        <f>F66*1000000</f>
        <v>143064935.06493506</v>
      </c>
      <c r="P34" s="673"/>
      <c r="Q34" s="610"/>
      <c r="R34" s="7"/>
      <c r="S34" s="7"/>
      <c r="T34" s="692">
        <v>4.0999999999999996</v>
      </c>
      <c r="U34" s="691" t="s">
        <v>474</v>
      </c>
      <c r="V34" s="671" t="s">
        <v>99</v>
      </c>
      <c r="W34" s="673"/>
      <c r="X34" s="267"/>
    </row>
    <row r="35" spans="1:24" ht="15.75" x14ac:dyDescent="0.25">
      <c r="A35" s="547"/>
      <c r="B35" s="2013"/>
      <c r="C35" s="2013"/>
      <c r="D35" s="2013"/>
      <c r="E35" s="548"/>
      <c r="F35" s="548"/>
      <c r="G35" s="548"/>
      <c r="H35" s="548"/>
      <c r="I35" s="548"/>
      <c r="J35" s="547"/>
      <c r="K35" s="543"/>
      <c r="M35" s="692">
        <v>4.0999999999999996</v>
      </c>
      <c r="N35" s="691" t="s">
        <v>474</v>
      </c>
      <c r="O35" s="671" t="s">
        <v>99</v>
      </c>
      <c r="P35" s="673"/>
      <c r="Q35" s="610"/>
      <c r="R35" s="7"/>
      <c r="S35" s="7"/>
      <c r="T35" s="172"/>
      <c r="U35" s="670"/>
      <c r="V35" s="139"/>
      <c r="W35" s="198"/>
      <c r="X35" s="610"/>
    </row>
    <row r="36" spans="1:24" ht="15.75" x14ac:dyDescent="0.25">
      <c r="A36" s="547"/>
      <c r="B36" s="546"/>
      <c r="C36" s="2014" t="s">
        <v>486</v>
      </c>
      <c r="D36" s="2015"/>
      <c r="E36" s="545">
        <f>E18+E31+E34</f>
        <v>490</v>
      </c>
      <c r="F36" s="545">
        <f>F18+F31+F34</f>
        <v>207</v>
      </c>
      <c r="G36" s="545">
        <f>G18+G31+G34</f>
        <v>173</v>
      </c>
      <c r="H36" s="545">
        <f>H18+H31+H34</f>
        <v>180</v>
      </c>
      <c r="I36" s="545">
        <f>I18+I31+I34</f>
        <v>513</v>
      </c>
      <c r="J36" s="544"/>
      <c r="K36" s="543"/>
      <c r="M36" s="172"/>
      <c r="N36" s="670"/>
      <c r="O36" s="139"/>
      <c r="P36" s="198"/>
      <c r="Q36" s="610"/>
      <c r="R36" s="7"/>
      <c r="S36" s="7"/>
      <c r="T36" s="132">
        <v>4.9000000000000004</v>
      </c>
      <c r="U36" s="1623" t="s">
        <v>525</v>
      </c>
      <c r="V36" s="1623"/>
      <c r="W36" s="1623"/>
      <c r="X36" s="1623"/>
    </row>
    <row r="37" spans="1:24" ht="15.75" x14ac:dyDescent="0.25">
      <c r="A37" s="11"/>
      <c r="B37" s="2000"/>
      <c r="C37" s="2000"/>
      <c r="D37" s="2000"/>
      <c r="E37" s="542"/>
      <c r="F37" s="542"/>
      <c r="G37" s="542"/>
      <c r="H37" s="542"/>
      <c r="I37" s="542"/>
      <c r="J37" s="541"/>
      <c r="K37" s="540"/>
      <c r="M37" s="679">
        <v>4.7</v>
      </c>
      <c r="N37" s="688" t="s">
        <v>77</v>
      </c>
      <c r="O37" s="690" t="str">
        <f>G11</f>
        <v>XS0340495216</v>
      </c>
      <c r="P37" s="537" t="s">
        <v>44</v>
      </c>
      <c r="Q37" s="610"/>
      <c r="R37" s="7"/>
      <c r="S37" s="7"/>
      <c r="T37" s="172"/>
      <c r="U37" s="670"/>
      <c r="V37" s="139"/>
      <c r="W37" s="198"/>
      <c r="X37" s="610"/>
    </row>
    <row r="38" spans="1:24" ht="15.75" x14ac:dyDescent="0.25">
      <c r="A38" s="513" t="s">
        <v>485</v>
      </c>
      <c r="B38" s="517" t="s">
        <v>484</v>
      </c>
      <c r="C38" s="2009" t="s">
        <v>483</v>
      </c>
      <c r="D38" s="2009"/>
      <c r="E38" s="512"/>
      <c r="F38" s="512"/>
      <c r="G38" s="512"/>
      <c r="H38" s="512"/>
      <c r="I38" s="512"/>
      <c r="J38" s="512"/>
      <c r="K38" s="518"/>
      <c r="M38" s="679">
        <v>4.9000000000000004</v>
      </c>
      <c r="N38" s="691" t="s">
        <v>475</v>
      </c>
      <c r="O38" s="109">
        <f>G66*1000000</f>
        <v>63607142.857142851</v>
      </c>
      <c r="P38" s="673"/>
      <c r="Q38" s="427"/>
      <c r="R38" s="7"/>
      <c r="S38" s="7"/>
      <c r="T38" s="679">
        <v>4.7</v>
      </c>
      <c r="U38" s="688" t="s">
        <v>77</v>
      </c>
      <c r="V38" s="689" t="s">
        <v>516</v>
      </c>
      <c r="W38" s="537" t="s">
        <v>44</v>
      </c>
      <c r="X38" s="427"/>
    </row>
    <row r="39" spans="1:24" ht="15.75" x14ac:dyDescent="0.25">
      <c r="A39" s="512"/>
      <c r="B39" s="511">
        <v>1</v>
      </c>
      <c r="C39" s="2005" t="s">
        <v>482</v>
      </c>
      <c r="D39" s="2006"/>
      <c r="E39" s="524">
        <v>233</v>
      </c>
      <c r="F39" s="524">
        <v>34</v>
      </c>
      <c r="G39" s="524">
        <v>56</v>
      </c>
      <c r="H39" s="524">
        <v>0</v>
      </c>
      <c r="I39" s="524">
        <v>0</v>
      </c>
      <c r="J39" s="515"/>
      <c r="K39" s="518"/>
      <c r="M39" s="692">
        <v>4.0999999999999996</v>
      </c>
      <c r="N39" s="691" t="s">
        <v>474</v>
      </c>
      <c r="O39" s="671" t="s">
        <v>162</v>
      </c>
      <c r="P39" s="673"/>
      <c r="Q39" s="7"/>
      <c r="R39" s="7"/>
      <c r="S39" s="7"/>
      <c r="T39" s="679">
        <v>4.9000000000000004</v>
      </c>
      <c r="U39" s="691" t="s">
        <v>475</v>
      </c>
      <c r="V39" s="667">
        <v>79123043.230000004</v>
      </c>
      <c r="W39" s="673"/>
      <c r="X39" s="610"/>
    </row>
    <row r="40" spans="1:24" ht="15.75" x14ac:dyDescent="0.25">
      <c r="A40" s="512"/>
      <c r="B40" s="511">
        <v>2</v>
      </c>
      <c r="C40" s="2005" t="s">
        <v>481</v>
      </c>
      <c r="D40" s="2006"/>
      <c r="E40" s="524">
        <v>43</v>
      </c>
      <c r="F40" s="524">
        <v>5</v>
      </c>
      <c r="G40" s="524">
        <v>0</v>
      </c>
      <c r="H40" s="524">
        <v>0</v>
      </c>
      <c r="I40" s="524">
        <v>0</v>
      </c>
      <c r="J40" s="515"/>
      <c r="K40" s="518"/>
      <c r="M40" s="172"/>
      <c r="N40" s="670"/>
      <c r="O40" s="139"/>
      <c r="P40" s="198"/>
      <c r="Q40" s="610"/>
      <c r="R40" s="7"/>
      <c r="S40" s="7"/>
      <c r="T40" s="692">
        <v>4.0999999999999996</v>
      </c>
      <c r="U40" s="691" t="s">
        <v>474</v>
      </c>
      <c r="V40" s="671" t="s">
        <v>162</v>
      </c>
      <c r="W40" s="673"/>
      <c r="X40" s="610"/>
    </row>
    <row r="41" spans="1:24" ht="15.75" x14ac:dyDescent="0.25">
      <c r="A41" s="512"/>
      <c r="B41" s="511">
        <v>3</v>
      </c>
      <c r="C41" s="2005" t="s">
        <v>480</v>
      </c>
      <c r="D41" s="2006"/>
      <c r="E41" s="524">
        <v>51</v>
      </c>
      <c r="F41" s="524">
        <v>23</v>
      </c>
      <c r="G41" s="524">
        <v>3</v>
      </c>
      <c r="H41" s="524">
        <v>0</v>
      </c>
      <c r="I41" s="524">
        <v>0</v>
      </c>
      <c r="J41" s="515"/>
      <c r="K41" s="518"/>
      <c r="M41" s="679">
        <v>4.7</v>
      </c>
      <c r="N41" s="688" t="s">
        <v>77</v>
      </c>
      <c r="O41" s="690" t="str">
        <f>I11</f>
        <v>US0378331005</v>
      </c>
      <c r="P41" s="537" t="s">
        <v>44</v>
      </c>
      <c r="Q41" s="7"/>
      <c r="R41" s="7"/>
      <c r="S41" s="7"/>
      <c r="T41" s="172"/>
      <c r="U41" s="670"/>
      <c r="V41" s="139"/>
      <c r="W41" s="198"/>
      <c r="X41" s="610"/>
    </row>
    <row r="42" spans="1:24" ht="15.75" x14ac:dyDescent="0.25">
      <c r="A42" s="512"/>
      <c r="B42" s="511">
        <v>4</v>
      </c>
      <c r="C42" s="2005" t="s">
        <v>479</v>
      </c>
      <c r="D42" s="2006"/>
      <c r="E42" s="524">
        <v>9</v>
      </c>
      <c r="F42" s="524"/>
      <c r="G42" s="524"/>
      <c r="H42" s="524">
        <v>0</v>
      </c>
      <c r="I42" s="524">
        <v>171</v>
      </c>
      <c r="J42" s="515"/>
      <c r="K42" s="514" t="s">
        <v>478</v>
      </c>
      <c r="M42" s="679">
        <v>4.9000000000000004</v>
      </c>
      <c r="N42" s="691" t="s">
        <v>475</v>
      </c>
      <c r="O42" s="109">
        <f>I66*1000000</f>
        <v>245782178.21782178</v>
      </c>
      <c r="P42" s="673"/>
      <c r="Q42" s="610"/>
      <c r="R42" s="7"/>
      <c r="S42" s="7"/>
      <c r="T42" s="679">
        <v>4.7</v>
      </c>
      <c r="U42" s="688" t="s">
        <v>77</v>
      </c>
      <c r="V42" s="689" t="s">
        <v>515</v>
      </c>
      <c r="W42" s="537" t="s">
        <v>44</v>
      </c>
      <c r="X42" s="427"/>
    </row>
    <row r="43" spans="1:24" ht="15.75" x14ac:dyDescent="0.25">
      <c r="A43" s="512"/>
      <c r="B43" s="511">
        <v>5</v>
      </c>
      <c r="C43" s="2005" t="s">
        <v>468</v>
      </c>
      <c r="D43" s="2006"/>
      <c r="E43" s="536">
        <v>0</v>
      </c>
      <c r="F43" s="524">
        <v>88</v>
      </c>
      <c r="G43" s="524">
        <v>22</v>
      </c>
      <c r="H43" s="524">
        <v>0</v>
      </c>
      <c r="I43" s="536">
        <v>120</v>
      </c>
      <c r="J43" s="535"/>
      <c r="K43" s="518"/>
      <c r="M43" s="692">
        <v>4.0999999999999996</v>
      </c>
      <c r="N43" s="691" t="s">
        <v>474</v>
      </c>
      <c r="O43" s="671" t="s">
        <v>161</v>
      </c>
      <c r="P43" s="673"/>
      <c r="Q43" s="427"/>
      <c r="R43" s="7"/>
      <c r="S43" s="7"/>
      <c r="T43" s="679">
        <v>4.9000000000000004</v>
      </c>
      <c r="U43" s="691" t="s">
        <v>475</v>
      </c>
      <c r="V43" s="667">
        <v>245237813.44999999</v>
      </c>
      <c r="W43" s="673"/>
      <c r="X43" s="7"/>
    </row>
    <row r="44" spans="1:24" ht="16.5" thickBot="1" x14ac:dyDescent="0.3">
      <c r="A44" s="512"/>
      <c r="B44" s="511">
        <v>6</v>
      </c>
      <c r="C44" s="2005" t="s">
        <v>476</v>
      </c>
      <c r="D44" s="2006"/>
      <c r="E44" s="533">
        <v>31</v>
      </c>
      <c r="F44" s="523">
        <v>6</v>
      </c>
      <c r="G44" s="523">
        <v>0</v>
      </c>
      <c r="H44" s="523">
        <v>0</v>
      </c>
      <c r="I44" s="523">
        <v>0</v>
      </c>
      <c r="J44" s="515"/>
      <c r="K44" s="514" t="s">
        <v>466</v>
      </c>
      <c r="M44" s="172"/>
      <c r="N44" s="670"/>
      <c r="O44" s="7"/>
      <c r="P44" s="7"/>
      <c r="Q44" s="7"/>
      <c r="R44" s="7"/>
      <c r="S44" s="7"/>
      <c r="T44" s="692">
        <v>4.0999999999999996</v>
      </c>
      <c r="U44" s="691" t="s">
        <v>474</v>
      </c>
      <c r="V44" s="671" t="s">
        <v>161</v>
      </c>
      <c r="W44" s="673"/>
      <c r="X44" s="7"/>
    </row>
    <row r="45" spans="1:24" ht="16.5" thickTop="1" x14ac:dyDescent="0.25">
      <c r="A45" s="512"/>
      <c r="B45" s="511"/>
      <c r="C45" s="2007" t="s">
        <v>465</v>
      </c>
      <c r="D45" s="2008"/>
      <c r="E45" s="525">
        <f>SUM(E39:E44)</f>
        <v>367</v>
      </c>
      <c r="F45" s="522">
        <f>SUM(F39:F44)</f>
        <v>156</v>
      </c>
      <c r="G45" s="522">
        <f>SUM(G39:G44)</f>
        <v>81</v>
      </c>
      <c r="H45" s="522">
        <f>SUM(H39:H44)</f>
        <v>0</v>
      </c>
      <c r="I45" s="522">
        <f>SUM(I39:I44)</f>
        <v>291</v>
      </c>
      <c r="J45" s="509"/>
      <c r="K45" s="518"/>
      <c r="M45" s="664" t="s">
        <v>473</v>
      </c>
      <c r="N45" s="7"/>
      <c r="O45" s="7"/>
      <c r="P45" s="7"/>
      <c r="Q45" s="7"/>
      <c r="R45" s="7"/>
      <c r="S45" s="7"/>
      <c r="T45" s="172"/>
      <c r="U45" s="670"/>
      <c r="V45" s="7"/>
      <c r="W45" s="7"/>
      <c r="X45" s="7"/>
    </row>
    <row r="46" spans="1:24" ht="15.75" x14ac:dyDescent="0.25">
      <c r="A46" s="512"/>
      <c r="B46" s="531"/>
      <c r="C46" s="2007" t="s">
        <v>464</v>
      </c>
      <c r="D46" s="2007"/>
      <c r="E46" s="530"/>
      <c r="F46" s="509"/>
      <c r="G46" s="509"/>
      <c r="H46" s="509"/>
      <c r="I46" s="509"/>
      <c r="J46" s="509"/>
      <c r="K46" s="518"/>
      <c r="M46" s="7"/>
      <c r="N46" s="7"/>
      <c r="O46" s="7"/>
      <c r="P46" s="7"/>
      <c r="Q46" s="7"/>
      <c r="R46" s="7"/>
      <c r="S46" s="7"/>
      <c r="T46" s="679">
        <v>4.7</v>
      </c>
      <c r="U46" s="688" t="s">
        <v>77</v>
      </c>
      <c r="V46" s="411" t="s">
        <v>521</v>
      </c>
      <c r="W46" s="537" t="s">
        <v>44</v>
      </c>
      <c r="X46" s="7"/>
    </row>
    <row r="47" spans="1:24" ht="15.75" x14ac:dyDescent="0.25">
      <c r="A47" s="512"/>
      <c r="B47" s="511">
        <v>7</v>
      </c>
      <c r="C47" s="2007" t="s">
        <v>630</v>
      </c>
      <c r="D47" s="2008"/>
      <c r="E47" s="527">
        <v>88</v>
      </c>
      <c r="F47" s="519">
        <v>12</v>
      </c>
      <c r="G47" s="519">
        <v>15</v>
      </c>
      <c r="H47" s="519">
        <v>0</v>
      </c>
      <c r="I47" s="519">
        <v>0</v>
      </c>
      <c r="J47" s="509"/>
      <c r="K47" s="514" t="s">
        <v>633</v>
      </c>
      <c r="M47" s="7"/>
      <c r="N47" s="132"/>
      <c r="O47" s="7"/>
      <c r="P47" s="7"/>
      <c r="Q47" s="7"/>
      <c r="R47" s="7"/>
      <c r="S47" s="7"/>
      <c r="T47" s="679">
        <v>4.9000000000000004</v>
      </c>
      <c r="U47" s="691" t="s">
        <v>475</v>
      </c>
      <c r="V47" s="674">
        <v>52354019.109999999</v>
      </c>
      <c r="W47" s="673"/>
      <c r="X47" s="7"/>
    </row>
    <row r="48" spans="1:24" ht="15.75" x14ac:dyDescent="0.25">
      <c r="A48" s="512"/>
      <c r="B48" s="511">
        <v>8</v>
      </c>
      <c r="C48" s="2007" t="s">
        <v>631</v>
      </c>
      <c r="D48" s="2008"/>
      <c r="E48" s="519">
        <v>0</v>
      </c>
      <c r="F48" s="519">
        <v>0</v>
      </c>
      <c r="G48" s="519">
        <v>0</v>
      </c>
      <c r="H48" s="519">
        <v>0</v>
      </c>
      <c r="I48" s="519">
        <v>0</v>
      </c>
      <c r="J48" s="512"/>
      <c r="K48" s="514" t="s">
        <v>633</v>
      </c>
      <c r="M48" s="7"/>
      <c r="N48" s="7"/>
      <c r="O48" s="7"/>
      <c r="P48" s="7"/>
      <c r="Q48" s="7"/>
      <c r="R48" s="7"/>
      <c r="S48" s="7"/>
      <c r="T48" s="692">
        <v>4.0999999999999996</v>
      </c>
      <c r="U48" s="691" t="s">
        <v>474</v>
      </c>
      <c r="V48" s="671" t="s">
        <v>99</v>
      </c>
      <c r="W48" s="673"/>
      <c r="X48" s="7"/>
    </row>
    <row r="49" spans="1:24" ht="15.75" thickBot="1" x14ac:dyDescent="0.3">
      <c r="A49" s="512"/>
      <c r="B49" s="511">
        <v>9</v>
      </c>
      <c r="C49" s="2007" t="s">
        <v>632</v>
      </c>
      <c r="D49" s="2008"/>
      <c r="E49" s="526">
        <v>0</v>
      </c>
      <c r="F49" s="526">
        <v>3</v>
      </c>
      <c r="G49" s="526">
        <v>3</v>
      </c>
      <c r="H49" s="526">
        <v>0</v>
      </c>
      <c r="I49" s="526">
        <v>1</v>
      </c>
      <c r="J49" s="512"/>
      <c r="K49" s="514" t="s">
        <v>633</v>
      </c>
      <c r="M49" s="7"/>
      <c r="N49" s="7"/>
      <c r="O49" s="7"/>
      <c r="P49" s="7"/>
      <c r="Q49" s="7"/>
      <c r="R49" s="7"/>
      <c r="S49" s="7"/>
      <c r="T49" s="7"/>
      <c r="U49" s="7"/>
      <c r="V49" s="182"/>
      <c r="W49" s="7"/>
      <c r="X49" s="7"/>
    </row>
    <row r="50" spans="1:24" ht="16.5" thickTop="1" x14ac:dyDescent="0.25">
      <c r="A50" s="512"/>
      <c r="B50" s="511"/>
      <c r="C50" s="2007" t="s">
        <v>472</v>
      </c>
      <c r="D50" s="2008"/>
      <c r="E50" s="525">
        <f>SUM(E47:E49)</f>
        <v>88</v>
      </c>
      <c r="F50" s="525">
        <f>SUM(F47:F49)</f>
        <v>15</v>
      </c>
      <c r="G50" s="525">
        <f>SUM(G47:G49)</f>
        <v>18</v>
      </c>
      <c r="H50" s="525">
        <f>SUM(H47:H49)</f>
        <v>0</v>
      </c>
      <c r="I50" s="525">
        <f>SUM(I47:I49)</f>
        <v>1</v>
      </c>
      <c r="J50" s="512"/>
      <c r="K50" s="518"/>
      <c r="M50" s="7"/>
      <c r="N50" s="7"/>
      <c r="O50" s="7"/>
      <c r="P50" s="7"/>
      <c r="Q50" s="7"/>
      <c r="R50" s="7"/>
      <c r="S50" s="7"/>
      <c r="T50" s="679">
        <v>4.7</v>
      </c>
      <c r="U50" s="688" t="s">
        <v>77</v>
      </c>
      <c r="V50" s="693" t="s">
        <v>522</v>
      </c>
      <c r="W50" s="537" t="s">
        <v>44</v>
      </c>
      <c r="X50" s="7"/>
    </row>
    <row r="51" spans="1:24" ht="15.75" x14ac:dyDescent="0.25">
      <c r="A51" s="512"/>
      <c r="B51" s="511"/>
      <c r="C51" s="521"/>
      <c r="D51" s="521"/>
      <c r="E51" s="512"/>
      <c r="F51" s="512"/>
      <c r="G51" s="512"/>
      <c r="H51" s="512"/>
      <c r="I51" s="512"/>
      <c r="J51" s="512"/>
      <c r="K51" s="518"/>
      <c r="M51" s="7"/>
      <c r="N51" s="7"/>
      <c r="O51" s="7"/>
      <c r="P51" s="7"/>
      <c r="Q51" s="7"/>
      <c r="R51" s="7"/>
      <c r="S51" s="7"/>
      <c r="T51" s="679">
        <v>4.9000000000000004</v>
      </c>
      <c r="U51" s="691" t="s">
        <v>475</v>
      </c>
      <c r="V51" s="674">
        <v>6791011.1200000001</v>
      </c>
      <c r="W51" s="673"/>
      <c r="X51" s="7"/>
    </row>
    <row r="52" spans="1:24" ht="15.75" x14ac:dyDescent="0.25">
      <c r="A52" s="512"/>
      <c r="B52" s="517" t="s">
        <v>471</v>
      </c>
      <c r="C52" s="2009" t="s">
        <v>470</v>
      </c>
      <c r="D52" s="2009"/>
      <c r="E52" s="512"/>
      <c r="F52" s="512"/>
      <c r="G52" s="512"/>
      <c r="H52" s="512"/>
      <c r="I52" s="512"/>
      <c r="J52" s="512"/>
      <c r="K52" s="518"/>
      <c r="M52" s="7"/>
      <c r="N52" s="7"/>
      <c r="O52" s="7"/>
      <c r="P52" s="7"/>
      <c r="Q52" s="7"/>
      <c r="R52" s="7"/>
      <c r="S52" s="7"/>
      <c r="T52" s="692">
        <v>4.0999999999999996</v>
      </c>
      <c r="U52" s="691" t="s">
        <v>474</v>
      </c>
      <c r="V52" s="671" t="s">
        <v>620</v>
      </c>
      <c r="W52" s="673"/>
      <c r="X52" s="7"/>
    </row>
    <row r="53" spans="1:24" x14ac:dyDescent="0.25">
      <c r="A53" s="512"/>
      <c r="B53" s="511">
        <v>1</v>
      </c>
      <c r="C53" s="2005" t="s">
        <v>469</v>
      </c>
      <c r="D53" s="2006"/>
      <c r="E53" s="524">
        <v>0</v>
      </c>
      <c r="F53" s="524">
        <v>0</v>
      </c>
      <c r="G53" s="524">
        <v>0</v>
      </c>
      <c r="H53" s="524">
        <v>0</v>
      </c>
      <c r="I53" s="524">
        <v>0</v>
      </c>
      <c r="J53" s="515"/>
      <c r="K53" s="514"/>
    </row>
    <row r="54" spans="1:24" x14ac:dyDescent="0.25">
      <c r="A54" s="512"/>
      <c r="B54" s="511">
        <v>2</v>
      </c>
      <c r="C54" s="2005" t="s">
        <v>468</v>
      </c>
      <c r="D54" s="2006"/>
      <c r="E54" s="524">
        <v>21</v>
      </c>
      <c r="F54" s="524">
        <v>18</v>
      </c>
      <c r="G54" s="524">
        <v>15</v>
      </c>
      <c r="H54" s="524">
        <v>0</v>
      </c>
      <c r="I54" s="524">
        <v>0</v>
      </c>
      <c r="J54" s="515"/>
      <c r="K54" s="518"/>
    </row>
    <row r="55" spans="1:24" ht="15.75" thickBot="1" x14ac:dyDescent="0.3">
      <c r="A55" s="512"/>
      <c r="B55" s="511">
        <v>3</v>
      </c>
      <c r="C55" s="2005" t="s">
        <v>467</v>
      </c>
      <c r="D55" s="2006"/>
      <c r="E55" s="523">
        <v>59</v>
      </c>
      <c r="F55" s="523">
        <v>0</v>
      </c>
      <c r="G55" s="523"/>
      <c r="H55" s="523">
        <v>0</v>
      </c>
      <c r="I55" s="523">
        <v>0</v>
      </c>
      <c r="J55" s="515"/>
      <c r="K55" s="514" t="s">
        <v>466</v>
      </c>
    </row>
    <row r="56" spans="1:24" ht="15.75" thickTop="1" x14ac:dyDescent="0.25">
      <c r="A56" s="512"/>
      <c r="B56" s="511"/>
      <c r="C56" s="2007" t="s">
        <v>465</v>
      </c>
      <c r="D56" s="2008"/>
      <c r="E56" s="522">
        <f>SUM(E53:E55)</f>
        <v>80</v>
      </c>
      <c r="F56" s="522">
        <f>SUM(F53:F55)</f>
        <v>18</v>
      </c>
      <c r="G56" s="522">
        <f>SUM(G53:G55)</f>
        <v>15</v>
      </c>
      <c r="H56" s="522">
        <f>SUM(H53:H55)</f>
        <v>0</v>
      </c>
      <c r="I56" s="522">
        <f>SUM(I53:I55)</f>
        <v>0</v>
      </c>
      <c r="J56" s="509"/>
      <c r="K56" s="518"/>
    </row>
    <row r="57" spans="1:24" x14ac:dyDescent="0.25">
      <c r="A57" s="512"/>
      <c r="B57" s="521"/>
      <c r="C57" s="520" t="s">
        <v>464</v>
      </c>
      <c r="D57" s="520"/>
      <c r="E57" s="509"/>
      <c r="F57" s="509"/>
      <c r="G57" s="509"/>
      <c r="H57" s="509"/>
      <c r="I57" s="509"/>
      <c r="J57" s="509"/>
      <c r="K57" s="518"/>
    </row>
    <row r="58" spans="1:24" x14ac:dyDescent="0.25">
      <c r="A58" s="512"/>
      <c r="B58" s="511">
        <v>4</v>
      </c>
      <c r="C58" s="2007" t="s">
        <v>463</v>
      </c>
      <c r="D58" s="2008"/>
      <c r="E58" s="519">
        <v>0</v>
      </c>
      <c r="F58" s="519">
        <v>2</v>
      </c>
      <c r="G58" s="519">
        <v>3</v>
      </c>
      <c r="H58" s="519">
        <v>0</v>
      </c>
      <c r="I58" s="519">
        <v>0</v>
      </c>
      <c r="J58" s="509"/>
      <c r="K58" s="514" t="s">
        <v>462</v>
      </c>
    </row>
    <row r="59" spans="1:24" x14ac:dyDescent="0.25">
      <c r="A59" s="512"/>
      <c r="B59" s="1997"/>
      <c r="C59" s="1997"/>
      <c r="D59" s="1997"/>
      <c r="E59" s="509"/>
      <c r="F59" s="509"/>
      <c r="G59" s="509"/>
      <c r="H59" s="509"/>
      <c r="I59" s="509"/>
      <c r="J59" s="509"/>
      <c r="K59" s="518"/>
    </row>
    <row r="60" spans="1:24" x14ac:dyDescent="0.25">
      <c r="A60" s="512"/>
      <c r="B60" s="517" t="s">
        <v>461</v>
      </c>
      <c r="C60" s="513" t="s">
        <v>460</v>
      </c>
      <c r="D60" s="513"/>
      <c r="E60" s="516">
        <v>43</v>
      </c>
      <c r="F60" s="516">
        <v>33</v>
      </c>
      <c r="G60" s="516">
        <v>77</v>
      </c>
      <c r="H60" s="516">
        <v>155</v>
      </c>
      <c r="I60" s="516">
        <v>222</v>
      </c>
      <c r="J60" s="515"/>
      <c r="K60" s="514" t="s">
        <v>459</v>
      </c>
    </row>
    <row r="61" spans="1:24" x14ac:dyDescent="0.25">
      <c r="A61" s="512"/>
      <c r="B61" s="1997"/>
      <c r="C61" s="1997"/>
      <c r="D61" s="1997"/>
      <c r="E61" s="513"/>
      <c r="F61" s="513"/>
      <c r="G61" s="513"/>
      <c r="H61" s="513"/>
      <c r="I61" s="513"/>
      <c r="J61" s="512"/>
      <c r="K61" s="508"/>
    </row>
    <row r="62" spans="1:24" ht="15.75" x14ac:dyDescent="0.25">
      <c r="A62" s="512"/>
      <c r="B62" s="511"/>
      <c r="C62" s="1998" t="s">
        <v>458</v>
      </c>
      <c r="D62" s="1999"/>
      <c r="E62" s="510">
        <f>E45+E56+E60</f>
        <v>490</v>
      </c>
      <c r="F62" s="510">
        <f>F45+F56+F60</f>
        <v>207</v>
      </c>
      <c r="G62" s="510">
        <f>G45+G56+G60</f>
        <v>173</v>
      </c>
      <c r="H62" s="510">
        <f>H45+H56+H60</f>
        <v>155</v>
      </c>
      <c r="I62" s="510">
        <f>I45+I56+I60</f>
        <v>513</v>
      </c>
      <c r="J62" s="509"/>
      <c r="K62" s="508"/>
    </row>
    <row r="63" spans="1:24" x14ac:dyDescent="0.25">
      <c r="A63" s="11"/>
      <c r="B63" s="2000"/>
      <c r="C63" s="2000"/>
      <c r="D63" s="2000"/>
      <c r="E63" s="507"/>
      <c r="F63" s="507"/>
      <c r="G63" s="507"/>
      <c r="H63" s="507"/>
      <c r="I63" s="507"/>
      <c r="J63" s="506"/>
    </row>
    <row r="64" spans="1:24" x14ac:dyDescent="0.25">
      <c r="A64" s="505" t="s">
        <v>449</v>
      </c>
      <c r="B64" s="498"/>
      <c r="C64" s="502" t="s">
        <v>457</v>
      </c>
      <c r="D64" s="502" t="s">
        <v>451</v>
      </c>
      <c r="E64" s="504">
        <f>E13+E14+E15+E16+E27+E28-E20-E21-E22</f>
        <v>276</v>
      </c>
      <c r="F64" s="504">
        <f t="shared" ref="F64:I64" si="0">F13+F14+F15+F16+F27+F28-F20-F21-F22</f>
        <v>144</v>
      </c>
      <c r="G64" s="504">
        <f t="shared" si="0"/>
        <v>137</v>
      </c>
      <c r="H64" s="504">
        <f t="shared" si="0"/>
        <v>131</v>
      </c>
      <c r="I64" s="504">
        <f t="shared" si="0"/>
        <v>428</v>
      </c>
      <c r="J64" s="500"/>
      <c r="K64" s="499" t="s">
        <v>634</v>
      </c>
    </row>
    <row r="65" spans="1:25" x14ac:dyDescent="0.25">
      <c r="A65" s="503"/>
      <c r="B65" s="498"/>
      <c r="C65" s="2001" t="s">
        <v>456</v>
      </c>
      <c r="D65" s="502" t="s">
        <v>450</v>
      </c>
      <c r="E65" s="501">
        <f>E39+E40+E41+E42+E43+E53+E54-E47-E48-E49</f>
        <v>269</v>
      </c>
      <c r="F65" s="501">
        <f t="shared" ref="F65:I65" si="1">F39+F40+F41+F42+F43+F53+F54-F47-F48-F49</f>
        <v>153</v>
      </c>
      <c r="G65" s="501">
        <f t="shared" si="1"/>
        <v>78</v>
      </c>
      <c r="H65" s="501">
        <f t="shared" si="1"/>
        <v>0</v>
      </c>
      <c r="I65" s="501">
        <f t="shared" si="1"/>
        <v>290</v>
      </c>
      <c r="J65" s="500"/>
      <c r="K65" s="499" t="s">
        <v>635</v>
      </c>
    </row>
    <row r="66" spans="1:25" x14ac:dyDescent="0.25">
      <c r="A66" s="494"/>
      <c r="B66" s="498"/>
      <c r="C66" s="2002"/>
      <c r="D66" s="497" t="s">
        <v>449</v>
      </c>
      <c r="E66" s="496">
        <f>(E64/(E64+E34))*E65</f>
        <v>217.08771929824559</v>
      </c>
      <c r="F66" s="496">
        <f>(F64/(F64+F34))*F65</f>
        <v>143.06493506493507</v>
      </c>
      <c r="G66" s="496">
        <f>(G64/(G64+G34))*G65</f>
        <v>63.607142857142854</v>
      </c>
      <c r="H66" s="496">
        <f>(H64/(H64+H34))*H65</f>
        <v>0</v>
      </c>
      <c r="I66" s="496">
        <f>(I64/(I64+I34))*I65</f>
        <v>245.78217821782178</v>
      </c>
      <c r="J66" s="495"/>
      <c r="K66" s="494"/>
      <c r="V66" s="8"/>
      <c r="W66" s="8"/>
    </row>
    <row r="67" spans="1:25" x14ac:dyDescent="0.25">
      <c r="B67" s="481"/>
      <c r="C67" s="493"/>
      <c r="D67" s="492"/>
      <c r="E67" s="491"/>
      <c r="F67" s="491"/>
      <c r="G67" s="491"/>
      <c r="H67" s="491"/>
      <c r="I67" s="491"/>
      <c r="J67" s="488"/>
      <c r="T67" s="8"/>
      <c r="U67" s="8"/>
    </row>
    <row r="68" spans="1:25" x14ac:dyDescent="0.25">
      <c r="A68" s="490" t="s">
        <v>455</v>
      </c>
      <c r="B68" s="481"/>
      <c r="C68" s="2003" t="s">
        <v>454</v>
      </c>
      <c r="D68" s="2003"/>
      <c r="E68" s="2003"/>
      <c r="F68" s="2003"/>
      <c r="G68" s="2003"/>
      <c r="H68" s="2003"/>
      <c r="I68" s="2003"/>
      <c r="J68" s="2003"/>
      <c r="K68" s="2003"/>
    </row>
    <row r="69" spans="1:25" ht="15.75" x14ac:dyDescent="0.25">
      <c r="A69" s="490"/>
      <c r="B69" s="2000"/>
      <c r="C69" s="2000"/>
      <c r="D69" s="2000"/>
      <c r="E69" s="489"/>
      <c r="F69" s="489"/>
      <c r="G69" s="489"/>
      <c r="H69" s="489"/>
      <c r="I69" s="489"/>
      <c r="J69" s="488"/>
      <c r="K69" s="83"/>
      <c r="X69" s="8"/>
    </row>
    <row r="70" spans="1:25" x14ac:dyDescent="0.25">
      <c r="A70" s="11"/>
      <c r="B70" s="481"/>
      <c r="C70" s="1996" t="s">
        <v>453</v>
      </c>
      <c r="D70" s="484" t="s">
        <v>451</v>
      </c>
      <c r="E70" s="1011">
        <f>E13+E14+E16+E17+E27+E28+E30-E20-E21-E22</f>
        <v>311</v>
      </c>
      <c r="F70" s="1011">
        <f t="shared" ref="F70:I70" si="2">F13+F14+F16+F17+F27+F28+F30-F20-F21-F22</f>
        <v>156</v>
      </c>
      <c r="G70" s="1011">
        <f t="shared" si="2"/>
        <v>137</v>
      </c>
      <c r="H70" s="1011">
        <f t="shared" si="2"/>
        <v>40</v>
      </c>
      <c r="I70" s="1011">
        <f t="shared" si="2"/>
        <v>303</v>
      </c>
      <c r="J70" s="486"/>
      <c r="K70" s="485" t="s">
        <v>636</v>
      </c>
    </row>
    <row r="71" spans="1:25" x14ac:dyDescent="0.25">
      <c r="A71" s="11"/>
      <c r="B71" s="481"/>
      <c r="C71" s="1996"/>
      <c r="D71" s="484" t="s">
        <v>450</v>
      </c>
      <c r="E71" s="1011">
        <f>E39+E40+E41+E43+E44+E53+E54+E55-E47-E48-E49</f>
        <v>350</v>
      </c>
      <c r="F71" s="1011">
        <f t="shared" ref="F71:I71" si="3">F39+F40+F41+F43+F44+F53+F54+F55-F47-F48-F49</f>
        <v>159</v>
      </c>
      <c r="G71" s="1011">
        <f t="shared" si="3"/>
        <v>78</v>
      </c>
      <c r="H71" s="1011">
        <f t="shared" si="3"/>
        <v>0</v>
      </c>
      <c r="I71" s="1011">
        <f t="shared" si="3"/>
        <v>119</v>
      </c>
      <c r="J71" s="486"/>
      <c r="K71" s="485" t="s">
        <v>637</v>
      </c>
    </row>
    <row r="72" spans="1:25" x14ac:dyDescent="0.25">
      <c r="A72" s="11"/>
      <c r="B72" s="481"/>
      <c r="C72" s="1996"/>
      <c r="D72" s="484" t="s">
        <v>449</v>
      </c>
      <c r="E72" s="1012">
        <f>(E70/(E70+E34))*E71</f>
        <v>288.72679045092838</v>
      </c>
      <c r="F72" s="1012">
        <f>(F70/(F70+F34))*F71</f>
        <v>149.42168674698794</v>
      </c>
      <c r="G72" s="1012">
        <f>(G70/(G70+G34))*G71</f>
        <v>63.607142857142854</v>
      </c>
      <c r="H72" s="1012">
        <f>(H70/(H70+H34))*H71</f>
        <v>0</v>
      </c>
      <c r="I72" s="1012">
        <f>(I70/(I70+I34))*I71</f>
        <v>94.886842105263156</v>
      </c>
      <c r="J72" s="482"/>
      <c r="K72" s="11"/>
    </row>
    <row r="73" spans="1:25" s="8" customFormat="1" x14ac:dyDescent="0.25">
      <c r="A73" s="487"/>
      <c r="B73" s="2004"/>
      <c r="C73" s="2004"/>
      <c r="D73" s="2004"/>
      <c r="E73" s="1013"/>
      <c r="F73" s="1013"/>
      <c r="G73" s="1013"/>
      <c r="H73" s="1013"/>
      <c r="I73" s="1013"/>
      <c r="J73" s="482"/>
      <c r="K73" s="487"/>
      <c r="M73"/>
      <c r="N73"/>
      <c r="O73"/>
      <c r="P73"/>
      <c r="Q73"/>
      <c r="R73"/>
      <c r="S73"/>
      <c r="T73"/>
      <c r="U73"/>
      <c r="V73"/>
      <c r="W73"/>
      <c r="X73"/>
      <c r="Y73"/>
    </row>
    <row r="74" spans="1:25" x14ac:dyDescent="0.25">
      <c r="A74" s="11"/>
      <c r="B74" s="481"/>
      <c r="C74" s="1996" t="s">
        <v>452</v>
      </c>
      <c r="D74" s="484" t="s">
        <v>451</v>
      </c>
      <c r="E74" s="1011">
        <f>E70</f>
        <v>311</v>
      </c>
      <c r="F74" s="1011">
        <f>F70</f>
        <v>156</v>
      </c>
      <c r="G74" s="1011">
        <f>G70</f>
        <v>137</v>
      </c>
      <c r="H74" s="1011">
        <f>H70</f>
        <v>40</v>
      </c>
      <c r="I74" s="1011">
        <f>I70</f>
        <v>303</v>
      </c>
      <c r="J74" s="486"/>
      <c r="K74" s="485" t="s">
        <v>636</v>
      </c>
      <c r="Y74" s="8"/>
    </row>
    <row r="75" spans="1:25" x14ac:dyDescent="0.25">
      <c r="A75" s="11"/>
      <c r="B75" s="481"/>
      <c r="C75" s="1996"/>
      <c r="D75" s="484" t="s">
        <v>450</v>
      </c>
      <c r="E75" s="1011">
        <f>E71+E60</f>
        <v>393</v>
      </c>
      <c r="F75" s="1011">
        <f>F71+F60</f>
        <v>192</v>
      </c>
      <c r="G75" s="1011">
        <f>G71+G60</f>
        <v>155</v>
      </c>
      <c r="H75" s="1011">
        <f>H71+H60</f>
        <v>155</v>
      </c>
      <c r="I75" s="1011">
        <f>I71+I60</f>
        <v>341</v>
      </c>
      <c r="J75" s="486"/>
      <c r="K75" s="485" t="s">
        <v>638</v>
      </c>
      <c r="S75" s="8"/>
    </row>
    <row r="76" spans="1:25" x14ac:dyDescent="0.25">
      <c r="A76" s="11"/>
      <c r="B76" s="481"/>
      <c r="C76" s="1996"/>
      <c r="D76" s="484" t="s">
        <v>449</v>
      </c>
      <c r="E76" s="483">
        <f>(E74/(E74+E34))*E75</f>
        <v>324.19893899204249</v>
      </c>
      <c r="F76" s="483">
        <f>(F74/(F74+F34))*F75</f>
        <v>180.43373493975903</v>
      </c>
      <c r="G76" s="483">
        <f>(G74/(G74+G34))*G75</f>
        <v>126.39880952380952</v>
      </c>
      <c r="H76" s="483">
        <f>(H74/(H74+H34))*H75</f>
        <v>95.384615384615387</v>
      </c>
      <c r="I76" s="483">
        <f>(I74/(I74+I34))*I75</f>
        <v>271.90263157894736</v>
      </c>
      <c r="J76" s="482"/>
      <c r="K76" s="11"/>
    </row>
    <row r="77" spans="1:25" x14ac:dyDescent="0.25">
      <c r="A77" s="11"/>
      <c r="B77" s="481"/>
      <c r="C77" s="11"/>
      <c r="D77" s="11"/>
      <c r="E77" s="11"/>
      <c r="F77" s="11"/>
      <c r="G77" s="11"/>
      <c r="H77" s="11"/>
      <c r="I77" s="11"/>
      <c r="K77" s="11"/>
    </row>
    <row r="85" spans="18:18" x14ac:dyDescent="0.25">
      <c r="R85" s="7"/>
    </row>
    <row r="110" spans="18:18" x14ac:dyDescent="0.25">
      <c r="R110" s="400"/>
    </row>
    <row r="111" spans="18:18" x14ac:dyDescent="0.25">
      <c r="R111" s="400"/>
    </row>
    <row r="112" spans="18:18" ht="15.75" x14ac:dyDescent="0.25">
      <c r="R112" s="465"/>
    </row>
    <row r="113" spans="18:18" x14ac:dyDescent="0.25">
      <c r="R113" s="400"/>
    </row>
  </sheetData>
  <mergeCells count="63">
    <mergeCell ref="U36:X36"/>
    <mergeCell ref="U27:X27"/>
    <mergeCell ref="T29:T30"/>
    <mergeCell ref="U26:X26"/>
    <mergeCell ref="U28:X28"/>
    <mergeCell ref="T11:V11"/>
    <mergeCell ref="U29:X30"/>
    <mergeCell ref="U25:X25"/>
    <mergeCell ref="C21:D21"/>
    <mergeCell ref="R10:R11"/>
    <mergeCell ref="N30:R31"/>
    <mergeCell ref="M30:M31"/>
    <mergeCell ref="M11:O11"/>
    <mergeCell ref="C12:D12"/>
    <mergeCell ref="C18:D18"/>
    <mergeCell ref="C19:D19"/>
    <mergeCell ref="C20:D20"/>
    <mergeCell ref="N29:R29"/>
    <mergeCell ref="C22:D22"/>
    <mergeCell ref="C23:D23"/>
    <mergeCell ref="B24:D24"/>
    <mergeCell ref="N32:Q32"/>
    <mergeCell ref="C31:D31"/>
    <mergeCell ref="B32:D32"/>
    <mergeCell ref="N25:R25"/>
    <mergeCell ref="N26:R26"/>
    <mergeCell ref="M27:M28"/>
    <mergeCell ref="N27:R28"/>
    <mergeCell ref="C25:D25"/>
    <mergeCell ref="C39:D39"/>
    <mergeCell ref="C40:D40"/>
    <mergeCell ref="C41:D41"/>
    <mergeCell ref="C42:D42"/>
    <mergeCell ref="C33:D33"/>
    <mergeCell ref="C34:D34"/>
    <mergeCell ref="B35:D35"/>
    <mergeCell ref="C36:D36"/>
    <mergeCell ref="B37:D37"/>
    <mergeCell ref="C38:D38"/>
    <mergeCell ref="C43:D43"/>
    <mergeCell ref="C44:D44"/>
    <mergeCell ref="B59:D59"/>
    <mergeCell ref="C46:D46"/>
    <mergeCell ref="C47:D47"/>
    <mergeCell ref="C48:D48"/>
    <mergeCell ref="C49:D49"/>
    <mergeCell ref="C50:D50"/>
    <mergeCell ref="C52:D52"/>
    <mergeCell ref="C53:D53"/>
    <mergeCell ref="C45:D45"/>
    <mergeCell ref="C54:D54"/>
    <mergeCell ref="C55:D55"/>
    <mergeCell ref="C56:D56"/>
    <mergeCell ref="C58:D58"/>
    <mergeCell ref="C70:C72"/>
    <mergeCell ref="C74:C76"/>
    <mergeCell ref="B61:D61"/>
    <mergeCell ref="C62:D62"/>
    <mergeCell ref="B63:D63"/>
    <mergeCell ref="C65:C66"/>
    <mergeCell ref="C68:K68"/>
    <mergeCell ref="B69:D69"/>
    <mergeCell ref="B73:D73"/>
  </mergeCells>
  <hyperlinks>
    <hyperlink ref="V50" r:id="rId1" display="https://www.google.com/url?sa=t&amp;rct=j&amp;q=&amp;esrc=s&amp;source=web&amp;cd=4&amp;cad=rja&amp;uact=8&amp;ved=2ahUKEwjTksKmmtnhAhUCzqQKHchGA4UQFjADegQIBRAB&amp;url=http%3A%2F%2Fwww.morningstar.co.uk%2Fuk%2Fetf%2Fsnapshot%2Fsnapshot.aspx%3Fid%3D0P00011RF8&amp;usg=AOvVaw29JVlMbz_i1RW365agitUo" xr:uid="{00000000-0004-0000-2600-000000000000}"/>
  </hyperlinks>
  <pageMargins left="0.23622047244094491" right="0.23622047244094491" top="0.35433070866141736" bottom="0.35433070866141736" header="0.31496062992125984" footer="0.31496062992125984"/>
  <pageSetup paperSize="8" scale="35" orientation="landscape"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125"/>
  <sheetViews>
    <sheetView zoomScale="75" zoomScaleNormal="75" workbookViewId="0">
      <selection activeCell="B17" sqref="B17"/>
    </sheetView>
  </sheetViews>
  <sheetFormatPr defaultRowHeight="15" x14ac:dyDescent="0.25"/>
  <cols>
    <col min="1" max="1" width="7.7109375" style="7" customWidth="1"/>
    <col min="2" max="2" width="54.7109375" style="7" customWidth="1"/>
    <col min="3" max="3" width="54.7109375" customWidth="1"/>
    <col min="4" max="4" width="3.140625" style="294" customWidth="1"/>
    <col min="5" max="5" width="5.42578125" style="7" bestFit="1" customWidth="1"/>
    <col min="6" max="6" width="6.42578125" style="7" customWidth="1"/>
    <col min="7" max="7" width="56.7109375" style="7" bestFit="1" customWidth="1"/>
    <col min="8" max="8" width="3.140625" style="7" bestFit="1" customWidth="1"/>
    <col min="9" max="15"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1012</v>
      </c>
    </row>
    <row r="5" spans="1:7" s="7" customFormat="1" x14ac:dyDescent="0.25">
      <c r="D5" s="294"/>
    </row>
    <row r="6" spans="1:7" s="7" customFormat="1" x14ac:dyDescent="0.25">
      <c r="D6" s="294"/>
    </row>
    <row r="7" spans="1:7" s="7" customFormat="1" ht="11.25" customHeight="1" x14ac:dyDescent="0.25">
      <c r="D7" s="294"/>
    </row>
    <row r="8" spans="1:7" s="7" customFormat="1" ht="11.25" customHeight="1" x14ac:dyDescent="0.25">
      <c r="D8" s="294"/>
    </row>
    <row r="9" spans="1:7" s="175" customFormat="1" ht="15.75" x14ac:dyDescent="0.25">
      <c r="A9" s="1221" t="s">
        <v>131</v>
      </c>
      <c r="D9" s="56"/>
      <c r="E9" s="1221"/>
    </row>
    <row r="10" spans="1:7" s="175" customFormat="1" ht="15.75" x14ac:dyDescent="0.25">
      <c r="A10" s="1115">
        <v>1</v>
      </c>
      <c r="B10" s="873" t="s">
        <v>127</v>
      </c>
      <c r="C10" s="411" t="s">
        <v>990</v>
      </c>
      <c r="D10" s="56"/>
      <c r="E10" s="1221"/>
    </row>
    <row r="11" spans="1:7" s="7" customFormat="1" ht="15.75" x14ac:dyDescent="0.25">
      <c r="A11" s="1115">
        <v>2</v>
      </c>
      <c r="B11" s="873" t="s">
        <v>91</v>
      </c>
      <c r="C11" s="1455" t="s">
        <v>988</v>
      </c>
      <c r="D11" s="294"/>
      <c r="E11" s="1462" t="s">
        <v>95</v>
      </c>
      <c r="F11" s="1907" t="s">
        <v>97</v>
      </c>
      <c r="G11" s="1908"/>
    </row>
    <row r="12" spans="1:7" s="7" customFormat="1" ht="15.75" x14ac:dyDescent="0.25">
      <c r="A12" s="1115">
        <v>3</v>
      </c>
      <c r="B12" s="873" t="s">
        <v>90</v>
      </c>
      <c r="C12" s="1455" t="s">
        <v>991</v>
      </c>
      <c r="D12" s="294"/>
      <c r="E12" s="1462" t="s">
        <v>95</v>
      </c>
      <c r="F12" s="1907" t="s">
        <v>93</v>
      </c>
      <c r="G12" s="1908"/>
    </row>
    <row r="13" spans="1:7" s="7" customFormat="1" ht="15.75" x14ac:dyDescent="0.25">
      <c r="A13" s="1115">
        <v>4</v>
      </c>
      <c r="B13" s="873" t="s">
        <v>101</v>
      </c>
      <c r="C13" s="1469">
        <v>43941</v>
      </c>
      <c r="D13" s="294"/>
      <c r="E13" s="820"/>
      <c r="F13" s="175"/>
    </row>
    <row r="14" spans="1:7" s="7" customFormat="1" ht="15.75" x14ac:dyDescent="0.25">
      <c r="A14" s="1115">
        <v>5</v>
      </c>
      <c r="B14" s="873" t="s">
        <v>123</v>
      </c>
      <c r="C14" s="821">
        <v>0.45520833333333338</v>
      </c>
      <c r="D14" s="294"/>
      <c r="E14" s="820"/>
      <c r="F14" s="175"/>
    </row>
    <row r="15" spans="1:7" s="7" customFormat="1" ht="15.75" x14ac:dyDescent="0.25">
      <c r="A15" s="1115">
        <v>6</v>
      </c>
      <c r="B15" s="873" t="s">
        <v>124</v>
      </c>
      <c r="C15" s="1469" t="s">
        <v>125</v>
      </c>
      <c r="D15" s="294"/>
      <c r="E15" s="820"/>
      <c r="F15" s="175"/>
    </row>
    <row r="16" spans="1:7" s="7" customFormat="1" ht="15.75" x14ac:dyDescent="0.25">
      <c r="A16" s="1115">
        <v>7</v>
      </c>
      <c r="B16" s="873" t="s">
        <v>102</v>
      </c>
      <c r="C16" s="1469">
        <v>43941</v>
      </c>
      <c r="D16" s="294"/>
      <c r="E16" s="820"/>
      <c r="F16" s="175"/>
    </row>
    <row r="17" spans="1:11" s="7" customFormat="1" ht="15.75" x14ac:dyDescent="0.25">
      <c r="A17" s="1115">
        <v>8</v>
      </c>
      <c r="B17" s="873" t="s">
        <v>103</v>
      </c>
      <c r="C17" s="1469">
        <f>C16+60</f>
        <v>44001</v>
      </c>
      <c r="D17" s="294"/>
      <c r="E17" s="820"/>
      <c r="F17" s="175"/>
    </row>
    <row r="18" spans="1:11" s="7" customFormat="1" ht="15.75" x14ac:dyDescent="0.25">
      <c r="A18" s="1456">
        <v>9</v>
      </c>
      <c r="B18" s="1457" t="s">
        <v>85</v>
      </c>
      <c r="C18" s="1458" t="s">
        <v>989</v>
      </c>
      <c r="D18" s="294"/>
      <c r="E18" s="1463"/>
      <c r="F18" s="2027"/>
      <c r="G18" s="2027"/>
    </row>
    <row r="19" spans="1:11" s="7" customFormat="1" ht="15.75" x14ac:dyDescent="0.25">
      <c r="A19" s="1115">
        <v>10</v>
      </c>
      <c r="B19" s="1457" t="s">
        <v>993</v>
      </c>
      <c r="C19" s="1458" t="s">
        <v>994</v>
      </c>
      <c r="D19" s="294"/>
      <c r="E19" s="1463"/>
      <c r="F19" s="259"/>
      <c r="G19" s="259"/>
    </row>
    <row r="20" spans="1:11" s="7" customFormat="1" ht="15.75" x14ac:dyDescent="0.25">
      <c r="A20" s="1456">
        <v>11</v>
      </c>
      <c r="B20" s="873" t="s">
        <v>992</v>
      </c>
      <c r="C20" s="1528">
        <v>1000</v>
      </c>
      <c r="D20" s="294"/>
      <c r="E20" s="1465"/>
      <c r="F20" s="186"/>
      <c r="G20" s="212"/>
    </row>
    <row r="21" spans="1:11" s="7" customFormat="1" ht="15.75" x14ac:dyDescent="0.25">
      <c r="A21" s="1115">
        <v>12</v>
      </c>
      <c r="B21" s="873" t="s">
        <v>87</v>
      </c>
      <c r="C21" s="1471">
        <v>5900</v>
      </c>
      <c r="D21" s="294"/>
      <c r="E21" s="1465"/>
      <c r="F21" s="2028"/>
      <c r="G21" s="2028"/>
    </row>
    <row r="22" spans="1:11" s="7" customFormat="1" ht="15.75" x14ac:dyDescent="0.25">
      <c r="A22" s="1456">
        <v>13</v>
      </c>
      <c r="B22" s="873" t="s">
        <v>83</v>
      </c>
      <c r="C22" s="1471">
        <f>C20*C21</f>
        <v>5900000</v>
      </c>
      <c r="D22" s="294"/>
      <c r="E22" s="1465"/>
      <c r="F22" s="2029"/>
      <c r="G22" s="2029"/>
    </row>
    <row r="23" spans="1:11" s="7" customFormat="1" ht="15.75" x14ac:dyDescent="0.25">
      <c r="A23" s="1115">
        <v>14</v>
      </c>
      <c r="B23" s="873" t="s">
        <v>88</v>
      </c>
      <c r="C23" s="1455" t="s">
        <v>161</v>
      </c>
      <c r="D23" s="294"/>
      <c r="E23" s="1472"/>
      <c r="F23" s="175"/>
    </row>
    <row r="24" spans="1:11" s="7" customFormat="1" ht="15.75" x14ac:dyDescent="0.25">
      <c r="A24" s="1456">
        <v>15</v>
      </c>
      <c r="B24" s="873" t="s">
        <v>84</v>
      </c>
      <c r="C24" s="1471">
        <v>5911800</v>
      </c>
      <c r="D24" s="294"/>
      <c r="E24" s="825"/>
      <c r="F24" s="175"/>
    </row>
    <row r="25" spans="1:11" s="7" customFormat="1" ht="15.75" x14ac:dyDescent="0.25">
      <c r="A25" s="1115">
        <v>16</v>
      </c>
      <c r="B25" s="873" t="s">
        <v>996</v>
      </c>
      <c r="C25" s="1471" t="s">
        <v>998</v>
      </c>
      <c r="D25" s="294"/>
      <c r="E25" s="1462" t="s">
        <v>95</v>
      </c>
      <c r="F25" s="1907" t="s">
        <v>999</v>
      </c>
      <c r="G25" s="1908"/>
    </row>
    <row r="26" spans="1:11" s="7" customFormat="1" ht="15.75" x14ac:dyDescent="0.25">
      <c r="A26" s="1456">
        <v>17</v>
      </c>
      <c r="B26" s="873" t="s">
        <v>995</v>
      </c>
      <c r="C26" s="1471" t="s">
        <v>997</v>
      </c>
      <c r="D26" s="1460"/>
      <c r="E26" s="873" t="s">
        <v>222</v>
      </c>
      <c r="F26" s="1907" t="s">
        <v>1000</v>
      </c>
      <c r="G26" s="1908"/>
    </row>
    <row r="27" spans="1:11" s="7" customFormat="1" ht="15.75" x14ac:dyDescent="0.25">
      <c r="A27" s="1530"/>
      <c r="B27" s="1532"/>
      <c r="C27" s="1531"/>
      <c r="D27" s="1459"/>
      <c r="E27" s="910"/>
      <c r="F27" s="1464"/>
      <c r="G27" s="1464"/>
    </row>
    <row r="28" spans="1:11" s="7" customFormat="1" ht="16.5" thickBot="1" x14ac:dyDescent="0.3">
      <c r="A28" s="1577" t="s">
        <v>133</v>
      </c>
      <c r="B28" s="1577"/>
      <c r="C28" s="1646"/>
      <c r="D28" s="56"/>
      <c r="E28" s="1689" t="s">
        <v>1011</v>
      </c>
      <c r="F28" s="1689"/>
      <c r="G28" s="1689"/>
      <c r="H28" s="1689"/>
      <c r="I28" s="1689"/>
      <c r="J28" s="1689"/>
      <c r="K28" s="1689"/>
    </row>
    <row r="29" spans="1:11" s="7" customFormat="1" ht="15.75" x14ac:dyDescent="0.25">
      <c r="A29" s="1461">
        <v>1</v>
      </c>
      <c r="B29" s="647" t="s">
        <v>0</v>
      </c>
      <c r="C29" s="1466" t="s">
        <v>643</v>
      </c>
      <c r="D29" s="269" t="s">
        <v>130</v>
      </c>
      <c r="E29" s="881"/>
      <c r="F29" s="1113">
        <v>1</v>
      </c>
      <c r="G29" s="93" t="s">
        <v>643</v>
      </c>
      <c r="H29" s="1428" t="s">
        <v>130</v>
      </c>
    </row>
    <row r="30" spans="1:11" s="7" customFormat="1" ht="15.75" x14ac:dyDescent="0.25">
      <c r="A30" s="1461">
        <v>2</v>
      </c>
      <c r="B30" s="647" t="s">
        <v>1</v>
      </c>
      <c r="C30" s="1455" t="str">
        <f>F11</f>
        <v>DL6FFRRLF74S01HE2M14</v>
      </c>
      <c r="D30" s="269" t="s">
        <v>130</v>
      </c>
      <c r="E30" s="882"/>
      <c r="F30" s="1115">
        <v>2</v>
      </c>
      <c r="G30" s="1455" t="s">
        <v>97</v>
      </c>
      <c r="H30" s="1429" t="s">
        <v>130</v>
      </c>
    </row>
    <row r="31" spans="1:11" s="7" customFormat="1" ht="15.75" x14ac:dyDescent="0.25">
      <c r="A31" s="1461">
        <v>3</v>
      </c>
      <c r="B31" s="647" t="s">
        <v>40</v>
      </c>
      <c r="C31" s="1455" t="str">
        <f>F11</f>
        <v>DL6FFRRLF74S01HE2M14</v>
      </c>
      <c r="D31" s="269" t="s">
        <v>130</v>
      </c>
      <c r="E31" s="882"/>
      <c r="F31" s="1115">
        <v>3</v>
      </c>
      <c r="G31" s="1455" t="s">
        <v>97</v>
      </c>
      <c r="H31" s="1429" t="s">
        <v>130</v>
      </c>
    </row>
    <row r="32" spans="1:11" s="7" customFormat="1" ht="15.75" x14ac:dyDescent="0.25">
      <c r="A32" s="1461">
        <v>4</v>
      </c>
      <c r="B32" s="647" t="s">
        <v>12</v>
      </c>
      <c r="C32" s="1455" t="s">
        <v>106</v>
      </c>
      <c r="D32" s="269" t="s">
        <v>130</v>
      </c>
      <c r="E32" s="882"/>
      <c r="F32" s="1115">
        <v>4</v>
      </c>
      <c r="G32" s="1435" t="s">
        <v>624</v>
      </c>
      <c r="H32" s="1446" t="s">
        <v>769</v>
      </c>
    </row>
    <row r="33" spans="1:8" s="7" customFormat="1" ht="15.75" x14ac:dyDescent="0.25">
      <c r="A33" s="1461">
        <v>5</v>
      </c>
      <c r="B33" s="647" t="s">
        <v>2</v>
      </c>
      <c r="C33" s="1455" t="s">
        <v>107</v>
      </c>
      <c r="D33" s="269" t="s">
        <v>130</v>
      </c>
      <c r="E33" s="882"/>
      <c r="F33" s="1115">
        <v>5</v>
      </c>
      <c r="G33" s="1435" t="s">
        <v>624</v>
      </c>
      <c r="H33" s="1446" t="s">
        <v>769</v>
      </c>
    </row>
    <row r="34" spans="1:8" s="7" customFormat="1" ht="15.75" x14ac:dyDescent="0.25">
      <c r="A34" s="1461">
        <v>6</v>
      </c>
      <c r="B34" s="647" t="s">
        <v>445</v>
      </c>
      <c r="C34" s="1474"/>
      <c r="D34" s="269" t="s">
        <v>44</v>
      </c>
      <c r="E34" s="427"/>
      <c r="F34" s="1115">
        <v>6</v>
      </c>
      <c r="G34" s="1435" t="s">
        <v>624</v>
      </c>
      <c r="H34" s="1446" t="s">
        <v>769</v>
      </c>
    </row>
    <row r="35" spans="1:8" s="7" customFormat="1" ht="15.75" x14ac:dyDescent="0.25">
      <c r="A35" s="1461">
        <v>7</v>
      </c>
      <c r="B35" s="647" t="s">
        <v>446</v>
      </c>
      <c r="C35" s="1474"/>
      <c r="D35" s="269" t="s">
        <v>43</v>
      </c>
      <c r="E35" s="427"/>
      <c r="F35" s="1115">
        <v>7</v>
      </c>
      <c r="G35" s="1435" t="s">
        <v>624</v>
      </c>
      <c r="H35" s="1446" t="s">
        <v>769</v>
      </c>
    </row>
    <row r="36" spans="1:8" s="7" customFormat="1" ht="15.75" x14ac:dyDescent="0.25">
      <c r="A36" s="1461">
        <v>8</v>
      </c>
      <c r="B36" s="647" t="s">
        <v>447</v>
      </c>
      <c r="C36" s="1474"/>
      <c r="D36" s="269" t="s">
        <v>43</v>
      </c>
      <c r="E36" s="427"/>
      <c r="F36" s="1115">
        <v>8</v>
      </c>
      <c r="G36" s="1435" t="s">
        <v>624</v>
      </c>
      <c r="H36" s="1446" t="s">
        <v>769</v>
      </c>
    </row>
    <row r="37" spans="1:8" s="7" customFormat="1" ht="15.75" x14ac:dyDescent="0.25">
      <c r="A37" s="1461">
        <v>9</v>
      </c>
      <c r="B37" s="647" t="s">
        <v>5</v>
      </c>
      <c r="C37" s="1473" t="s">
        <v>208</v>
      </c>
      <c r="D37" s="269" t="s">
        <v>130</v>
      </c>
      <c r="E37" s="427"/>
      <c r="F37" s="1115">
        <v>9</v>
      </c>
      <c r="G37" s="1435" t="s">
        <v>624</v>
      </c>
      <c r="H37" s="1446" t="s">
        <v>769</v>
      </c>
    </row>
    <row r="38" spans="1:8" s="7" customFormat="1" ht="15.75" x14ac:dyDescent="0.25">
      <c r="A38" s="1461">
        <v>10</v>
      </c>
      <c r="B38" s="647" t="s">
        <v>6</v>
      </c>
      <c r="C38" s="1473" t="str">
        <f>F11</f>
        <v>DL6FFRRLF74S01HE2M14</v>
      </c>
      <c r="D38" s="269" t="s">
        <v>130</v>
      </c>
      <c r="E38" s="427"/>
      <c r="F38" s="1115">
        <v>10</v>
      </c>
      <c r="G38" s="1435" t="s">
        <v>624</v>
      </c>
      <c r="H38" s="1446" t="s">
        <v>769</v>
      </c>
    </row>
    <row r="39" spans="1:8" s="7" customFormat="1" ht="15.75" x14ac:dyDescent="0.25">
      <c r="A39" s="1461">
        <v>11</v>
      </c>
      <c r="B39" s="647" t="s">
        <v>7</v>
      </c>
      <c r="C39" s="1473" t="str">
        <f>F12</f>
        <v>MP6I5ZYZBEU3UXPYFY54</v>
      </c>
      <c r="D39" s="269" t="s">
        <v>130</v>
      </c>
      <c r="E39" s="427"/>
      <c r="F39" s="1115">
        <v>11</v>
      </c>
      <c r="G39" s="1473" t="s">
        <v>93</v>
      </c>
      <c r="H39" s="1447" t="s">
        <v>130</v>
      </c>
    </row>
    <row r="40" spans="1:8" s="7" customFormat="1" ht="15.75" x14ac:dyDescent="0.25">
      <c r="A40" s="1461">
        <v>12</v>
      </c>
      <c r="B40" s="647" t="s">
        <v>46</v>
      </c>
      <c r="C40" s="1473" t="s">
        <v>1001</v>
      </c>
      <c r="D40" s="269" t="s">
        <v>130</v>
      </c>
      <c r="E40" s="427"/>
      <c r="F40" s="1115">
        <v>12</v>
      </c>
      <c r="G40" s="1435" t="s">
        <v>624</v>
      </c>
      <c r="H40" s="1446" t="s">
        <v>769</v>
      </c>
    </row>
    <row r="41" spans="1:8" s="7" customFormat="1" ht="15.75" x14ac:dyDescent="0.25">
      <c r="A41" s="1461">
        <v>13</v>
      </c>
      <c r="B41" s="647" t="s">
        <v>8</v>
      </c>
      <c r="C41" s="1474"/>
      <c r="D41" s="269" t="s">
        <v>43</v>
      </c>
      <c r="E41" s="427"/>
      <c r="F41" s="1115">
        <v>13</v>
      </c>
      <c r="G41" s="1435" t="s">
        <v>624</v>
      </c>
      <c r="H41" s="1429" t="s">
        <v>769</v>
      </c>
    </row>
    <row r="42" spans="1:8" s="7" customFormat="1" ht="15.75" x14ac:dyDescent="0.25">
      <c r="A42" s="1461">
        <v>14</v>
      </c>
      <c r="B42" s="647" t="s">
        <v>9</v>
      </c>
      <c r="C42" s="1474"/>
      <c r="D42" s="269" t="s">
        <v>43</v>
      </c>
      <c r="E42" s="427"/>
      <c r="F42" s="1115">
        <v>14</v>
      </c>
      <c r="G42" s="1435" t="s">
        <v>624</v>
      </c>
      <c r="H42" s="1429" t="s">
        <v>769</v>
      </c>
    </row>
    <row r="43" spans="1:8" s="7" customFormat="1" ht="15.75" x14ac:dyDescent="0.25">
      <c r="A43" s="1461">
        <v>15</v>
      </c>
      <c r="B43" s="647" t="s">
        <v>10</v>
      </c>
      <c r="C43" s="1455" t="str">
        <f>F25</f>
        <v>BN234OLS34M390P2LZNN</v>
      </c>
      <c r="D43" s="269" t="s">
        <v>43</v>
      </c>
      <c r="E43" s="427"/>
      <c r="F43" s="1115">
        <v>15</v>
      </c>
      <c r="G43" s="1435" t="s">
        <v>624</v>
      </c>
      <c r="H43" s="1429" t="s">
        <v>769</v>
      </c>
    </row>
    <row r="44" spans="1:8" s="7" customFormat="1" ht="15.75" x14ac:dyDescent="0.25">
      <c r="A44" s="1461">
        <v>16</v>
      </c>
      <c r="B44" s="647" t="s">
        <v>41</v>
      </c>
      <c r="C44" s="1474"/>
      <c r="D44" s="269" t="s">
        <v>44</v>
      </c>
      <c r="E44" s="427"/>
      <c r="F44" s="1115">
        <v>16</v>
      </c>
      <c r="G44" s="1435" t="s">
        <v>624</v>
      </c>
      <c r="H44" s="1429" t="s">
        <v>769</v>
      </c>
    </row>
    <row r="45" spans="1:8" s="7" customFormat="1" ht="15.75" x14ac:dyDescent="0.25">
      <c r="A45" s="1461">
        <v>17</v>
      </c>
      <c r="B45" s="647" t="s">
        <v>11</v>
      </c>
      <c r="C45" s="1468"/>
      <c r="D45" s="269" t="s">
        <v>43</v>
      </c>
      <c r="E45" s="427"/>
      <c r="F45" s="1115">
        <v>17</v>
      </c>
      <c r="G45" s="1435" t="s">
        <v>624</v>
      </c>
      <c r="H45" s="1429" t="s">
        <v>769</v>
      </c>
    </row>
    <row r="46" spans="1:8" s="7" customFormat="1" ht="15.75" x14ac:dyDescent="0.25">
      <c r="A46" s="1461">
        <v>18</v>
      </c>
      <c r="B46" s="647" t="s">
        <v>154</v>
      </c>
      <c r="C46" s="1436" t="s">
        <v>1010</v>
      </c>
      <c r="D46" s="269" t="s">
        <v>769</v>
      </c>
      <c r="E46" s="427"/>
      <c r="F46" s="1461">
        <v>18</v>
      </c>
      <c r="G46" s="1435" t="s">
        <v>624</v>
      </c>
      <c r="H46" s="269" t="s">
        <v>769</v>
      </c>
    </row>
    <row r="47" spans="1:8" s="7" customFormat="1" ht="15.75" x14ac:dyDescent="0.25">
      <c r="A47" s="678" t="s">
        <v>134</v>
      </c>
      <c r="B47" s="1224"/>
      <c r="C47" s="16"/>
      <c r="D47" s="1232"/>
      <c r="F47" s="1221"/>
      <c r="G47" s="175"/>
      <c r="H47" s="826"/>
    </row>
    <row r="48" spans="1:8" s="7" customFormat="1" ht="15.75" x14ac:dyDescent="0.25">
      <c r="A48" s="1461">
        <v>1</v>
      </c>
      <c r="B48" s="647" t="s">
        <v>49</v>
      </c>
      <c r="C48" s="1477" t="s">
        <v>120</v>
      </c>
      <c r="D48" s="269" t="s">
        <v>130</v>
      </c>
      <c r="E48" s="427"/>
      <c r="F48" s="1115">
        <v>1</v>
      </c>
      <c r="G48" s="1455" t="s">
        <v>120</v>
      </c>
      <c r="H48" s="1429" t="s">
        <v>130</v>
      </c>
    </row>
    <row r="49" spans="1:8" s="7" customFormat="1" ht="15.75" x14ac:dyDescent="0.25">
      <c r="A49" s="1461">
        <v>2</v>
      </c>
      <c r="B49" s="647" t="s">
        <v>15</v>
      </c>
      <c r="C49" s="42"/>
      <c r="D49" s="269" t="s">
        <v>44</v>
      </c>
      <c r="F49" s="1115">
        <v>2</v>
      </c>
      <c r="G49" s="1435" t="s">
        <v>624</v>
      </c>
      <c r="H49" s="1429" t="s">
        <v>769</v>
      </c>
    </row>
    <row r="50" spans="1:8" s="7" customFormat="1" ht="15.75" x14ac:dyDescent="0.25">
      <c r="A50" s="1461">
        <v>3</v>
      </c>
      <c r="B50" s="647" t="s">
        <v>79</v>
      </c>
      <c r="C50" s="919" t="s">
        <v>645</v>
      </c>
      <c r="D50" s="269" t="s">
        <v>130</v>
      </c>
      <c r="F50" s="1115">
        <v>3</v>
      </c>
      <c r="G50" s="912" t="s">
        <v>645</v>
      </c>
      <c r="H50" s="1537" t="s">
        <v>130</v>
      </c>
    </row>
    <row r="51" spans="1:8" s="7" customFormat="1" ht="15.75" x14ac:dyDescent="0.25">
      <c r="A51" s="1461">
        <v>4</v>
      </c>
      <c r="B51" s="647" t="s">
        <v>34</v>
      </c>
      <c r="C51" s="97" t="s">
        <v>142</v>
      </c>
      <c r="D51" s="269" t="s">
        <v>130</v>
      </c>
      <c r="F51" s="1115">
        <v>4</v>
      </c>
      <c r="G51" s="1435" t="s">
        <v>624</v>
      </c>
      <c r="H51" s="1429" t="s">
        <v>769</v>
      </c>
    </row>
    <row r="52" spans="1:8" s="7" customFormat="1" ht="15.75" x14ac:dyDescent="0.25">
      <c r="A52" s="1461">
        <v>5</v>
      </c>
      <c r="B52" s="647" t="s">
        <v>16</v>
      </c>
      <c r="C52" s="1477" t="b">
        <v>0</v>
      </c>
      <c r="D52" s="269" t="s">
        <v>130</v>
      </c>
      <c r="F52" s="1115">
        <v>5</v>
      </c>
      <c r="G52" s="1435" t="s">
        <v>624</v>
      </c>
      <c r="H52" s="1429" t="s">
        <v>769</v>
      </c>
    </row>
    <row r="53" spans="1:8" s="7" customFormat="1" ht="15.75" x14ac:dyDescent="0.25">
      <c r="A53" s="1461">
        <v>6</v>
      </c>
      <c r="B53" s="647" t="s">
        <v>50</v>
      </c>
      <c r="C53" s="42"/>
      <c r="D53" s="269" t="s">
        <v>44</v>
      </c>
      <c r="F53" s="1115">
        <v>6</v>
      </c>
      <c r="G53" s="1435" t="s">
        <v>624</v>
      </c>
      <c r="H53" s="1429" t="s">
        <v>769</v>
      </c>
    </row>
    <row r="54" spans="1:8" s="7" customFormat="1" ht="15.75" x14ac:dyDescent="0.25">
      <c r="A54" s="1461">
        <v>7</v>
      </c>
      <c r="B54" s="647" t="s">
        <v>13</v>
      </c>
      <c r="C54" s="42"/>
      <c r="D54" s="269" t="s">
        <v>44</v>
      </c>
      <c r="F54" s="1115">
        <v>7</v>
      </c>
      <c r="G54" s="1435" t="s">
        <v>624</v>
      </c>
      <c r="H54" s="1429" t="s">
        <v>769</v>
      </c>
    </row>
    <row r="55" spans="1:8" s="7" customFormat="1" ht="15.75" x14ac:dyDescent="0.25">
      <c r="A55" s="1461">
        <v>8</v>
      </c>
      <c r="B55" s="647" t="s">
        <v>14</v>
      </c>
      <c r="C55" s="245" t="s">
        <v>170</v>
      </c>
      <c r="D55" s="269" t="s">
        <v>130</v>
      </c>
      <c r="E55" s="427"/>
      <c r="F55" s="1115">
        <v>8</v>
      </c>
      <c r="G55" s="1435" t="s">
        <v>624</v>
      </c>
      <c r="H55" s="1431" t="s">
        <v>769</v>
      </c>
    </row>
    <row r="56" spans="1:8" s="7" customFormat="1" ht="15.75" x14ac:dyDescent="0.25">
      <c r="A56" s="1461">
        <v>9</v>
      </c>
      <c r="B56" s="647" t="s">
        <v>51</v>
      </c>
      <c r="C56" s="97" t="s">
        <v>985</v>
      </c>
      <c r="D56" s="269" t="s">
        <v>130</v>
      </c>
      <c r="E56" s="779"/>
      <c r="F56" s="1115">
        <v>9</v>
      </c>
      <c r="G56" s="1435" t="s">
        <v>624</v>
      </c>
      <c r="H56" s="1429" t="s">
        <v>769</v>
      </c>
    </row>
    <row r="57" spans="1:8" s="7" customFormat="1" ht="15.75" x14ac:dyDescent="0.25">
      <c r="A57" s="1461">
        <v>10</v>
      </c>
      <c r="B57" s="647" t="s">
        <v>35</v>
      </c>
      <c r="C57" s="42"/>
      <c r="D57" s="269" t="s">
        <v>44</v>
      </c>
      <c r="E57" s="779"/>
      <c r="F57" s="1115">
        <v>10</v>
      </c>
      <c r="G57" s="1435" t="s">
        <v>624</v>
      </c>
      <c r="H57" s="1429" t="s">
        <v>769</v>
      </c>
    </row>
    <row r="58" spans="1:8" s="7" customFormat="1" ht="15.75" x14ac:dyDescent="0.25">
      <c r="A58" s="1461">
        <v>11</v>
      </c>
      <c r="B58" s="647" t="s">
        <v>52</v>
      </c>
      <c r="C58" s="134"/>
      <c r="D58" s="269" t="s">
        <v>44</v>
      </c>
      <c r="E58" s="779"/>
      <c r="F58" s="1115">
        <v>11</v>
      </c>
      <c r="G58" s="1435" t="s">
        <v>624</v>
      </c>
      <c r="H58" s="1429" t="s">
        <v>769</v>
      </c>
    </row>
    <row r="59" spans="1:8" s="7" customFormat="1" ht="15.75" x14ac:dyDescent="0.25">
      <c r="A59" s="1461">
        <v>12</v>
      </c>
      <c r="B59" s="647" t="s">
        <v>53</v>
      </c>
      <c r="C59" s="1467" t="s">
        <v>644</v>
      </c>
      <c r="D59" s="269" t="s">
        <v>130</v>
      </c>
      <c r="F59" s="1115">
        <v>12</v>
      </c>
      <c r="G59" s="1435" t="s">
        <v>624</v>
      </c>
      <c r="H59" s="1429" t="s">
        <v>769</v>
      </c>
    </row>
    <row r="60" spans="1:8" s="7" customFormat="1" ht="15.75" x14ac:dyDescent="0.25">
      <c r="A60" s="1461">
        <v>13</v>
      </c>
      <c r="B60" s="647" t="s">
        <v>54</v>
      </c>
      <c r="C60" s="884" t="s">
        <v>645</v>
      </c>
      <c r="D60" s="269" t="s">
        <v>130</v>
      </c>
      <c r="F60" s="1115">
        <v>13</v>
      </c>
      <c r="G60" s="1435" t="s">
        <v>624</v>
      </c>
      <c r="H60" s="1429" t="s">
        <v>769</v>
      </c>
    </row>
    <row r="61" spans="1:8" s="7" customFormat="1" ht="15.75" x14ac:dyDescent="0.25">
      <c r="A61" s="1461">
        <v>14</v>
      </c>
      <c r="B61" s="647" t="s">
        <v>37</v>
      </c>
      <c r="C61" s="884" t="s">
        <v>1002</v>
      </c>
      <c r="D61" s="1143" t="s">
        <v>130</v>
      </c>
      <c r="F61" s="1115">
        <v>14</v>
      </c>
      <c r="G61" s="1435" t="s">
        <v>624</v>
      </c>
      <c r="H61" s="1429" t="s">
        <v>769</v>
      </c>
    </row>
    <row r="62" spans="1:8" s="7" customFormat="1" ht="15.75" x14ac:dyDescent="0.25">
      <c r="A62" s="1461">
        <v>15</v>
      </c>
      <c r="B62" s="647" t="s">
        <v>55</v>
      </c>
      <c r="C62" s="1436" t="s">
        <v>1010</v>
      </c>
      <c r="D62" s="1143" t="s">
        <v>769</v>
      </c>
      <c r="F62" s="1115">
        <v>15</v>
      </c>
      <c r="G62" s="912" t="s">
        <v>645</v>
      </c>
      <c r="H62" s="1429" t="s">
        <v>130</v>
      </c>
    </row>
    <row r="63" spans="1:8" s="7" customFormat="1" ht="15.75" x14ac:dyDescent="0.25">
      <c r="A63" s="1461">
        <v>16</v>
      </c>
      <c r="B63" s="647" t="s">
        <v>56</v>
      </c>
      <c r="C63" s="1436" t="s">
        <v>1010</v>
      </c>
      <c r="D63" s="269" t="s">
        <v>769</v>
      </c>
      <c r="E63" s="267"/>
      <c r="F63" s="1115">
        <v>16</v>
      </c>
      <c r="G63" s="1435" t="s">
        <v>624</v>
      </c>
      <c r="H63" s="1429" t="s">
        <v>769</v>
      </c>
    </row>
    <row r="64" spans="1:8" s="7" customFormat="1" ht="15.75" x14ac:dyDescent="0.25">
      <c r="A64" s="1461">
        <v>17</v>
      </c>
      <c r="B64" s="647" t="s">
        <v>57</v>
      </c>
      <c r="C64" s="919" t="s">
        <v>645</v>
      </c>
      <c r="D64" s="269" t="s">
        <v>769</v>
      </c>
      <c r="E64" s="267"/>
      <c r="F64" s="1115">
        <v>17</v>
      </c>
      <c r="G64" s="1435" t="s">
        <v>624</v>
      </c>
      <c r="H64" s="1429" t="s">
        <v>769</v>
      </c>
    </row>
    <row r="65" spans="1:8" s="7" customFormat="1" ht="15.75" x14ac:dyDescent="0.25">
      <c r="A65" s="1461">
        <v>18</v>
      </c>
      <c r="B65" s="647" t="s">
        <v>129</v>
      </c>
      <c r="C65" s="1140" t="s">
        <v>105</v>
      </c>
      <c r="D65" s="1143" t="s">
        <v>130</v>
      </c>
      <c r="E65" s="267"/>
      <c r="F65" s="1115">
        <v>18</v>
      </c>
      <c r="G65" s="1435" t="s">
        <v>624</v>
      </c>
      <c r="H65" s="1429" t="s">
        <v>769</v>
      </c>
    </row>
    <row r="66" spans="1:8" s="7" customFormat="1" ht="15.75" x14ac:dyDescent="0.25">
      <c r="A66" s="1461">
        <v>19</v>
      </c>
      <c r="B66" s="647" t="s">
        <v>17</v>
      </c>
      <c r="C66" s="1436" t="s">
        <v>1010</v>
      </c>
      <c r="D66" s="269" t="s">
        <v>769</v>
      </c>
      <c r="E66" s="299"/>
      <c r="F66" s="1115">
        <v>19</v>
      </c>
      <c r="G66" s="1435" t="s">
        <v>624</v>
      </c>
      <c r="H66" s="1429" t="s">
        <v>769</v>
      </c>
    </row>
    <row r="67" spans="1:8" s="7" customFormat="1" ht="15.75" x14ac:dyDescent="0.25">
      <c r="A67" s="1461">
        <v>20</v>
      </c>
      <c r="B67" s="647" t="s">
        <v>18</v>
      </c>
      <c r="C67" s="1436" t="s">
        <v>1010</v>
      </c>
      <c r="D67" s="269" t="s">
        <v>769</v>
      </c>
      <c r="E67" s="427"/>
      <c r="F67" s="1115">
        <v>20</v>
      </c>
      <c r="G67" s="1435" t="s">
        <v>624</v>
      </c>
      <c r="H67" s="1431" t="s">
        <v>769</v>
      </c>
    </row>
    <row r="68" spans="1:8" s="7" customFormat="1" ht="15.75" x14ac:dyDescent="0.25">
      <c r="A68" s="1461">
        <v>21</v>
      </c>
      <c r="B68" s="647" t="s">
        <v>58</v>
      </c>
      <c r="C68" s="1436" t="s">
        <v>1010</v>
      </c>
      <c r="D68" s="269" t="s">
        <v>769</v>
      </c>
      <c r="F68" s="1115">
        <v>21</v>
      </c>
      <c r="G68" s="1435" t="s">
        <v>624</v>
      </c>
      <c r="H68" s="1429" t="s">
        <v>769</v>
      </c>
    </row>
    <row r="69" spans="1:8" s="7" customFormat="1" ht="15.75" x14ac:dyDescent="0.25">
      <c r="A69" s="1461">
        <v>22</v>
      </c>
      <c r="B69" s="647" t="s">
        <v>651</v>
      </c>
      <c r="C69" s="1436" t="s">
        <v>1010</v>
      </c>
      <c r="D69" s="269" t="s">
        <v>769</v>
      </c>
      <c r="E69" s="267"/>
      <c r="F69" s="1115">
        <v>22</v>
      </c>
      <c r="G69" s="1435" t="s">
        <v>624</v>
      </c>
      <c r="H69" s="1429" t="s">
        <v>769</v>
      </c>
    </row>
    <row r="70" spans="1:8" s="7" customFormat="1" ht="15.75" x14ac:dyDescent="0.25">
      <c r="A70" s="1461">
        <v>23</v>
      </c>
      <c r="B70" s="647" t="s">
        <v>59</v>
      </c>
      <c r="C70" s="1436" t="s">
        <v>1010</v>
      </c>
      <c r="D70" s="269" t="s">
        <v>769</v>
      </c>
      <c r="F70" s="1115">
        <v>23</v>
      </c>
      <c r="G70" s="1435" t="s">
        <v>624</v>
      </c>
      <c r="H70" s="1429" t="s">
        <v>769</v>
      </c>
    </row>
    <row r="71" spans="1:8" s="7" customFormat="1" ht="15.75" x14ac:dyDescent="0.25">
      <c r="A71" s="1461">
        <v>24</v>
      </c>
      <c r="B71" s="647" t="s">
        <v>60</v>
      </c>
      <c r="C71" s="1436" t="s">
        <v>1010</v>
      </c>
      <c r="D71" s="269" t="s">
        <v>769</v>
      </c>
      <c r="F71" s="1115">
        <v>24</v>
      </c>
      <c r="G71" s="1435" t="s">
        <v>624</v>
      </c>
      <c r="H71" s="1429" t="s">
        <v>769</v>
      </c>
    </row>
    <row r="72" spans="1:8" s="7" customFormat="1" ht="15.75" x14ac:dyDescent="0.25">
      <c r="A72" s="1461">
        <v>25</v>
      </c>
      <c r="B72" s="647" t="s">
        <v>61</v>
      </c>
      <c r="C72" s="1436" t="s">
        <v>1010</v>
      </c>
      <c r="D72" s="269" t="s">
        <v>769</v>
      </c>
      <c r="F72" s="1115">
        <v>25</v>
      </c>
      <c r="G72" s="1435" t="s">
        <v>624</v>
      </c>
      <c r="H72" s="1429" t="s">
        <v>769</v>
      </c>
    </row>
    <row r="73" spans="1:8" s="7" customFormat="1" ht="15.75" x14ac:dyDescent="0.25">
      <c r="A73" s="1461">
        <v>26</v>
      </c>
      <c r="B73" s="647" t="s">
        <v>62</v>
      </c>
      <c r="C73" s="1436" t="s">
        <v>1010</v>
      </c>
      <c r="D73" s="269" t="s">
        <v>769</v>
      </c>
      <c r="F73" s="1115">
        <v>26</v>
      </c>
      <c r="G73" s="1435" t="s">
        <v>624</v>
      </c>
      <c r="H73" s="1429" t="s">
        <v>769</v>
      </c>
    </row>
    <row r="74" spans="1:8" s="7" customFormat="1" ht="15.75" x14ac:dyDescent="0.25">
      <c r="A74" s="1461">
        <v>27</v>
      </c>
      <c r="B74" s="647" t="s">
        <v>63</v>
      </c>
      <c r="C74" s="1436" t="s">
        <v>1010</v>
      </c>
      <c r="D74" s="269" t="s">
        <v>769</v>
      </c>
      <c r="F74" s="1115">
        <v>27</v>
      </c>
      <c r="G74" s="1435" t="s">
        <v>624</v>
      </c>
      <c r="H74" s="1429" t="s">
        <v>769</v>
      </c>
    </row>
    <row r="75" spans="1:8" s="7" customFormat="1" ht="15.75" x14ac:dyDescent="0.25">
      <c r="A75" s="1461">
        <v>28</v>
      </c>
      <c r="B75" s="647" t="s">
        <v>64</v>
      </c>
      <c r="C75" s="1436" t="s">
        <v>1010</v>
      </c>
      <c r="D75" s="269" t="s">
        <v>769</v>
      </c>
      <c r="F75" s="1115">
        <v>28</v>
      </c>
      <c r="G75" s="1435" t="s">
        <v>624</v>
      </c>
      <c r="H75" s="1429" t="s">
        <v>769</v>
      </c>
    </row>
    <row r="76" spans="1:8" s="7" customFormat="1" ht="15.75" x14ac:dyDescent="0.25">
      <c r="A76" s="1461">
        <v>29</v>
      </c>
      <c r="B76" s="647" t="s">
        <v>65</v>
      </c>
      <c r="C76" s="1436" t="s">
        <v>1010</v>
      </c>
      <c r="D76" s="269" t="s">
        <v>769</v>
      </c>
      <c r="F76" s="1115">
        <v>29</v>
      </c>
      <c r="G76" s="1435" t="s">
        <v>624</v>
      </c>
      <c r="H76" s="1429" t="s">
        <v>769</v>
      </c>
    </row>
    <row r="77" spans="1:8" s="7" customFormat="1" ht="15.75" x14ac:dyDescent="0.25">
      <c r="A77" s="1461">
        <v>30</v>
      </c>
      <c r="B77" s="647" t="s">
        <v>66</v>
      </c>
      <c r="C77" s="1436" t="s">
        <v>1010</v>
      </c>
      <c r="D77" s="269" t="s">
        <v>769</v>
      </c>
      <c r="F77" s="1115">
        <v>30</v>
      </c>
      <c r="G77" s="1435" t="s">
        <v>624</v>
      </c>
      <c r="H77" s="1429" t="s">
        <v>769</v>
      </c>
    </row>
    <row r="78" spans="1:8" s="7" customFormat="1" ht="15.75" x14ac:dyDescent="0.25">
      <c r="A78" s="1461">
        <v>31</v>
      </c>
      <c r="B78" s="647" t="s">
        <v>67</v>
      </c>
      <c r="C78" s="1436" t="s">
        <v>1010</v>
      </c>
      <c r="D78" s="269" t="s">
        <v>769</v>
      </c>
      <c r="F78" s="1115">
        <v>31</v>
      </c>
      <c r="G78" s="1435" t="s">
        <v>624</v>
      </c>
      <c r="H78" s="1429" t="s">
        <v>769</v>
      </c>
    </row>
    <row r="79" spans="1:8" s="7" customFormat="1" ht="15.75" x14ac:dyDescent="0.25">
      <c r="A79" s="1461">
        <v>32</v>
      </c>
      <c r="B79" s="647" t="s">
        <v>68</v>
      </c>
      <c r="C79" s="1436" t="s">
        <v>1010</v>
      </c>
      <c r="D79" s="269" t="s">
        <v>769</v>
      </c>
      <c r="F79" s="1115">
        <v>32</v>
      </c>
      <c r="G79" s="1435" t="s">
        <v>624</v>
      </c>
      <c r="H79" s="1429" t="s">
        <v>769</v>
      </c>
    </row>
    <row r="80" spans="1:8" s="7" customFormat="1" ht="15.75" x14ac:dyDescent="0.25">
      <c r="A80" s="1461">
        <v>35</v>
      </c>
      <c r="B80" s="647" t="s">
        <v>72</v>
      </c>
      <c r="C80" s="1436" t="s">
        <v>1010</v>
      </c>
      <c r="D80" s="269" t="s">
        <v>769</v>
      </c>
      <c r="F80" s="1115">
        <v>35</v>
      </c>
      <c r="G80" s="1435" t="s">
        <v>624</v>
      </c>
      <c r="H80" s="1429" t="s">
        <v>769</v>
      </c>
    </row>
    <row r="81" spans="1:8" s="7" customFormat="1" ht="15.75" x14ac:dyDescent="0.25">
      <c r="A81" s="1461">
        <v>36</v>
      </c>
      <c r="B81" s="647" t="s">
        <v>73</v>
      </c>
      <c r="C81" s="1436" t="s">
        <v>1010</v>
      </c>
      <c r="D81" s="269" t="s">
        <v>769</v>
      </c>
      <c r="F81" s="1115">
        <v>36</v>
      </c>
      <c r="G81" s="1435" t="s">
        <v>624</v>
      </c>
      <c r="H81" s="1429" t="s">
        <v>769</v>
      </c>
    </row>
    <row r="82" spans="1:8" s="7" customFormat="1" ht="15.75" x14ac:dyDescent="0.25">
      <c r="A82" s="1461">
        <v>37</v>
      </c>
      <c r="B82" s="647" t="s">
        <v>69</v>
      </c>
      <c r="C82" s="1436" t="s">
        <v>1010</v>
      </c>
      <c r="D82" s="1143" t="s">
        <v>130</v>
      </c>
      <c r="F82" s="1115">
        <v>37</v>
      </c>
      <c r="G82" s="1435" t="s">
        <v>624</v>
      </c>
      <c r="H82" s="1429" t="s">
        <v>769</v>
      </c>
    </row>
    <row r="83" spans="1:8" s="7" customFormat="1" ht="15.75" x14ac:dyDescent="0.25">
      <c r="A83" s="1461">
        <v>38</v>
      </c>
      <c r="B83" s="647" t="s">
        <v>70</v>
      </c>
      <c r="C83" s="45">
        <f>C24</f>
        <v>5911800</v>
      </c>
      <c r="D83" s="1143" t="s">
        <v>130</v>
      </c>
      <c r="F83" s="1115">
        <v>38</v>
      </c>
      <c r="G83" s="1435" t="s">
        <v>624</v>
      </c>
      <c r="H83" s="1429" t="s">
        <v>769</v>
      </c>
    </row>
    <row r="84" spans="1:8" s="7" customFormat="1" ht="15.75" x14ac:dyDescent="0.25">
      <c r="A84" s="1461">
        <v>39</v>
      </c>
      <c r="B84" s="647" t="s">
        <v>71</v>
      </c>
      <c r="C84" s="1477" t="s">
        <v>161</v>
      </c>
      <c r="D84" s="269" t="s">
        <v>130</v>
      </c>
      <c r="F84" s="1115">
        <v>39</v>
      </c>
      <c r="G84" s="1435" t="s">
        <v>624</v>
      </c>
      <c r="H84" s="1429" t="s">
        <v>769</v>
      </c>
    </row>
    <row r="85" spans="1:8" s="7" customFormat="1" ht="15.75" x14ac:dyDescent="0.25">
      <c r="A85" s="1461">
        <v>49</v>
      </c>
      <c r="B85" s="647" t="s">
        <v>335</v>
      </c>
      <c r="C85" s="45">
        <f>C21</f>
        <v>5900</v>
      </c>
      <c r="D85" s="269" t="s">
        <v>130</v>
      </c>
      <c r="F85" s="1461">
        <v>49</v>
      </c>
      <c r="G85" s="1435" t="s">
        <v>624</v>
      </c>
      <c r="H85" s="1551" t="s">
        <v>769</v>
      </c>
    </row>
    <row r="86" spans="1:8" s="7" customFormat="1" ht="15.75" x14ac:dyDescent="0.25">
      <c r="A86" s="1461">
        <v>73</v>
      </c>
      <c r="B86" s="647" t="s">
        <v>81</v>
      </c>
      <c r="C86" s="1140" t="b">
        <v>0</v>
      </c>
      <c r="D86" s="1147" t="s">
        <v>130</v>
      </c>
      <c r="F86" s="1115">
        <v>73</v>
      </c>
      <c r="G86" s="1435" t="s">
        <v>624</v>
      </c>
      <c r="H86" s="1429" t="s">
        <v>769</v>
      </c>
    </row>
    <row r="87" spans="1:8" s="7" customFormat="1" ht="15.75" x14ac:dyDescent="0.25">
      <c r="A87" s="1461">
        <v>74</v>
      </c>
      <c r="B87" s="647" t="s">
        <v>78</v>
      </c>
      <c r="C87" s="1436" t="s">
        <v>1010</v>
      </c>
      <c r="D87" s="1144" t="s">
        <v>769</v>
      </c>
      <c r="F87" s="1115">
        <v>74</v>
      </c>
      <c r="G87" s="1435" t="s">
        <v>624</v>
      </c>
      <c r="H87" s="1429" t="s">
        <v>769</v>
      </c>
    </row>
    <row r="88" spans="1:8" s="7" customFormat="1" ht="15.75" x14ac:dyDescent="0.25">
      <c r="A88" s="1461">
        <v>75</v>
      </c>
      <c r="B88" s="647" t="s">
        <v>19</v>
      </c>
      <c r="C88" s="1477" t="s">
        <v>987</v>
      </c>
      <c r="D88" s="679" t="s">
        <v>44</v>
      </c>
      <c r="F88" s="1115">
        <v>75</v>
      </c>
      <c r="G88" s="1435" t="s">
        <v>624</v>
      </c>
      <c r="H88" s="1429" t="s">
        <v>769</v>
      </c>
    </row>
    <row r="89" spans="1:8" s="7" customFormat="1" ht="15.75" x14ac:dyDescent="0.25">
      <c r="A89" s="1021">
        <v>76</v>
      </c>
      <c r="B89" s="9" t="s">
        <v>30</v>
      </c>
      <c r="C89" s="42"/>
      <c r="D89" s="679" t="s">
        <v>44</v>
      </c>
      <c r="F89" s="1115">
        <v>76</v>
      </c>
      <c r="G89" s="1435" t="s">
        <v>624</v>
      </c>
      <c r="H89" s="1429" t="s">
        <v>769</v>
      </c>
    </row>
    <row r="90" spans="1:8" s="7" customFormat="1" ht="15.75" x14ac:dyDescent="0.25">
      <c r="A90" s="1021">
        <v>77</v>
      </c>
      <c r="B90" s="9" t="s">
        <v>31</v>
      </c>
      <c r="C90" s="42"/>
      <c r="D90" s="679" t="s">
        <v>44</v>
      </c>
      <c r="F90" s="1115">
        <v>77</v>
      </c>
      <c r="G90" s="1435" t="s">
        <v>624</v>
      </c>
      <c r="H90" s="1432" t="s">
        <v>769</v>
      </c>
    </row>
    <row r="91" spans="1:8" s="7" customFormat="1" ht="15.75" x14ac:dyDescent="0.25">
      <c r="A91" s="1021">
        <v>78</v>
      </c>
      <c r="B91" s="9" t="s">
        <v>77</v>
      </c>
      <c r="C91" s="42"/>
      <c r="D91" s="1145" t="s">
        <v>44</v>
      </c>
      <c r="F91" s="1115">
        <v>78</v>
      </c>
      <c r="G91" s="1435" t="s">
        <v>624</v>
      </c>
      <c r="H91" s="1432" t="s">
        <v>769</v>
      </c>
    </row>
    <row r="92" spans="1:8" s="7" customFormat="1" ht="15.75" x14ac:dyDescent="0.25">
      <c r="A92" s="1021">
        <v>79</v>
      </c>
      <c r="B92" s="9" t="s">
        <v>76</v>
      </c>
      <c r="C92" s="42"/>
      <c r="D92" s="1145" t="s">
        <v>44</v>
      </c>
      <c r="F92" s="1115">
        <v>79</v>
      </c>
      <c r="G92" s="1435" t="s">
        <v>624</v>
      </c>
      <c r="H92" s="1433" t="s">
        <v>769</v>
      </c>
    </row>
    <row r="93" spans="1:8" s="7" customFormat="1" ht="15.75" x14ac:dyDescent="0.25">
      <c r="A93" s="1021">
        <v>80</v>
      </c>
      <c r="B93" s="647" t="s">
        <v>986</v>
      </c>
      <c r="C93" s="1477" t="s">
        <v>1003</v>
      </c>
      <c r="D93" s="679" t="s">
        <v>44</v>
      </c>
      <c r="F93" s="1021">
        <v>80</v>
      </c>
      <c r="G93" s="1435" t="s">
        <v>624</v>
      </c>
      <c r="H93" s="1429" t="s">
        <v>769</v>
      </c>
    </row>
    <row r="94" spans="1:8" s="7" customFormat="1" ht="15.75" x14ac:dyDescent="0.25">
      <c r="A94" s="1021">
        <v>81</v>
      </c>
      <c r="B94" s="647" t="s">
        <v>1007</v>
      </c>
      <c r="C94" s="1477" t="s">
        <v>1004</v>
      </c>
      <c r="D94" s="679" t="s">
        <v>44</v>
      </c>
      <c r="F94" s="1021">
        <v>81</v>
      </c>
      <c r="G94" s="1435" t="s">
        <v>624</v>
      </c>
      <c r="H94" s="1539" t="s">
        <v>769</v>
      </c>
    </row>
    <row r="95" spans="1:8" s="7" customFormat="1" ht="15.75" x14ac:dyDescent="0.25">
      <c r="A95" s="1021">
        <v>82</v>
      </c>
      <c r="B95" s="647" t="s">
        <v>1006</v>
      </c>
      <c r="C95" s="1477" t="s">
        <v>1005</v>
      </c>
      <c r="D95" s="679" t="s">
        <v>44</v>
      </c>
      <c r="F95" s="1021">
        <v>82</v>
      </c>
      <c r="G95" s="1435" t="s">
        <v>624</v>
      </c>
      <c r="H95" s="1429" t="s">
        <v>769</v>
      </c>
    </row>
    <row r="96" spans="1:8" s="7" customFormat="1" ht="15.75" x14ac:dyDescent="0.25">
      <c r="A96" s="1021">
        <v>83</v>
      </c>
      <c r="B96" s="9" t="s">
        <v>20</v>
      </c>
      <c r="C96" s="1529">
        <v>1000</v>
      </c>
      <c r="D96" s="679" t="s">
        <v>44</v>
      </c>
      <c r="F96" s="1115">
        <v>83</v>
      </c>
      <c r="G96" s="1435" t="s">
        <v>624</v>
      </c>
      <c r="H96" s="1429" t="s">
        <v>769</v>
      </c>
    </row>
    <row r="97" spans="1:8" s="7" customFormat="1" ht="15.75" x14ac:dyDescent="0.25">
      <c r="A97" s="1021">
        <v>84</v>
      </c>
      <c r="B97" s="9" t="s">
        <v>1008</v>
      </c>
      <c r="C97" s="1476" t="s">
        <v>1009</v>
      </c>
      <c r="D97" s="679" t="s">
        <v>44</v>
      </c>
      <c r="F97" s="1021">
        <v>84</v>
      </c>
      <c r="G97" s="1435" t="s">
        <v>624</v>
      </c>
      <c r="H97" s="1433" t="s">
        <v>769</v>
      </c>
    </row>
    <row r="98" spans="1:8" s="7" customFormat="1" ht="15.75" x14ac:dyDescent="0.25">
      <c r="A98" s="1021">
        <v>85</v>
      </c>
      <c r="B98" s="3" t="s">
        <v>21</v>
      </c>
      <c r="C98" s="42"/>
      <c r="D98" s="679" t="s">
        <v>43</v>
      </c>
      <c r="F98" s="1115">
        <v>85</v>
      </c>
      <c r="G98" s="1435" t="s">
        <v>624</v>
      </c>
      <c r="H98" s="1429" t="s">
        <v>769</v>
      </c>
    </row>
    <row r="99" spans="1:8" s="7" customFormat="1" ht="15.75" x14ac:dyDescent="0.25">
      <c r="A99" s="1021">
        <v>86</v>
      </c>
      <c r="B99" s="3" t="s">
        <v>22</v>
      </c>
      <c r="C99" s="1476" t="s">
        <v>161</v>
      </c>
      <c r="D99" s="679" t="s">
        <v>43</v>
      </c>
      <c r="F99" s="1115">
        <v>86</v>
      </c>
      <c r="G99" s="1435" t="s">
        <v>624</v>
      </c>
      <c r="H99" s="1433" t="s">
        <v>769</v>
      </c>
    </row>
    <row r="100" spans="1:8" s="7" customFormat="1" ht="15.75" x14ac:dyDescent="0.25">
      <c r="A100" s="1021">
        <v>87</v>
      </c>
      <c r="B100" s="3" t="s">
        <v>23</v>
      </c>
      <c r="C100" s="1372">
        <f>C85</f>
        <v>5900</v>
      </c>
      <c r="D100" s="679" t="s">
        <v>44</v>
      </c>
      <c r="F100" s="1115">
        <v>87</v>
      </c>
      <c r="G100" s="1435" t="s">
        <v>624</v>
      </c>
      <c r="H100" s="1433" t="s">
        <v>769</v>
      </c>
    </row>
    <row r="101" spans="1:8" s="7" customFormat="1" ht="15.75" x14ac:dyDescent="0.25">
      <c r="A101" s="1021">
        <v>88</v>
      </c>
      <c r="B101" s="3" t="s">
        <v>24</v>
      </c>
      <c r="C101" s="1372">
        <f>C96*C100</f>
        <v>5900000</v>
      </c>
      <c r="D101" s="679" t="s">
        <v>44</v>
      </c>
      <c r="F101" s="1115">
        <v>88</v>
      </c>
      <c r="G101" s="1435" t="s">
        <v>624</v>
      </c>
      <c r="H101" s="1433" t="s">
        <v>769</v>
      </c>
    </row>
    <row r="102" spans="1:8" s="7" customFormat="1" ht="15.75" x14ac:dyDescent="0.25">
      <c r="A102" s="1021">
        <v>89</v>
      </c>
      <c r="B102" s="3" t="s">
        <v>25</v>
      </c>
      <c r="C102" s="1257">
        <v>0</v>
      </c>
      <c r="D102" s="679" t="s">
        <v>44</v>
      </c>
      <c r="F102" s="1115">
        <v>89</v>
      </c>
      <c r="G102" s="1435" t="s">
        <v>624</v>
      </c>
      <c r="H102" s="1429" t="s">
        <v>769</v>
      </c>
    </row>
    <row r="103" spans="1:8" s="7" customFormat="1" ht="15.75" x14ac:dyDescent="0.25">
      <c r="A103" s="1021">
        <v>90</v>
      </c>
      <c r="B103" s="3" t="s">
        <v>26</v>
      </c>
      <c r="C103" s="42"/>
      <c r="D103" s="679" t="s">
        <v>44</v>
      </c>
      <c r="F103" s="1115">
        <v>90</v>
      </c>
      <c r="G103" s="1435" t="s">
        <v>624</v>
      </c>
      <c r="H103" s="1429" t="s">
        <v>769</v>
      </c>
    </row>
    <row r="104" spans="1:8" s="7" customFormat="1" ht="15.75" x14ac:dyDescent="0.25">
      <c r="A104" s="1021">
        <v>91</v>
      </c>
      <c r="B104" s="3" t="s">
        <v>27</v>
      </c>
      <c r="C104" s="42"/>
      <c r="D104" s="679" t="s">
        <v>44</v>
      </c>
      <c r="F104" s="1115">
        <v>91</v>
      </c>
      <c r="G104" s="1435" t="s">
        <v>624</v>
      </c>
      <c r="H104" s="1433" t="s">
        <v>769</v>
      </c>
    </row>
    <row r="105" spans="1:8" s="7" customFormat="1" ht="15.75" x14ac:dyDescent="0.25">
      <c r="A105" s="1021">
        <v>92</v>
      </c>
      <c r="B105" s="3" t="s">
        <v>28</v>
      </c>
      <c r="C105" s="42"/>
      <c r="D105" s="679" t="s">
        <v>44</v>
      </c>
      <c r="F105" s="1115">
        <v>92</v>
      </c>
      <c r="G105" s="1435" t="s">
        <v>624</v>
      </c>
      <c r="H105" s="1433" t="s">
        <v>769</v>
      </c>
    </row>
    <row r="106" spans="1:8" s="7" customFormat="1" ht="15.75" x14ac:dyDescent="0.25">
      <c r="A106" s="1021">
        <v>93</v>
      </c>
      <c r="B106" s="3" t="s">
        <v>75</v>
      </c>
      <c r="C106" s="42"/>
      <c r="D106" s="679" t="s">
        <v>44</v>
      </c>
      <c r="F106" s="1115">
        <v>93</v>
      </c>
      <c r="G106" s="1435" t="s">
        <v>624</v>
      </c>
      <c r="H106" s="269" t="s">
        <v>769</v>
      </c>
    </row>
    <row r="107" spans="1:8" s="7" customFormat="1" ht="15.75" x14ac:dyDescent="0.25">
      <c r="A107" s="1021">
        <v>94</v>
      </c>
      <c r="B107" s="3" t="s">
        <v>74</v>
      </c>
      <c r="C107" s="42"/>
      <c r="D107" s="679" t="s">
        <v>44</v>
      </c>
      <c r="F107" s="1115">
        <v>94</v>
      </c>
      <c r="G107" s="1435" t="s">
        <v>624</v>
      </c>
      <c r="H107" s="269" t="s">
        <v>769</v>
      </c>
    </row>
    <row r="108" spans="1:8" s="7" customFormat="1" ht="15.75" x14ac:dyDescent="0.25">
      <c r="A108" s="1021">
        <v>95</v>
      </c>
      <c r="B108" s="9" t="s">
        <v>38</v>
      </c>
      <c r="C108" s="42"/>
      <c r="D108" s="679" t="s">
        <v>44</v>
      </c>
      <c r="F108" s="1115">
        <v>95</v>
      </c>
      <c r="G108" s="1435" t="s">
        <v>624</v>
      </c>
      <c r="H108" s="1456" t="s">
        <v>769</v>
      </c>
    </row>
    <row r="109" spans="1:8" s="7" customFormat="1" ht="15.75" x14ac:dyDescent="0.25">
      <c r="A109" s="18">
        <v>96</v>
      </c>
      <c r="B109" s="10" t="s">
        <v>36</v>
      </c>
      <c r="C109" s="42"/>
      <c r="D109" s="679" t="s">
        <v>44</v>
      </c>
      <c r="F109" s="1115">
        <v>96</v>
      </c>
      <c r="G109" s="1435" t="s">
        <v>624</v>
      </c>
      <c r="H109" s="1456" t="s">
        <v>769</v>
      </c>
    </row>
    <row r="110" spans="1:8" s="7" customFormat="1" ht="15.75" x14ac:dyDescent="0.25">
      <c r="A110" s="18">
        <v>97</v>
      </c>
      <c r="B110" s="10" t="s">
        <v>32</v>
      </c>
      <c r="C110" s="42"/>
      <c r="D110" s="679" t="s">
        <v>44</v>
      </c>
      <c r="F110" s="1115">
        <v>97</v>
      </c>
      <c r="G110" s="1435" t="s">
        <v>624</v>
      </c>
      <c r="H110" s="1461" t="s">
        <v>769</v>
      </c>
    </row>
    <row r="111" spans="1:8" s="7" customFormat="1" ht="15.75" x14ac:dyDescent="0.25">
      <c r="A111" s="269">
        <v>98</v>
      </c>
      <c r="B111" s="659" t="s">
        <v>39</v>
      </c>
      <c r="C111" s="1476" t="s">
        <v>47</v>
      </c>
      <c r="D111" s="1143" t="s">
        <v>130</v>
      </c>
      <c r="F111" s="1115">
        <v>98</v>
      </c>
      <c r="G111" s="1470" t="s">
        <v>48</v>
      </c>
      <c r="H111" s="269" t="s">
        <v>130</v>
      </c>
    </row>
    <row r="112" spans="1:8" s="7" customFormat="1" ht="16.5" thickBot="1" x14ac:dyDescent="0.3">
      <c r="A112" s="269">
        <v>99</v>
      </c>
      <c r="B112" s="659" t="s">
        <v>29</v>
      </c>
      <c r="C112" s="1476" t="s">
        <v>117</v>
      </c>
      <c r="D112" s="1146" t="s">
        <v>130</v>
      </c>
      <c r="F112" s="1115">
        <v>99</v>
      </c>
      <c r="G112" s="1435" t="s">
        <v>624</v>
      </c>
      <c r="H112" s="269" t="s">
        <v>769</v>
      </c>
    </row>
    <row r="113" spans="1:8" s="7" customFormat="1" ht="15.75" x14ac:dyDescent="0.25">
      <c r="A113" s="175" t="s">
        <v>122</v>
      </c>
      <c r="C113" s="66">
        <v>37</v>
      </c>
      <c r="D113" s="56"/>
      <c r="F113" s="175"/>
      <c r="G113" s="66">
        <v>8</v>
      </c>
      <c r="H113" s="66"/>
    </row>
    <row r="114" spans="1:8" s="7" customFormat="1" ht="15.75" x14ac:dyDescent="0.25">
      <c r="C114" s="195"/>
      <c r="D114" s="57"/>
      <c r="F114" s="202"/>
    </row>
    <row r="115" spans="1:8" s="7" customFormat="1" ht="15.75" x14ac:dyDescent="0.25">
      <c r="D115" s="294"/>
      <c r="F115" s="202"/>
    </row>
    <row r="116" spans="1:8" s="7" customFormat="1" ht="15.75" x14ac:dyDescent="0.25">
      <c r="D116" s="294"/>
      <c r="F116" s="1475"/>
    </row>
    <row r="117" spans="1:8" s="7" customFormat="1" ht="15.75" x14ac:dyDescent="0.25">
      <c r="D117" s="294"/>
      <c r="F117" s="1475"/>
    </row>
    <row r="118" spans="1:8" s="7" customFormat="1" x14ac:dyDescent="0.25">
      <c r="D118" s="294"/>
      <c r="F118" s="212"/>
    </row>
    <row r="119" spans="1:8" s="7" customFormat="1" x14ac:dyDescent="0.25">
      <c r="D119" s="294"/>
    </row>
    <row r="120" spans="1:8" s="7" customFormat="1" x14ac:dyDescent="0.25">
      <c r="D120" s="294"/>
    </row>
    <row r="121" spans="1:8" s="7" customFormat="1" x14ac:dyDescent="0.25">
      <c r="D121" s="294"/>
    </row>
    <row r="122" spans="1:8" s="7" customFormat="1" x14ac:dyDescent="0.25">
      <c r="D122" s="294"/>
    </row>
    <row r="123" spans="1:8" s="7" customFormat="1" x14ac:dyDescent="0.25">
      <c r="D123" s="294"/>
    </row>
    <row r="124" spans="1:8" s="7" customFormat="1" x14ac:dyDescent="0.25">
      <c r="D124" s="294"/>
    </row>
    <row r="125" spans="1:8" s="7" customFormat="1" x14ac:dyDescent="0.25">
      <c r="D125" s="294"/>
    </row>
  </sheetData>
  <mergeCells count="9">
    <mergeCell ref="A28:C28"/>
    <mergeCell ref="F25:G25"/>
    <mergeCell ref="F26:G26"/>
    <mergeCell ref="F12:G12"/>
    <mergeCell ref="F11:G11"/>
    <mergeCell ref="F18:G18"/>
    <mergeCell ref="E28:K28"/>
    <mergeCell ref="F21:G21"/>
    <mergeCell ref="F22:G22"/>
  </mergeCells>
  <pageMargins left="0.23622047244094491" right="0.23622047244094491" top="0.19685039370078741" bottom="0.15748031496062992" header="0.11811023622047245" footer="0.11811023622047245"/>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145"/>
  <sheetViews>
    <sheetView zoomScale="75" zoomScaleNormal="75" workbookViewId="0">
      <selection activeCell="A9" sqref="A9"/>
    </sheetView>
  </sheetViews>
  <sheetFormatPr defaultRowHeight="15" x14ac:dyDescent="0.25"/>
  <cols>
    <col min="1" max="1" width="7.7109375" style="7" customWidth="1"/>
    <col min="2" max="2" width="54.7109375" style="7" customWidth="1"/>
    <col min="3" max="3" width="54.7109375" customWidth="1"/>
    <col min="4" max="4" width="3.140625" style="294" customWidth="1"/>
    <col min="5" max="5" width="13.85546875" style="7" customWidth="1"/>
    <col min="6" max="6" width="20.7109375" style="7" customWidth="1"/>
    <col min="7" max="17"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883</v>
      </c>
    </row>
    <row r="5" spans="1:7" s="7" customFormat="1" x14ac:dyDescent="0.25">
      <c r="D5" s="294"/>
    </row>
    <row r="6" spans="1:7" s="7" customFormat="1" x14ac:dyDescent="0.25">
      <c r="D6" s="294"/>
    </row>
    <row r="7" spans="1:7" s="7" customFormat="1" ht="11.25" customHeight="1" x14ac:dyDescent="0.25">
      <c r="D7" s="294"/>
    </row>
    <row r="8" spans="1:7" s="7" customFormat="1" ht="11.25" customHeight="1" x14ac:dyDescent="0.25">
      <c r="D8" s="294"/>
    </row>
    <row r="9" spans="1:7" s="175" customFormat="1" ht="15.75" x14ac:dyDescent="0.25">
      <c r="A9" s="1221" t="s">
        <v>131</v>
      </c>
      <c r="D9" s="56"/>
      <c r="E9" s="1221"/>
    </row>
    <row r="10" spans="1:7" s="175" customFormat="1" ht="15.75" x14ac:dyDescent="0.25">
      <c r="A10" s="1115">
        <v>1</v>
      </c>
      <c r="B10" s="873" t="s">
        <v>127</v>
      </c>
      <c r="C10" s="411" t="s">
        <v>128</v>
      </c>
      <c r="D10" s="56"/>
      <c r="E10" s="1221"/>
    </row>
    <row r="11" spans="1:7" s="7" customFormat="1" ht="15.75" x14ac:dyDescent="0.25">
      <c r="A11" s="1115">
        <v>2</v>
      </c>
      <c r="B11" s="873" t="s">
        <v>90</v>
      </c>
      <c r="C11" s="1181" t="s">
        <v>94</v>
      </c>
      <c r="D11" s="294"/>
      <c r="E11" s="1200" t="s">
        <v>95</v>
      </c>
      <c r="F11" s="1574" t="s">
        <v>93</v>
      </c>
      <c r="G11" s="1574"/>
    </row>
    <row r="12" spans="1:7" s="7" customFormat="1" ht="15.75" x14ac:dyDescent="0.25">
      <c r="A12" s="1115">
        <v>3</v>
      </c>
      <c r="B12" s="873" t="s">
        <v>91</v>
      </c>
      <c r="C12" s="1181" t="s">
        <v>96</v>
      </c>
      <c r="D12" s="294"/>
      <c r="E12" s="1200" t="s">
        <v>95</v>
      </c>
      <c r="F12" s="1574" t="s">
        <v>97</v>
      </c>
      <c r="G12" s="1574"/>
    </row>
    <row r="13" spans="1:7" s="7" customFormat="1" ht="15.75" x14ac:dyDescent="0.25">
      <c r="A13" s="1115">
        <v>4</v>
      </c>
      <c r="B13" s="873" t="s">
        <v>101</v>
      </c>
      <c r="C13" s="1187">
        <v>43941</v>
      </c>
      <c r="D13" s="294"/>
      <c r="E13" s="820"/>
      <c r="F13" s="175"/>
    </row>
    <row r="14" spans="1:7" s="7" customFormat="1" ht="15.75" x14ac:dyDescent="0.25">
      <c r="A14" s="1115">
        <v>5</v>
      </c>
      <c r="B14" s="873" t="s">
        <v>123</v>
      </c>
      <c r="C14" s="821">
        <v>0.45520833333333338</v>
      </c>
      <c r="D14" s="294"/>
      <c r="E14" s="820"/>
      <c r="F14" s="175"/>
    </row>
    <row r="15" spans="1:7" s="7" customFormat="1" ht="15.75" x14ac:dyDescent="0.25">
      <c r="A15" s="1115">
        <v>6</v>
      </c>
      <c r="B15" s="873" t="s">
        <v>124</v>
      </c>
      <c r="C15" s="1187" t="s">
        <v>125</v>
      </c>
      <c r="D15" s="294"/>
      <c r="E15" s="820"/>
      <c r="F15" s="175"/>
    </row>
    <row r="16" spans="1:7" s="7" customFormat="1" ht="15.75" x14ac:dyDescent="0.25">
      <c r="A16" s="1115">
        <v>7</v>
      </c>
      <c r="B16" s="873" t="s">
        <v>102</v>
      </c>
      <c r="C16" s="1187">
        <v>43942</v>
      </c>
      <c r="D16" s="294"/>
      <c r="E16" s="820"/>
      <c r="F16" s="175"/>
    </row>
    <row r="17" spans="1:7" s="7" customFormat="1" ht="15.75" x14ac:dyDescent="0.25">
      <c r="A17" s="1115">
        <v>8</v>
      </c>
      <c r="B17" s="873" t="s">
        <v>103</v>
      </c>
      <c r="C17" s="1187">
        <f>C16+7</f>
        <v>43949</v>
      </c>
      <c r="D17" s="294"/>
      <c r="E17" s="820"/>
      <c r="F17" s="175"/>
    </row>
    <row r="18" spans="1:7" s="7" customFormat="1" ht="15.75" x14ac:dyDescent="0.25">
      <c r="A18" s="1578">
        <v>9</v>
      </c>
      <c r="B18" s="1580" t="s">
        <v>85</v>
      </c>
      <c r="C18" s="1582" t="s">
        <v>98</v>
      </c>
      <c r="D18" s="294"/>
      <c r="E18" s="1200" t="s">
        <v>181</v>
      </c>
      <c r="F18" s="1575" t="s">
        <v>92</v>
      </c>
      <c r="G18" s="1575"/>
    </row>
    <row r="19" spans="1:7" s="7" customFormat="1" ht="15.75" x14ac:dyDescent="0.25">
      <c r="A19" s="1579"/>
      <c r="B19" s="1581"/>
      <c r="C19" s="1583"/>
      <c r="D19" s="294"/>
      <c r="E19" s="1200" t="s">
        <v>182</v>
      </c>
      <c r="F19" s="1574" t="s">
        <v>119</v>
      </c>
      <c r="G19" s="1574"/>
    </row>
    <row r="20" spans="1:7" s="7" customFormat="1" ht="15.75" x14ac:dyDescent="0.25">
      <c r="A20" s="1115">
        <v>10</v>
      </c>
      <c r="B20" s="873" t="s">
        <v>86</v>
      </c>
      <c r="C20" s="109">
        <v>10000000</v>
      </c>
      <c r="D20" s="294"/>
      <c r="E20" s="823"/>
      <c r="F20" s="175"/>
    </row>
    <row r="21" spans="1:7" s="7" customFormat="1" ht="15.75" x14ac:dyDescent="0.25">
      <c r="A21" s="1115">
        <v>11</v>
      </c>
      <c r="B21" s="873" t="s">
        <v>87</v>
      </c>
      <c r="C21" s="109">
        <f>(C20*(F21/100))+(C20*((1.5*340)/(100*365)))</f>
        <v>10213826.02739726</v>
      </c>
      <c r="D21" s="294"/>
      <c r="E21" s="1203" t="s">
        <v>100</v>
      </c>
      <c r="F21" s="1576">
        <v>100.741</v>
      </c>
      <c r="G21" s="1576"/>
    </row>
    <row r="22" spans="1:7" s="7" customFormat="1" ht="15.75" x14ac:dyDescent="0.25">
      <c r="A22" s="1115">
        <v>12</v>
      </c>
      <c r="B22" s="873" t="s">
        <v>83</v>
      </c>
      <c r="C22" s="109">
        <f>C21*(1-0.005)</f>
        <v>10162756.897260273</v>
      </c>
      <c r="D22" s="294"/>
      <c r="E22" s="1203" t="s">
        <v>89</v>
      </c>
      <c r="F22" s="1606">
        <f>(C21-C22)/C21</f>
        <v>5.0000000000000877E-3</v>
      </c>
      <c r="G22" s="1606"/>
    </row>
    <row r="23" spans="1:7" s="7" customFormat="1" ht="15.75" x14ac:dyDescent="0.25">
      <c r="A23" s="1115">
        <v>13</v>
      </c>
      <c r="B23" s="873" t="s">
        <v>88</v>
      </c>
      <c r="C23" s="1181" t="s">
        <v>99</v>
      </c>
      <c r="D23" s="294"/>
      <c r="E23" s="300"/>
      <c r="F23" s="175"/>
    </row>
    <row r="24" spans="1:7" s="7" customFormat="1" ht="15.75" x14ac:dyDescent="0.25">
      <c r="A24" s="1115">
        <v>14</v>
      </c>
      <c r="B24" s="873" t="s">
        <v>82</v>
      </c>
      <c r="C24" s="666">
        <v>-6.1000000000000004E-3</v>
      </c>
      <c r="D24" s="294"/>
      <c r="E24" s="824"/>
      <c r="F24" s="1195"/>
    </row>
    <row r="25" spans="1:7" s="7" customFormat="1" ht="15.75" x14ac:dyDescent="0.25">
      <c r="A25" s="1115">
        <v>15</v>
      </c>
      <c r="B25" s="873" t="s">
        <v>84</v>
      </c>
      <c r="C25" s="109">
        <f>C22*(1+((C24*(C17-C16))/(360)))</f>
        <v>10161551.481372736</v>
      </c>
      <c r="D25" s="294"/>
      <c r="E25" s="825"/>
      <c r="F25" s="175"/>
    </row>
    <row r="26" spans="1:7" s="7" customFormat="1" ht="15.75" x14ac:dyDescent="0.25">
      <c r="A26" s="1115">
        <v>16</v>
      </c>
      <c r="B26" s="873" t="s">
        <v>316</v>
      </c>
      <c r="C26" s="131" t="s">
        <v>315</v>
      </c>
      <c r="D26" s="1169"/>
    </row>
    <row r="27" spans="1:7" s="7" customFormat="1" ht="31.5" x14ac:dyDescent="0.25">
      <c r="A27" s="1603" t="s">
        <v>133</v>
      </c>
      <c r="B27" s="1603"/>
      <c r="C27" s="1604"/>
      <c r="D27" s="56"/>
      <c r="E27" s="175"/>
      <c r="F27" s="913" t="s">
        <v>858</v>
      </c>
    </row>
    <row r="28" spans="1:7" s="7" customFormat="1" ht="15.75" x14ac:dyDescent="0.25">
      <c r="A28" s="537">
        <v>1</v>
      </c>
      <c r="B28" s="647" t="s">
        <v>0</v>
      </c>
      <c r="C28" s="1183" t="s">
        <v>643</v>
      </c>
      <c r="D28" s="269" t="s">
        <v>130</v>
      </c>
      <c r="E28" s="881" t="s">
        <v>283</v>
      </c>
      <c r="F28" s="1115"/>
    </row>
    <row r="29" spans="1:7" s="7" customFormat="1" ht="15.75" x14ac:dyDescent="0.25">
      <c r="A29" s="537">
        <v>2</v>
      </c>
      <c r="B29" s="647" t="s">
        <v>1</v>
      </c>
      <c r="C29" s="1181" t="str">
        <f>F11</f>
        <v>MP6I5ZYZBEU3UXPYFY54</v>
      </c>
      <c r="D29" s="269" t="s">
        <v>130</v>
      </c>
      <c r="E29" s="882" t="s">
        <v>283</v>
      </c>
      <c r="F29" s="1125" t="s">
        <v>963</v>
      </c>
    </row>
    <row r="30" spans="1:7" s="7" customFormat="1" ht="15.75" x14ac:dyDescent="0.25">
      <c r="A30" s="537">
        <v>3</v>
      </c>
      <c r="B30" s="647" t="s">
        <v>40</v>
      </c>
      <c r="C30" s="1181" t="str">
        <f>F11</f>
        <v>MP6I5ZYZBEU3UXPYFY54</v>
      </c>
      <c r="D30" s="269" t="s">
        <v>130</v>
      </c>
      <c r="E30" s="882"/>
      <c r="F30" s="1125">
        <v>4.0999999999999996</v>
      </c>
    </row>
    <row r="31" spans="1:7" s="7" customFormat="1" ht="15.75" x14ac:dyDescent="0.25">
      <c r="A31" s="537">
        <v>4</v>
      </c>
      <c r="B31" s="647" t="s">
        <v>12</v>
      </c>
      <c r="C31" s="1181" t="s">
        <v>106</v>
      </c>
      <c r="D31" s="269" t="s">
        <v>130</v>
      </c>
      <c r="E31" s="882"/>
      <c r="F31" s="1114"/>
    </row>
    <row r="32" spans="1:7" s="7" customFormat="1" ht="15.75" x14ac:dyDescent="0.25">
      <c r="A32" s="537">
        <v>5</v>
      </c>
      <c r="B32" s="647" t="s">
        <v>2</v>
      </c>
      <c r="C32" s="1181" t="s">
        <v>107</v>
      </c>
      <c r="D32" s="269" t="s">
        <v>130</v>
      </c>
      <c r="E32" s="882"/>
      <c r="F32" s="1119"/>
    </row>
    <row r="33" spans="1:6" ht="15.75" x14ac:dyDescent="0.25">
      <c r="A33" s="537">
        <v>6</v>
      </c>
      <c r="B33" s="647" t="s">
        <v>445</v>
      </c>
      <c r="C33" s="1137"/>
      <c r="D33" s="269" t="s">
        <v>44</v>
      </c>
      <c r="E33" s="427"/>
      <c r="F33" s="1114"/>
    </row>
    <row r="34" spans="1:6" ht="15.75" x14ac:dyDescent="0.25">
      <c r="A34" s="537">
        <v>7</v>
      </c>
      <c r="B34" s="647" t="s">
        <v>446</v>
      </c>
      <c r="C34" s="1137"/>
      <c r="D34" s="269" t="s">
        <v>43</v>
      </c>
      <c r="E34" s="427" t="s">
        <v>283</v>
      </c>
      <c r="F34" s="1114"/>
    </row>
    <row r="35" spans="1:6" ht="15.75" x14ac:dyDescent="0.25">
      <c r="A35" s="537">
        <v>8</v>
      </c>
      <c r="B35" s="647" t="s">
        <v>447</v>
      </c>
      <c r="C35" s="1137"/>
      <c r="D35" s="269" t="s">
        <v>43</v>
      </c>
      <c r="E35" s="427" t="s">
        <v>283</v>
      </c>
      <c r="F35" s="1114"/>
    </row>
    <row r="36" spans="1:6" ht="15.75" x14ac:dyDescent="0.25">
      <c r="A36" s="537">
        <v>9</v>
      </c>
      <c r="B36" s="647" t="s">
        <v>5</v>
      </c>
      <c r="C36" s="1132" t="s">
        <v>109</v>
      </c>
      <c r="D36" s="269" t="s">
        <v>130</v>
      </c>
      <c r="E36" s="427"/>
      <c r="F36" s="1115"/>
    </row>
    <row r="37" spans="1:6" ht="15.75" x14ac:dyDescent="0.25">
      <c r="A37" s="537">
        <v>10</v>
      </c>
      <c r="B37" s="647" t="s">
        <v>6</v>
      </c>
      <c r="C37" s="1132" t="s">
        <v>93</v>
      </c>
      <c r="D37" s="269" t="s">
        <v>130</v>
      </c>
      <c r="E37" s="427" t="s">
        <v>283</v>
      </c>
      <c r="F37" s="1125">
        <v>4.0999999999999996</v>
      </c>
    </row>
    <row r="38" spans="1:6" ht="15.75" x14ac:dyDescent="0.25">
      <c r="A38" s="537">
        <v>11</v>
      </c>
      <c r="B38" s="647" t="s">
        <v>7</v>
      </c>
      <c r="C38" s="1132" t="str">
        <f>F12</f>
        <v>DL6FFRRLF74S01HE2M14</v>
      </c>
      <c r="D38" s="269" t="s">
        <v>130</v>
      </c>
      <c r="E38" s="427"/>
      <c r="F38" s="1125">
        <v>4.0999999999999996</v>
      </c>
    </row>
    <row r="39" spans="1:6" ht="15.75" x14ac:dyDescent="0.25">
      <c r="A39" s="537">
        <v>12</v>
      </c>
      <c r="B39" s="647" t="s">
        <v>46</v>
      </c>
      <c r="C39" s="1132" t="s">
        <v>108</v>
      </c>
      <c r="D39" s="269" t="s">
        <v>130</v>
      </c>
      <c r="E39" s="427"/>
      <c r="F39" s="1125">
        <v>4.2</v>
      </c>
    </row>
    <row r="40" spans="1:6" ht="15.75" x14ac:dyDescent="0.25">
      <c r="A40" s="537">
        <v>13</v>
      </c>
      <c r="B40" s="647" t="s">
        <v>8</v>
      </c>
      <c r="C40" s="1137"/>
      <c r="D40" s="269" t="s">
        <v>43</v>
      </c>
      <c r="E40" s="427" t="s">
        <v>283</v>
      </c>
      <c r="F40" s="1115">
        <v>4.3</v>
      </c>
    </row>
    <row r="41" spans="1:6" ht="15.75" x14ac:dyDescent="0.25">
      <c r="A41" s="537">
        <v>14</v>
      </c>
      <c r="B41" s="647" t="s">
        <v>9</v>
      </c>
      <c r="C41" s="1137"/>
      <c r="D41" s="269" t="s">
        <v>43</v>
      </c>
      <c r="E41" s="427"/>
      <c r="F41" s="1118"/>
    </row>
    <row r="42" spans="1:6" ht="15.75" x14ac:dyDescent="0.25">
      <c r="A42" s="537">
        <v>15</v>
      </c>
      <c r="B42" s="647" t="s">
        <v>10</v>
      </c>
      <c r="C42" s="1137"/>
      <c r="D42" s="269" t="s">
        <v>43</v>
      </c>
      <c r="E42" s="427"/>
      <c r="F42" s="1125">
        <v>4.3</v>
      </c>
    </row>
    <row r="43" spans="1:6" ht="15.75" x14ac:dyDescent="0.25">
      <c r="A43" s="537">
        <v>16</v>
      </c>
      <c r="B43" s="647" t="s">
        <v>41</v>
      </c>
      <c r="C43" s="1137"/>
      <c r="D43" s="269" t="s">
        <v>44</v>
      </c>
      <c r="E43" s="427"/>
      <c r="F43" s="1116"/>
    </row>
    <row r="44" spans="1:6" ht="15.75" x14ac:dyDescent="0.25">
      <c r="A44" s="537">
        <v>17</v>
      </c>
      <c r="B44" s="647" t="s">
        <v>11</v>
      </c>
      <c r="C44" s="1133" t="str">
        <f>C30</f>
        <v>MP6I5ZYZBEU3UXPYFY54</v>
      </c>
      <c r="D44" s="269" t="s">
        <v>43</v>
      </c>
      <c r="E44" s="427" t="s">
        <v>283</v>
      </c>
      <c r="F44" s="1115">
        <v>4.5</v>
      </c>
    </row>
    <row r="45" spans="1:6" ht="15.75" x14ac:dyDescent="0.25">
      <c r="A45" s="537">
        <v>18</v>
      </c>
      <c r="B45" s="647" t="s">
        <v>154</v>
      </c>
      <c r="C45" s="72"/>
      <c r="D45" s="269" t="s">
        <v>43</v>
      </c>
      <c r="E45" s="427"/>
      <c r="F45" s="1115"/>
    </row>
    <row r="46" spans="1:6" ht="15.75" x14ac:dyDescent="0.25">
      <c r="A46" s="678" t="s">
        <v>134</v>
      </c>
      <c r="B46" s="1224"/>
      <c r="C46" s="16"/>
      <c r="D46" s="1423"/>
      <c r="F46" s="198"/>
    </row>
    <row r="47" spans="1:6" ht="15.75" x14ac:dyDescent="0.25">
      <c r="A47" s="537">
        <v>1</v>
      </c>
      <c r="B47" s="647" t="s">
        <v>49</v>
      </c>
      <c r="C47" s="1139" t="s">
        <v>120</v>
      </c>
      <c r="D47" s="1143" t="s">
        <v>130</v>
      </c>
      <c r="E47" s="427" t="s">
        <v>283</v>
      </c>
      <c r="F47" s="1115">
        <v>3.1</v>
      </c>
    </row>
    <row r="48" spans="1:6" ht="15.75" x14ac:dyDescent="0.25">
      <c r="A48" s="537">
        <v>2</v>
      </c>
      <c r="B48" s="647" t="s">
        <v>15</v>
      </c>
      <c r="C48" s="42"/>
      <c r="D48" s="1143" t="s">
        <v>44</v>
      </c>
      <c r="F48" s="1115"/>
    </row>
    <row r="49" spans="1:6" ht="15.75" x14ac:dyDescent="0.25">
      <c r="A49" s="537">
        <v>3</v>
      </c>
      <c r="B49" s="647" t="s">
        <v>79</v>
      </c>
      <c r="C49" s="919" t="s">
        <v>645</v>
      </c>
      <c r="D49" s="1143" t="s">
        <v>130</v>
      </c>
      <c r="F49" s="1128">
        <v>9.1999999999999993</v>
      </c>
    </row>
    <row r="50" spans="1:6" ht="15.75" x14ac:dyDescent="0.25">
      <c r="A50" s="537">
        <v>4</v>
      </c>
      <c r="B50" s="647" t="s">
        <v>34</v>
      </c>
      <c r="C50" s="97" t="s">
        <v>110</v>
      </c>
      <c r="D50" s="1143" t="s">
        <v>130</v>
      </c>
      <c r="F50" s="1115" t="s">
        <v>978</v>
      </c>
    </row>
    <row r="51" spans="1:6" ht="15.75" x14ac:dyDescent="0.25">
      <c r="A51" s="537">
        <v>5</v>
      </c>
      <c r="B51" s="647" t="s">
        <v>16</v>
      </c>
      <c r="C51" s="1139" t="b">
        <v>0</v>
      </c>
      <c r="D51" s="1143" t="s">
        <v>130</v>
      </c>
      <c r="F51" s="1115"/>
    </row>
    <row r="52" spans="1:6" ht="15.75" x14ac:dyDescent="0.25">
      <c r="A52" s="537">
        <v>6</v>
      </c>
      <c r="B52" s="647" t="s">
        <v>50</v>
      </c>
      <c r="C52" s="42"/>
      <c r="D52" s="1143" t="s">
        <v>44</v>
      </c>
      <c r="F52" s="1115"/>
    </row>
    <row r="53" spans="1:6" ht="15.75" x14ac:dyDescent="0.25">
      <c r="A53" s="537">
        <v>7</v>
      </c>
      <c r="B53" s="647" t="s">
        <v>13</v>
      </c>
      <c r="C53" s="42"/>
      <c r="D53" s="1143" t="s">
        <v>44</v>
      </c>
      <c r="F53" s="1115"/>
    </row>
    <row r="54" spans="1:6" ht="15.75" x14ac:dyDescent="0.25">
      <c r="A54" s="537">
        <v>8</v>
      </c>
      <c r="B54" s="647" t="s">
        <v>14</v>
      </c>
      <c r="C54" s="245" t="s">
        <v>170</v>
      </c>
      <c r="D54" s="1143" t="s">
        <v>130</v>
      </c>
      <c r="E54" s="427" t="s">
        <v>283</v>
      </c>
      <c r="F54" s="1121" t="s">
        <v>954</v>
      </c>
    </row>
    <row r="55" spans="1:6" ht="15.75" x14ac:dyDescent="0.25">
      <c r="A55" s="537">
        <v>9</v>
      </c>
      <c r="B55" s="647" t="s">
        <v>51</v>
      </c>
      <c r="C55" s="97" t="s">
        <v>104</v>
      </c>
      <c r="D55" s="1143" t="s">
        <v>130</v>
      </c>
      <c r="E55" s="779"/>
      <c r="F55" s="1115">
        <v>8.4</v>
      </c>
    </row>
    <row r="56" spans="1:6" ht="15.75" x14ac:dyDescent="0.25">
      <c r="A56" s="537">
        <v>10</v>
      </c>
      <c r="B56" s="647" t="s">
        <v>35</v>
      </c>
      <c r="C56" s="42"/>
      <c r="D56" s="1143" t="s">
        <v>44</v>
      </c>
      <c r="E56" s="779"/>
      <c r="F56" s="1115"/>
    </row>
    <row r="57" spans="1:6" ht="15.75" x14ac:dyDescent="0.25">
      <c r="A57" s="537">
        <v>11</v>
      </c>
      <c r="B57" s="647" t="s">
        <v>52</v>
      </c>
      <c r="C57" s="97">
        <v>2011</v>
      </c>
      <c r="D57" s="1143" t="s">
        <v>44</v>
      </c>
      <c r="E57" s="779"/>
      <c r="F57" s="1115"/>
    </row>
    <row r="58" spans="1:6" ht="15.75" x14ac:dyDescent="0.25">
      <c r="A58" s="537">
        <v>12</v>
      </c>
      <c r="B58" s="647" t="s">
        <v>53</v>
      </c>
      <c r="C58" s="1134" t="s">
        <v>644</v>
      </c>
      <c r="D58" s="1143" t="s">
        <v>130</v>
      </c>
      <c r="F58" s="53"/>
    </row>
    <row r="59" spans="1:6" ht="15.75" x14ac:dyDescent="0.25">
      <c r="A59" s="537">
        <v>13</v>
      </c>
      <c r="B59" s="647" t="s">
        <v>54</v>
      </c>
      <c r="C59" s="884" t="s">
        <v>646</v>
      </c>
      <c r="D59" s="1143" t="s">
        <v>130</v>
      </c>
      <c r="F59" s="1123"/>
    </row>
    <row r="60" spans="1:6" ht="15.75" x14ac:dyDescent="0.25">
      <c r="A60" s="537">
        <v>14</v>
      </c>
      <c r="B60" s="647" t="s">
        <v>37</v>
      </c>
      <c r="C60" s="884" t="s">
        <v>647</v>
      </c>
      <c r="D60" s="1143" t="s">
        <v>44</v>
      </c>
      <c r="E60" s="881" t="s">
        <v>283</v>
      </c>
      <c r="F60" s="1123"/>
    </row>
    <row r="61" spans="1:6" ht="15.75" x14ac:dyDescent="0.25">
      <c r="A61" s="537">
        <v>15</v>
      </c>
      <c r="B61" s="647" t="s">
        <v>55</v>
      </c>
      <c r="C61" s="1435" t="s">
        <v>1018</v>
      </c>
      <c r="D61" s="1143" t="s">
        <v>769</v>
      </c>
      <c r="F61" s="1115"/>
    </row>
    <row r="62" spans="1:6" ht="15.75" x14ac:dyDescent="0.25">
      <c r="A62" s="537">
        <v>16</v>
      </c>
      <c r="B62" s="647" t="s">
        <v>56</v>
      </c>
      <c r="C62" s="134"/>
      <c r="D62" s="1143" t="s">
        <v>44</v>
      </c>
      <c r="E62" s="267" t="s">
        <v>283</v>
      </c>
      <c r="F62" s="1115">
        <v>5.3</v>
      </c>
    </row>
    <row r="63" spans="1:6" ht="15.75" x14ac:dyDescent="0.25">
      <c r="A63" s="537">
        <v>17</v>
      </c>
      <c r="B63" s="647" t="s">
        <v>57</v>
      </c>
      <c r="C63" s="171"/>
      <c r="D63" s="1143" t="s">
        <v>43</v>
      </c>
      <c r="E63" s="267" t="s">
        <v>283</v>
      </c>
      <c r="F63" s="1122">
        <v>5.4</v>
      </c>
    </row>
    <row r="64" spans="1:6" ht="15.75" x14ac:dyDescent="0.25">
      <c r="A64" s="537">
        <v>18</v>
      </c>
      <c r="B64" s="647" t="s">
        <v>129</v>
      </c>
      <c r="C64" s="1140" t="s">
        <v>105</v>
      </c>
      <c r="D64" s="1143" t="s">
        <v>130</v>
      </c>
      <c r="E64" s="267" t="s">
        <v>283</v>
      </c>
      <c r="F64" s="1115">
        <v>6.3</v>
      </c>
    </row>
    <row r="65" spans="1:6" ht="15.75" x14ac:dyDescent="0.25">
      <c r="A65" s="537">
        <v>19</v>
      </c>
      <c r="B65" s="647" t="s">
        <v>17</v>
      </c>
      <c r="C65" s="1139" t="b">
        <v>0</v>
      </c>
      <c r="D65" s="1143" t="s">
        <v>130</v>
      </c>
      <c r="E65" s="299"/>
      <c r="F65" s="1115"/>
    </row>
    <row r="66" spans="1:6" ht="15.75" x14ac:dyDescent="0.25">
      <c r="A66" s="537">
        <v>20</v>
      </c>
      <c r="B66" s="647" t="s">
        <v>18</v>
      </c>
      <c r="C66" s="1139" t="s">
        <v>111</v>
      </c>
      <c r="D66" s="679" t="s">
        <v>130</v>
      </c>
      <c r="E66" s="427" t="s">
        <v>283</v>
      </c>
      <c r="F66" s="1115">
        <v>6.15</v>
      </c>
    </row>
    <row r="67" spans="1:6" ht="15.75" x14ac:dyDescent="0.25">
      <c r="A67" s="537">
        <v>21</v>
      </c>
      <c r="B67" s="647" t="s">
        <v>58</v>
      </c>
      <c r="C67" s="1139" t="b">
        <v>0</v>
      </c>
      <c r="D67" s="1143" t="s">
        <v>130</v>
      </c>
      <c r="F67" s="1115"/>
    </row>
    <row r="68" spans="1:6" ht="15.75" x14ac:dyDescent="0.25">
      <c r="A68" s="537">
        <v>22</v>
      </c>
      <c r="B68" s="647" t="s">
        <v>651</v>
      </c>
      <c r="C68" s="245" t="s">
        <v>197</v>
      </c>
      <c r="D68" s="1143" t="s">
        <v>130</v>
      </c>
      <c r="E68" s="267" t="s">
        <v>283</v>
      </c>
      <c r="F68" s="1115"/>
    </row>
    <row r="69" spans="1:6" ht="15.75" x14ac:dyDescent="0.25">
      <c r="A69" s="537">
        <v>23</v>
      </c>
      <c r="B69" s="647" t="s">
        <v>59</v>
      </c>
      <c r="C69" s="44">
        <f>C24</f>
        <v>-6.1000000000000004E-3</v>
      </c>
      <c r="D69" s="1143" t="s">
        <v>44</v>
      </c>
      <c r="F69" s="1126"/>
    </row>
    <row r="70" spans="1:6" ht="15.75" x14ac:dyDescent="0.25">
      <c r="A70" s="537">
        <v>24</v>
      </c>
      <c r="B70" s="647" t="s">
        <v>60</v>
      </c>
      <c r="C70" s="1139" t="s">
        <v>112</v>
      </c>
      <c r="D70" s="1143" t="s">
        <v>44</v>
      </c>
      <c r="F70" s="1115"/>
    </row>
    <row r="71" spans="1:6" ht="15.75" x14ac:dyDescent="0.25">
      <c r="A71" s="537">
        <v>25</v>
      </c>
      <c r="B71" s="647" t="s">
        <v>61</v>
      </c>
      <c r="C71" s="42"/>
      <c r="D71" s="1143" t="s">
        <v>44</v>
      </c>
      <c r="F71" s="1115"/>
    </row>
    <row r="72" spans="1:6" ht="15.75" x14ac:dyDescent="0.25">
      <c r="A72" s="537">
        <v>26</v>
      </c>
      <c r="B72" s="647" t="s">
        <v>62</v>
      </c>
      <c r="C72" s="42"/>
      <c r="D72" s="1143" t="s">
        <v>44</v>
      </c>
      <c r="F72" s="1115"/>
    </row>
    <row r="73" spans="1:6" ht="15.75" x14ac:dyDescent="0.25">
      <c r="A73" s="537">
        <v>27</v>
      </c>
      <c r="B73" s="647" t="s">
        <v>63</v>
      </c>
      <c r="C73" s="42"/>
      <c r="D73" s="1143" t="s">
        <v>44</v>
      </c>
      <c r="F73" s="1115"/>
    </row>
    <row r="74" spans="1:6" ht="15.75" x14ac:dyDescent="0.25">
      <c r="A74" s="537">
        <v>28</v>
      </c>
      <c r="B74" s="647" t="s">
        <v>64</v>
      </c>
      <c r="C74" s="42"/>
      <c r="D74" s="1143" t="s">
        <v>44</v>
      </c>
      <c r="F74" s="1115"/>
    </row>
    <row r="75" spans="1:6" ht="15.75" x14ac:dyDescent="0.25">
      <c r="A75" s="537">
        <v>29</v>
      </c>
      <c r="B75" s="647" t="s">
        <v>65</v>
      </c>
      <c r="C75" s="42"/>
      <c r="D75" s="1143" t="s">
        <v>44</v>
      </c>
      <c r="F75" s="1115"/>
    </row>
    <row r="76" spans="1:6" ht="15.75" x14ac:dyDescent="0.25">
      <c r="A76" s="537">
        <v>30</v>
      </c>
      <c r="B76" s="647" t="s">
        <v>66</v>
      </c>
      <c r="C76" s="42"/>
      <c r="D76" s="1143" t="s">
        <v>44</v>
      </c>
      <c r="F76" s="1115"/>
    </row>
    <row r="77" spans="1:6" ht="15.75" x14ac:dyDescent="0.25">
      <c r="A77" s="537">
        <v>31</v>
      </c>
      <c r="B77" s="647" t="s">
        <v>67</v>
      </c>
      <c r="C77" s="42"/>
      <c r="D77" s="1143" t="s">
        <v>44</v>
      </c>
      <c r="F77" s="1115"/>
    </row>
    <row r="78" spans="1:6" ht="15.75" x14ac:dyDescent="0.25">
      <c r="A78" s="537">
        <v>32</v>
      </c>
      <c r="B78" s="647" t="s">
        <v>68</v>
      </c>
      <c r="C78" s="42"/>
      <c r="D78" s="1143" t="s">
        <v>44</v>
      </c>
      <c r="F78" s="1115"/>
    </row>
    <row r="79" spans="1:6" ht="15.75" x14ac:dyDescent="0.25">
      <c r="A79" s="537">
        <v>35</v>
      </c>
      <c r="B79" s="647" t="s">
        <v>72</v>
      </c>
      <c r="C79" s="42"/>
      <c r="D79" s="1143" t="s">
        <v>43</v>
      </c>
      <c r="F79" s="1115"/>
    </row>
    <row r="80" spans="1:6" ht="15.75" x14ac:dyDescent="0.25">
      <c r="A80" s="537">
        <v>36</v>
      </c>
      <c r="B80" s="647" t="s">
        <v>73</v>
      </c>
      <c r="C80" s="42"/>
      <c r="D80" s="1143" t="s">
        <v>44</v>
      </c>
      <c r="F80" s="1115"/>
    </row>
    <row r="81" spans="1:6" ht="15.75" x14ac:dyDescent="0.25">
      <c r="A81" s="537">
        <v>37</v>
      </c>
      <c r="B81" s="647" t="s">
        <v>69</v>
      </c>
      <c r="C81" s="45">
        <f>C22</f>
        <v>10162756.897260273</v>
      </c>
      <c r="D81" s="1143" t="s">
        <v>130</v>
      </c>
      <c r="F81" s="1116"/>
    </row>
    <row r="82" spans="1:6" ht="15.75" x14ac:dyDescent="0.25">
      <c r="A82" s="537">
        <v>38</v>
      </c>
      <c r="B82" s="647" t="s">
        <v>70</v>
      </c>
      <c r="C82" s="45">
        <f>C25</f>
        <v>10161551.481372736</v>
      </c>
      <c r="D82" s="1143" t="s">
        <v>44</v>
      </c>
      <c r="F82" s="1116"/>
    </row>
    <row r="83" spans="1:6" ht="15.75" x14ac:dyDescent="0.25">
      <c r="A83" s="537">
        <v>39</v>
      </c>
      <c r="B83" s="647" t="s">
        <v>71</v>
      </c>
      <c r="C83" s="1139" t="str">
        <f>C23</f>
        <v>EUR</v>
      </c>
      <c r="D83" s="1143" t="s">
        <v>130</v>
      </c>
      <c r="F83" s="1115"/>
    </row>
    <row r="84" spans="1:6" ht="15.75" x14ac:dyDescent="0.25">
      <c r="A84" s="537">
        <v>73</v>
      </c>
      <c r="B84" s="647" t="s">
        <v>81</v>
      </c>
      <c r="C84" s="1140" t="b">
        <v>0</v>
      </c>
      <c r="D84" s="679" t="s">
        <v>130</v>
      </c>
      <c r="F84" s="1115">
        <v>6.1</v>
      </c>
    </row>
    <row r="85" spans="1:6" ht="15.75" x14ac:dyDescent="0.25">
      <c r="A85" s="537">
        <v>74</v>
      </c>
      <c r="B85" s="647" t="s">
        <v>78</v>
      </c>
      <c r="C85" s="1435" t="s">
        <v>1018</v>
      </c>
      <c r="D85" s="1144" t="s">
        <v>769</v>
      </c>
      <c r="F85" s="1115"/>
    </row>
    <row r="86" spans="1:6" ht="15.75" x14ac:dyDescent="0.25">
      <c r="A86" s="537">
        <v>75</v>
      </c>
      <c r="B86" s="647" t="s">
        <v>19</v>
      </c>
      <c r="C86" s="1139" t="s">
        <v>113</v>
      </c>
      <c r="D86" s="679" t="s">
        <v>44</v>
      </c>
      <c r="F86" s="1123"/>
    </row>
    <row r="87" spans="1:6" ht="15.75" x14ac:dyDescent="0.25">
      <c r="A87" s="537">
        <v>76</v>
      </c>
      <c r="B87" s="1226" t="s">
        <v>30</v>
      </c>
      <c r="C87" s="42"/>
      <c r="D87" s="679" t="s">
        <v>44</v>
      </c>
      <c r="F87" s="1115"/>
    </row>
    <row r="88" spans="1:6" ht="15.75" x14ac:dyDescent="0.25">
      <c r="A88" s="537">
        <v>77</v>
      </c>
      <c r="B88" s="1226" t="s">
        <v>31</v>
      </c>
      <c r="C88" s="42"/>
      <c r="D88" s="679" t="s">
        <v>44</v>
      </c>
      <c r="F88" s="1115"/>
    </row>
    <row r="89" spans="1:6" ht="15.75" x14ac:dyDescent="0.25">
      <c r="A89" s="537">
        <v>78</v>
      </c>
      <c r="B89" s="1226" t="s">
        <v>77</v>
      </c>
      <c r="C89" s="1139" t="str">
        <f>F18</f>
        <v>DE0001102317</v>
      </c>
      <c r="D89" s="679" t="s">
        <v>44</v>
      </c>
      <c r="F89" s="1115"/>
    </row>
    <row r="90" spans="1:6" ht="15.75" x14ac:dyDescent="0.25">
      <c r="A90" s="537">
        <v>79</v>
      </c>
      <c r="B90" s="1226" t="s">
        <v>76</v>
      </c>
      <c r="C90" s="1139" t="s">
        <v>118</v>
      </c>
      <c r="D90" s="679" t="s">
        <v>44</v>
      </c>
      <c r="F90" s="1115">
        <v>6.12</v>
      </c>
    </row>
    <row r="91" spans="1:6" ht="15.75" x14ac:dyDescent="0.25">
      <c r="A91" s="537">
        <v>83</v>
      </c>
      <c r="B91" s="1226" t="s">
        <v>20</v>
      </c>
      <c r="C91" s="45">
        <f>C20</f>
        <v>10000000</v>
      </c>
      <c r="D91" s="679" t="s">
        <v>44</v>
      </c>
      <c r="F91" s="1115"/>
    </row>
    <row r="92" spans="1:6" ht="15.75" x14ac:dyDescent="0.25">
      <c r="A92" s="537">
        <v>85</v>
      </c>
      <c r="B92" s="647" t="s">
        <v>21</v>
      </c>
      <c r="C92" s="1139" t="s">
        <v>99</v>
      </c>
      <c r="D92" s="679" t="s">
        <v>43</v>
      </c>
      <c r="E92" s="427"/>
      <c r="F92" s="1125">
        <v>6.5</v>
      </c>
    </row>
    <row r="93" spans="1:6" ht="15.75" x14ac:dyDescent="0.25">
      <c r="A93" s="537">
        <v>86</v>
      </c>
      <c r="B93" s="647" t="s">
        <v>22</v>
      </c>
      <c r="C93" s="42"/>
      <c r="D93" s="679" t="s">
        <v>43</v>
      </c>
      <c r="E93" s="7" t="s">
        <v>283</v>
      </c>
      <c r="F93" s="1115">
        <v>6.6</v>
      </c>
    </row>
    <row r="94" spans="1:6" ht="15.75" x14ac:dyDescent="0.25">
      <c r="A94" s="537">
        <v>87</v>
      </c>
      <c r="B94" s="647" t="s">
        <v>23</v>
      </c>
      <c r="C94" s="141">
        <f>(C21/C20)*100</f>
        <v>102.13826027397259</v>
      </c>
      <c r="D94" s="679" t="s">
        <v>44</v>
      </c>
      <c r="E94" s="427" t="s">
        <v>283</v>
      </c>
      <c r="F94" s="1127">
        <v>6.7</v>
      </c>
    </row>
    <row r="95" spans="1:6" ht="15.75" x14ac:dyDescent="0.25">
      <c r="A95" s="537">
        <v>88</v>
      </c>
      <c r="B95" s="647" t="s">
        <v>24</v>
      </c>
      <c r="C95" s="45">
        <f>C21</f>
        <v>10213826.02739726</v>
      </c>
      <c r="D95" s="679" t="s">
        <v>44</v>
      </c>
      <c r="E95" s="427" t="s">
        <v>283</v>
      </c>
      <c r="F95" s="1117"/>
    </row>
    <row r="96" spans="1:6" ht="15.75" x14ac:dyDescent="0.25">
      <c r="A96" s="537">
        <v>89</v>
      </c>
      <c r="B96" s="647" t="s">
        <v>25</v>
      </c>
      <c r="C96" s="46">
        <v>0.5</v>
      </c>
      <c r="D96" s="679" t="s">
        <v>44</v>
      </c>
      <c r="F96" s="1126">
        <v>6.8</v>
      </c>
    </row>
    <row r="97" spans="1:6" ht="15.75" x14ac:dyDescent="0.25">
      <c r="A97" s="537">
        <v>90</v>
      </c>
      <c r="B97" s="647" t="s">
        <v>26</v>
      </c>
      <c r="C97" s="1139" t="s">
        <v>114</v>
      </c>
      <c r="D97" s="679" t="s">
        <v>44</v>
      </c>
      <c r="F97" s="1115">
        <v>6.13</v>
      </c>
    </row>
    <row r="98" spans="1:6" ht="15.75" x14ac:dyDescent="0.25">
      <c r="A98" s="537">
        <v>91</v>
      </c>
      <c r="B98" s="647" t="s">
        <v>27</v>
      </c>
      <c r="C98" s="297" t="s">
        <v>121</v>
      </c>
      <c r="D98" s="679" t="s">
        <v>44</v>
      </c>
      <c r="E98" s="427" t="s">
        <v>283</v>
      </c>
      <c r="F98" s="1124"/>
    </row>
    <row r="99" spans="1:6" ht="15.75" x14ac:dyDescent="0.25">
      <c r="A99" s="537">
        <v>92</v>
      </c>
      <c r="B99" s="647" t="s">
        <v>28</v>
      </c>
      <c r="C99" s="1139" t="s">
        <v>115</v>
      </c>
      <c r="D99" s="679" t="s">
        <v>44</v>
      </c>
      <c r="F99" s="1115">
        <v>6.11</v>
      </c>
    </row>
    <row r="100" spans="1:6" ht="15.75" x14ac:dyDescent="0.25">
      <c r="A100" s="537">
        <v>93</v>
      </c>
      <c r="B100" s="647" t="s">
        <v>75</v>
      </c>
      <c r="C100" s="48" t="s">
        <v>119</v>
      </c>
      <c r="D100" s="679" t="s">
        <v>44</v>
      </c>
      <c r="F100" s="1373">
        <v>6.1</v>
      </c>
    </row>
    <row r="101" spans="1:6" ht="15.75" x14ac:dyDescent="0.25">
      <c r="A101" s="537">
        <v>94</v>
      </c>
      <c r="B101" s="647" t="s">
        <v>74</v>
      </c>
      <c r="C101" s="1139" t="s">
        <v>116</v>
      </c>
      <c r="D101" s="679" t="s">
        <v>44</v>
      </c>
      <c r="F101" s="1115">
        <v>6.14</v>
      </c>
    </row>
    <row r="102" spans="1:6" ht="15.75" x14ac:dyDescent="0.25">
      <c r="A102" s="537">
        <v>95</v>
      </c>
      <c r="B102" s="1226" t="s">
        <v>38</v>
      </c>
      <c r="C102" s="1139" t="b">
        <v>1</v>
      </c>
      <c r="D102" s="679" t="s">
        <v>44</v>
      </c>
      <c r="E102" s="267" t="s">
        <v>283</v>
      </c>
      <c r="F102" s="1115">
        <v>6.15</v>
      </c>
    </row>
    <row r="103" spans="1:6" ht="15.75" x14ac:dyDescent="0.25">
      <c r="A103" s="269">
        <v>96</v>
      </c>
      <c r="B103" s="659" t="s">
        <v>36</v>
      </c>
      <c r="C103" s="42"/>
      <c r="D103" s="679" t="s">
        <v>44</v>
      </c>
      <c r="F103" s="1115"/>
    </row>
    <row r="104" spans="1:6" ht="15.75" x14ac:dyDescent="0.25">
      <c r="A104" s="269">
        <v>97</v>
      </c>
      <c r="B104" s="659" t="s">
        <v>32</v>
      </c>
      <c r="C104" s="42"/>
      <c r="D104" s="679" t="s">
        <v>44</v>
      </c>
      <c r="F104" s="1115"/>
    </row>
    <row r="105" spans="1:6" s="7" customFormat="1" ht="15.75" x14ac:dyDescent="0.25">
      <c r="A105" s="269">
        <v>98</v>
      </c>
      <c r="B105" s="659" t="s">
        <v>39</v>
      </c>
      <c r="C105" s="1209" t="s">
        <v>47</v>
      </c>
      <c r="D105" s="1143" t="s">
        <v>130</v>
      </c>
      <c r="F105" s="1115"/>
    </row>
    <row r="106" spans="1:6" s="7" customFormat="1" ht="15.75" x14ac:dyDescent="0.25">
      <c r="A106" s="269">
        <v>99</v>
      </c>
      <c r="B106" s="659" t="s">
        <v>29</v>
      </c>
      <c r="C106" s="1209" t="s">
        <v>117</v>
      </c>
      <c r="D106" s="1143" t="s">
        <v>130</v>
      </c>
      <c r="F106" s="1115"/>
    </row>
    <row r="107" spans="1:6" s="7" customFormat="1" ht="15.75" x14ac:dyDescent="0.25">
      <c r="A107" s="175" t="s">
        <v>122</v>
      </c>
      <c r="C107" s="66">
        <v>47</v>
      </c>
      <c r="D107" s="56"/>
    </row>
    <row r="108" spans="1:6" s="7" customFormat="1" x14ac:dyDescent="0.25">
      <c r="C108" s="195"/>
      <c r="D108" s="57"/>
    </row>
    <row r="109" spans="1:6" s="7" customFormat="1" ht="15.75" x14ac:dyDescent="0.25">
      <c r="A109" s="778">
        <v>1.1000000000000001</v>
      </c>
      <c r="B109" s="1607" t="s">
        <v>159</v>
      </c>
      <c r="C109" s="1607"/>
      <c r="D109" s="1607"/>
      <c r="E109" s="1607"/>
      <c r="F109" s="1607"/>
    </row>
    <row r="110" spans="1:6" s="7" customFormat="1" ht="15.75" x14ac:dyDescent="0.25">
      <c r="A110" s="778">
        <v>1.2</v>
      </c>
      <c r="B110" s="1589" t="s">
        <v>546</v>
      </c>
      <c r="C110" s="1589"/>
      <c r="D110" s="1589"/>
      <c r="E110" s="1589"/>
      <c r="F110" s="1589"/>
    </row>
    <row r="111" spans="1:6" ht="15.75" x14ac:dyDescent="0.25">
      <c r="A111" s="778">
        <v>1.7</v>
      </c>
      <c r="B111" s="1605" t="s">
        <v>539</v>
      </c>
      <c r="C111" s="1605"/>
      <c r="D111" s="1605"/>
      <c r="E111" s="1605"/>
      <c r="F111" s="1605"/>
    </row>
    <row r="112" spans="1:6" ht="15.75" x14ac:dyDescent="0.25">
      <c r="A112" s="778">
        <v>1.8</v>
      </c>
      <c r="B112" s="1605" t="s">
        <v>540</v>
      </c>
      <c r="C112" s="1605"/>
      <c r="D112" s="1605"/>
      <c r="E112" s="1605"/>
      <c r="F112" s="1605"/>
    </row>
    <row r="113" spans="1:7" ht="15.75" x14ac:dyDescent="0.25">
      <c r="A113" s="783">
        <v>1.1000000000000001</v>
      </c>
      <c r="B113" s="1605" t="s">
        <v>648</v>
      </c>
      <c r="C113" s="1605"/>
      <c r="D113" s="1605"/>
      <c r="E113" s="1605"/>
      <c r="F113" s="1605"/>
    </row>
    <row r="114" spans="1:7" ht="15.75" x14ac:dyDescent="0.25">
      <c r="A114" s="778">
        <v>1.1299999999999999</v>
      </c>
      <c r="B114" s="1592" t="s">
        <v>786</v>
      </c>
      <c r="C114" s="1592"/>
      <c r="D114" s="1592"/>
      <c r="E114" s="1592"/>
      <c r="F114" s="1592"/>
      <c r="G114" s="610"/>
    </row>
    <row r="115" spans="1:7" ht="15.75" x14ac:dyDescent="0.25">
      <c r="A115" s="778">
        <v>1.17</v>
      </c>
      <c r="B115" s="1605" t="s">
        <v>665</v>
      </c>
      <c r="C115" s="1605"/>
      <c r="D115" s="1605"/>
      <c r="E115" s="1605"/>
      <c r="F115" s="1605"/>
    </row>
    <row r="116" spans="1:7" ht="15.75" x14ac:dyDescent="0.25">
      <c r="A116" s="778">
        <v>2.1</v>
      </c>
      <c r="B116" s="1600" t="s">
        <v>404</v>
      </c>
      <c r="C116" s="1601"/>
      <c r="D116" s="1601"/>
      <c r="E116" s="1601"/>
      <c r="F116" s="1602"/>
    </row>
    <row r="117" spans="1:7" ht="15.75" x14ac:dyDescent="0.25">
      <c r="A117" s="1413">
        <v>2.8</v>
      </c>
      <c r="B117" s="1593" t="s">
        <v>957</v>
      </c>
      <c r="C117" s="1594"/>
      <c r="D117" s="1594"/>
      <c r="E117" s="1594"/>
      <c r="F117" s="1595"/>
      <c r="G117" s="610"/>
    </row>
    <row r="118" spans="1:7" ht="15.75" x14ac:dyDescent="0.25">
      <c r="A118" s="781">
        <v>2.16</v>
      </c>
      <c r="B118" s="1565" t="s">
        <v>1053</v>
      </c>
      <c r="C118" s="1565"/>
      <c r="D118" s="1565"/>
      <c r="E118" s="1565"/>
      <c r="F118" s="1565"/>
    </row>
    <row r="119" spans="1:7" ht="15.75" x14ac:dyDescent="0.25">
      <c r="A119" s="781">
        <v>2.17</v>
      </c>
      <c r="B119" s="1565" t="s">
        <v>1035</v>
      </c>
      <c r="C119" s="1565"/>
      <c r="D119" s="1565"/>
      <c r="E119" s="1565"/>
      <c r="F119" s="1565"/>
    </row>
    <row r="120" spans="1:7" ht="15.75" x14ac:dyDescent="0.25">
      <c r="A120" s="778">
        <v>2.1800000000000002</v>
      </c>
      <c r="B120" s="1586" t="s">
        <v>961</v>
      </c>
      <c r="C120" s="1587"/>
      <c r="D120" s="1587"/>
      <c r="E120" s="1587"/>
      <c r="F120" s="1588"/>
    </row>
    <row r="121" spans="1:7" ht="15.75" x14ac:dyDescent="0.25">
      <c r="A121" s="783">
        <v>2.2000000000000002</v>
      </c>
      <c r="B121" s="1586" t="s">
        <v>265</v>
      </c>
      <c r="C121" s="1587"/>
      <c r="D121" s="1587"/>
      <c r="E121" s="1587"/>
      <c r="F121" s="1588"/>
    </row>
    <row r="122" spans="1:7" ht="15.75" x14ac:dyDescent="0.25">
      <c r="A122" s="781">
        <v>2.2200000000000002</v>
      </c>
      <c r="B122" s="1565" t="s">
        <v>1054</v>
      </c>
      <c r="C122" s="1565"/>
      <c r="D122" s="1565"/>
      <c r="E122" s="1565"/>
      <c r="F122" s="1565"/>
    </row>
    <row r="123" spans="1:7" ht="15.75" x14ac:dyDescent="0.25">
      <c r="A123" s="778">
        <v>2.86</v>
      </c>
      <c r="B123" s="1586" t="s">
        <v>951</v>
      </c>
      <c r="C123" s="1587"/>
      <c r="D123" s="1587"/>
      <c r="E123" s="1587"/>
      <c r="F123" s="1588"/>
    </row>
    <row r="124" spans="1:7" ht="15.75" x14ac:dyDescent="0.25">
      <c r="A124" s="778">
        <v>2.87</v>
      </c>
      <c r="B124" s="1589" t="s">
        <v>955</v>
      </c>
      <c r="C124" s="1589"/>
      <c r="D124" s="1589"/>
      <c r="E124" s="1589"/>
      <c r="F124" s="1589"/>
    </row>
    <row r="125" spans="1:7" ht="15.75" x14ac:dyDescent="0.25">
      <c r="A125" s="778">
        <v>2.88</v>
      </c>
      <c r="B125" s="1589" t="s">
        <v>958</v>
      </c>
      <c r="C125" s="1589"/>
      <c r="D125" s="1589"/>
      <c r="E125" s="1589"/>
      <c r="F125" s="1589"/>
    </row>
    <row r="126" spans="1:7" ht="15.75" x14ac:dyDescent="0.25">
      <c r="A126" s="778">
        <v>2.91</v>
      </c>
      <c r="B126" s="1586" t="s">
        <v>1036</v>
      </c>
      <c r="C126" s="1587"/>
      <c r="D126" s="1587"/>
      <c r="E126" s="1587"/>
      <c r="F126" s="1588"/>
    </row>
    <row r="127" spans="1:7" ht="15.75" customHeight="1" x14ac:dyDescent="0.25">
      <c r="A127" s="1599">
        <v>2.95</v>
      </c>
      <c r="B127" s="1569" t="s">
        <v>959</v>
      </c>
      <c r="C127" s="1569"/>
      <c r="D127" s="1569"/>
      <c r="E127" s="1569"/>
      <c r="F127" s="1569"/>
    </row>
    <row r="128" spans="1:7" ht="15" customHeight="1" x14ac:dyDescent="0.25">
      <c r="A128" s="1599"/>
      <c r="B128" s="1569"/>
      <c r="C128" s="1569"/>
      <c r="D128" s="1569"/>
      <c r="E128" s="1569"/>
      <c r="F128" s="1569"/>
    </row>
    <row r="129" spans="1:6" s="7" customFormat="1" ht="15" customHeight="1" x14ac:dyDescent="0.25">
      <c r="A129" s="1599"/>
      <c r="B129" s="1569"/>
      <c r="C129" s="1569"/>
      <c r="D129" s="1569"/>
      <c r="E129" s="1569"/>
      <c r="F129" s="1569"/>
    </row>
    <row r="130" spans="1:6" s="7" customFormat="1" x14ac:dyDescent="0.25">
      <c r="D130" s="294"/>
    </row>
    <row r="131" spans="1:6" s="7" customFormat="1" x14ac:dyDescent="0.25">
      <c r="D131" s="294"/>
    </row>
    <row r="132" spans="1:6" s="7" customFormat="1" x14ac:dyDescent="0.25">
      <c r="D132" s="294"/>
    </row>
    <row r="133" spans="1:6" s="7" customFormat="1" x14ac:dyDescent="0.25">
      <c r="D133" s="294"/>
    </row>
    <row r="134" spans="1:6" s="7" customFormat="1" x14ac:dyDescent="0.25">
      <c r="D134" s="294"/>
    </row>
    <row r="135" spans="1:6" s="7" customFormat="1" x14ac:dyDescent="0.25">
      <c r="D135" s="294"/>
    </row>
    <row r="136" spans="1:6" s="7" customFormat="1" x14ac:dyDescent="0.25">
      <c r="D136" s="294"/>
    </row>
    <row r="137" spans="1:6" s="7" customFormat="1" x14ac:dyDescent="0.25">
      <c r="D137" s="294"/>
    </row>
    <row r="138" spans="1:6" s="7" customFormat="1" x14ac:dyDescent="0.25">
      <c r="D138" s="294"/>
    </row>
    <row r="139" spans="1:6" s="7" customFormat="1" x14ac:dyDescent="0.25">
      <c r="D139" s="294"/>
    </row>
    <row r="140" spans="1:6" s="7" customFormat="1" x14ac:dyDescent="0.25">
      <c r="D140" s="294"/>
    </row>
    <row r="141" spans="1:6" s="7" customFormat="1" x14ac:dyDescent="0.25">
      <c r="D141" s="294"/>
    </row>
    <row r="142" spans="1:6" s="7" customFormat="1" x14ac:dyDescent="0.25">
      <c r="D142" s="294"/>
    </row>
    <row r="143" spans="1:6" s="7" customFormat="1" x14ac:dyDescent="0.25">
      <c r="D143" s="294"/>
    </row>
    <row r="144" spans="1:6" s="7" customFormat="1" x14ac:dyDescent="0.25">
      <c r="D144" s="294"/>
    </row>
    <row r="145" spans="4:4" s="7" customFormat="1" x14ac:dyDescent="0.25">
      <c r="D145" s="294"/>
    </row>
  </sheetData>
  <mergeCells count="30">
    <mergeCell ref="F11:G11"/>
    <mergeCell ref="F12:G12"/>
    <mergeCell ref="F18:G18"/>
    <mergeCell ref="F19:G19"/>
    <mergeCell ref="F21:G21"/>
    <mergeCell ref="B114:F114"/>
    <mergeCell ref="B116:F116"/>
    <mergeCell ref="B120:F120"/>
    <mergeCell ref="A18:A19"/>
    <mergeCell ref="B18:B19"/>
    <mergeCell ref="C18:C19"/>
    <mergeCell ref="A27:C27"/>
    <mergeCell ref="B115:F115"/>
    <mergeCell ref="B110:F110"/>
    <mergeCell ref="F22:G22"/>
    <mergeCell ref="B109:F109"/>
    <mergeCell ref="B111:F111"/>
    <mergeCell ref="B112:F112"/>
    <mergeCell ref="B113:F113"/>
    <mergeCell ref="B118:F118"/>
    <mergeCell ref="B119:F119"/>
    <mergeCell ref="A127:A129"/>
    <mergeCell ref="B127:F129"/>
    <mergeCell ref="B124:F124"/>
    <mergeCell ref="B117:F117"/>
    <mergeCell ref="B125:F125"/>
    <mergeCell ref="B126:F126"/>
    <mergeCell ref="B122:F122"/>
    <mergeCell ref="B121:F121"/>
    <mergeCell ref="B123:F123"/>
  </mergeCells>
  <pageMargins left="0.23622047244094491" right="0.23622047244094491" top="0.19685039370078741" bottom="0.15748031496062992" header="0.11811023622047245" footer="0.11811023622047245"/>
  <pageSetup paperSize="9" scale="36"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6"/>
  <sheetViews>
    <sheetView workbookViewId="0">
      <selection activeCell="J18" sqref="J18"/>
    </sheetView>
  </sheetViews>
  <sheetFormatPr defaultRowHeight="15" x14ac:dyDescent="0.25"/>
  <cols>
    <col min="1" max="1" width="11.42578125" bestFit="1" customWidth="1"/>
    <col min="2" max="2" width="3.28515625" customWidth="1"/>
    <col min="3" max="3" width="3" bestFit="1" customWidth="1"/>
    <col min="5" max="5" width="2.7109375" customWidth="1"/>
    <col min="6" max="6" width="3" bestFit="1" customWidth="1"/>
    <col min="8" max="8" width="2.7109375" customWidth="1"/>
    <col min="9" max="9" width="3" bestFit="1" customWidth="1"/>
  </cols>
  <sheetData>
    <row r="1" spans="1:10" ht="21" x14ac:dyDescent="0.25">
      <c r="C1" s="2030" t="s">
        <v>653</v>
      </c>
      <c r="D1" s="2030"/>
      <c r="F1" s="2030" t="s">
        <v>652</v>
      </c>
      <c r="G1" s="2030"/>
      <c r="I1" s="2030" t="s">
        <v>654</v>
      </c>
      <c r="J1" s="2030"/>
    </row>
    <row r="2" spans="1:10" x14ac:dyDescent="0.25">
      <c r="A2" t="s">
        <v>655</v>
      </c>
      <c r="C2" s="49"/>
      <c r="I2" s="733">
        <v>1</v>
      </c>
      <c r="J2" s="710"/>
    </row>
    <row r="3" spans="1:10" x14ac:dyDescent="0.25">
      <c r="A3" t="s">
        <v>656</v>
      </c>
      <c r="C3" s="405"/>
      <c r="D3" s="8"/>
      <c r="I3" s="731">
        <v>2</v>
      </c>
      <c r="J3" s="734"/>
    </row>
    <row r="4" spans="1:10" x14ac:dyDescent="0.25">
      <c r="A4" t="s">
        <v>657</v>
      </c>
      <c r="C4" s="706">
        <v>1</v>
      </c>
      <c r="D4" s="711"/>
      <c r="I4" s="731">
        <v>3</v>
      </c>
      <c r="J4" s="735"/>
    </row>
    <row r="5" spans="1:10" x14ac:dyDescent="0.25">
      <c r="A5" t="s">
        <v>658</v>
      </c>
      <c r="C5" s="703">
        <v>2</v>
      </c>
      <c r="D5" s="704"/>
      <c r="I5" s="731">
        <v>4</v>
      </c>
      <c r="J5" s="734"/>
    </row>
    <row r="6" spans="1:10" ht="15.75" thickBot="1" x14ac:dyDescent="0.3">
      <c r="A6" s="748" t="s">
        <v>659</v>
      </c>
      <c r="B6" s="748"/>
      <c r="C6" s="721">
        <v>3</v>
      </c>
      <c r="D6" s="749"/>
      <c r="E6" s="748"/>
      <c r="F6" s="722">
        <v>1</v>
      </c>
      <c r="G6" s="767" t="s">
        <v>99</v>
      </c>
      <c r="H6" s="748"/>
      <c r="I6" s="736">
        <v>5</v>
      </c>
      <c r="J6" s="737"/>
    </row>
    <row r="7" spans="1:10" x14ac:dyDescent="0.25">
      <c r="A7" s="702" t="s">
        <v>660</v>
      </c>
      <c r="B7" s="702"/>
      <c r="C7" s="705">
        <v>4</v>
      </c>
      <c r="D7" s="740"/>
      <c r="E7" s="702"/>
      <c r="F7" s="705">
        <v>2</v>
      </c>
      <c r="G7" s="747"/>
      <c r="H7" s="702"/>
      <c r="I7" s="729">
        <v>6</v>
      </c>
      <c r="J7" s="730"/>
    </row>
    <row r="8" spans="1:10" ht="15.75" thickBot="1" x14ac:dyDescent="0.3">
      <c r="A8" s="751" t="s">
        <v>661</v>
      </c>
      <c r="B8" s="751"/>
      <c r="C8" s="722">
        <v>5</v>
      </c>
      <c r="D8" s="746"/>
      <c r="E8" s="751"/>
      <c r="F8" s="752">
        <v>3</v>
      </c>
      <c r="G8" s="746"/>
      <c r="H8" s="751"/>
      <c r="I8" s="738">
        <v>7</v>
      </c>
      <c r="J8" s="739"/>
    </row>
    <row r="9" spans="1:10" x14ac:dyDescent="0.25">
      <c r="A9" t="s">
        <v>655</v>
      </c>
      <c r="C9" s="705">
        <v>6</v>
      </c>
      <c r="D9" s="750"/>
      <c r="F9" s="703">
        <v>4</v>
      </c>
      <c r="G9" s="725"/>
      <c r="I9" s="728">
        <v>8</v>
      </c>
      <c r="J9" s="727"/>
    </row>
    <row r="10" spans="1:10" x14ac:dyDescent="0.25">
      <c r="A10" t="s">
        <v>656</v>
      </c>
      <c r="C10" s="706">
        <v>7</v>
      </c>
      <c r="D10" s="707"/>
      <c r="F10" s="706">
        <v>5</v>
      </c>
      <c r="G10" s="712"/>
      <c r="I10" s="731">
        <v>9</v>
      </c>
      <c r="J10" s="710"/>
    </row>
    <row r="11" spans="1:10" x14ac:dyDescent="0.25">
      <c r="A11" t="s">
        <v>657</v>
      </c>
      <c r="C11" s="706">
        <v>8</v>
      </c>
      <c r="D11" s="708"/>
      <c r="F11" s="706">
        <v>6</v>
      </c>
      <c r="G11" s="712"/>
      <c r="I11" s="731">
        <v>10</v>
      </c>
      <c r="J11" s="710"/>
    </row>
    <row r="12" spans="1:10" x14ac:dyDescent="0.25">
      <c r="A12" t="s">
        <v>658</v>
      </c>
      <c r="C12" s="706">
        <v>9</v>
      </c>
      <c r="D12" s="712"/>
      <c r="F12" s="706">
        <v>7</v>
      </c>
      <c r="G12" s="712"/>
      <c r="I12" s="731">
        <v>11</v>
      </c>
      <c r="J12" s="710"/>
    </row>
    <row r="13" spans="1:10" ht="15.75" thickBot="1" x14ac:dyDescent="0.3">
      <c r="A13" s="748" t="s">
        <v>659</v>
      </c>
      <c r="B13" s="748"/>
      <c r="C13" s="721">
        <v>10</v>
      </c>
      <c r="D13" s="764"/>
      <c r="E13" s="748"/>
      <c r="F13" s="722">
        <v>8</v>
      </c>
      <c r="G13" s="766" t="s">
        <v>662</v>
      </c>
      <c r="H13" s="748"/>
      <c r="I13" s="736">
        <v>12</v>
      </c>
      <c r="J13" s="741"/>
    </row>
    <row r="14" spans="1:10" x14ac:dyDescent="0.25">
      <c r="A14" s="702" t="s">
        <v>660</v>
      </c>
      <c r="B14" s="702"/>
      <c r="C14" s="705">
        <v>11</v>
      </c>
      <c r="D14" s="740"/>
      <c r="E14" s="702"/>
      <c r="F14" s="705">
        <v>9</v>
      </c>
      <c r="G14" s="740"/>
      <c r="H14" s="702"/>
      <c r="I14" s="729">
        <v>13</v>
      </c>
      <c r="J14" s="740"/>
    </row>
    <row r="15" spans="1:10" ht="15.75" thickBot="1" x14ac:dyDescent="0.3">
      <c r="A15" s="751" t="s">
        <v>661</v>
      </c>
      <c r="B15" s="751"/>
      <c r="C15" s="722">
        <v>12</v>
      </c>
      <c r="D15" s="746"/>
      <c r="E15" s="751"/>
      <c r="F15" s="722">
        <v>10</v>
      </c>
      <c r="G15" s="746"/>
      <c r="H15" s="751"/>
      <c r="I15" s="738">
        <v>14</v>
      </c>
      <c r="J15" s="742"/>
    </row>
    <row r="16" spans="1:10" x14ac:dyDescent="0.25">
      <c r="A16" t="s">
        <v>655</v>
      </c>
      <c r="C16" s="709">
        <v>13</v>
      </c>
      <c r="D16" s="765"/>
      <c r="F16" s="709">
        <v>11</v>
      </c>
      <c r="G16" s="754"/>
      <c r="I16" s="726">
        <v>15</v>
      </c>
      <c r="J16" s="732"/>
    </row>
    <row r="17" spans="1:10" x14ac:dyDescent="0.25">
      <c r="A17" t="s">
        <v>656</v>
      </c>
      <c r="C17" s="706">
        <v>14</v>
      </c>
      <c r="D17" s="712"/>
      <c r="F17" s="703">
        <v>12</v>
      </c>
      <c r="G17" s="708"/>
      <c r="I17" s="731">
        <v>16</v>
      </c>
      <c r="J17" s="734"/>
    </row>
    <row r="18" spans="1:10" x14ac:dyDescent="0.25">
      <c r="A18" t="s">
        <v>657</v>
      </c>
      <c r="C18" s="706">
        <v>15</v>
      </c>
      <c r="D18" s="714"/>
      <c r="F18" s="706">
        <v>13</v>
      </c>
      <c r="G18" s="708"/>
      <c r="I18" s="731">
        <v>17</v>
      </c>
      <c r="J18" s="710"/>
    </row>
    <row r="19" spans="1:10" x14ac:dyDescent="0.25">
      <c r="A19" t="s">
        <v>658</v>
      </c>
      <c r="C19" s="706">
        <v>16</v>
      </c>
      <c r="D19" s="713"/>
      <c r="F19" s="706">
        <v>14</v>
      </c>
      <c r="G19" s="707"/>
      <c r="I19" s="731">
        <v>18</v>
      </c>
      <c r="J19" s="734"/>
    </row>
    <row r="20" spans="1:10" ht="15.75" thickBot="1" x14ac:dyDescent="0.3">
      <c r="A20" s="748" t="s">
        <v>659</v>
      </c>
      <c r="B20" s="748"/>
      <c r="C20" s="757">
        <v>17</v>
      </c>
      <c r="D20" s="753"/>
      <c r="E20" s="748"/>
      <c r="F20" s="721">
        <v>15</v>
      </c>
      <c r="G20" s="745"/>
      <c r="H20" s="748"/>
      <c r="I20" s="736">
        <v>19</v>
      </c>
      <c r="J20" s="743"/>
    </row>
    <row r="21" spans="1:10" x14ac:dyDescent="0.25">
      <c r="A21" s="702" t="s">
        <v>660</v>
      </c>
      <c r="B21" s="702"/>
      <c r="C21" s="705">
        <v>18</v>
      </c>
      <c r="D21" s="755"/>
      <c r="E21" s="702"/>
      <c r="F21" s="705">
        <v>16</v>
      </c>
      <c r="G21" s="756"/>
      <c r="H21" s="702"/>
      <c r="I21" s="729">
        <v>20</v>
      </c>
      <c r="J21" s="740"/>
    </row>
    <row r="22" spans="1:10" ht="15.75" thickBot="1" x14ac:dyDescent="0.3">
      <c r="A22" s="751" t="s">
        <v>661</v>
      </c>
      <c r="B22" s="751"/>
      <c r="C22" s="722">
        <v>19</v>
      </c>
      <c r="D22" s="758"/>
      <c r="E22" s="751"/>
      <c r="F22" s="722">
        <v>17</v>
      </c>
      <c r="G22" s="759"/>
      <c r="H22" s="751"/>
      <c r="I22" s="738">
        <v>21</v>
      </c>
      <c r="J22" s="744"/>
    </row>
    <row r="23" spans="1:10" x14ac:dyDescent="0.25">
      <c r="A23" t="s">
        <v>655</v>
      </c>
      <c r="C23" s="715">
        <v>20</v>
      </c>
      <c r="D23" s="725"/>
      <c r="E23" s="7"/>
      <c r="F23" s="715">
        <v>18</v>
      </c>
      <c r="G23" s="716"/>
      <c r="H23" s="7"/>
      <c r="I23" s="726">
        <v>22</v>
      </c>
      <c r="J23" s="725"/>
    </row>
    <row r="24" spans="1:10" x14ac:dyDescent="0.25">
      <c r="A24" t="s">
        <v>656</v>
      </c>
      <c r="C24" s="811">
        <v>21</v>
      </c>
      <c r="D24" s="707"/>
      <c r="E24" s="7"/>
      <c r="F24" s="815">
        <v>19</v>
      </c>
      <c r="G24" s="716"/>
      <c r="H24" s="7"/>
      <c r="I24" s="733">
        <v>23</v>
      </c>
      <c r="J24" s="734"/>
    </row>
    <row r="25" spans="1:10" x14ac:dyDescent="0.25">
      <c r="A25" t="s">
        <v>657</v>
      </c>
      <c r="C25" s="811">
        <v>22</v>
      </c>
      <c r="D25" s="707"/>
      <c r="E25" s="7"/>
      <c r="F25" s="811">
        <v>20</v>
      </c>
      <c r="G25" s="717"/>
      <c r="H25" s="7"/>
      <c r="I25" s="733">
        <v>24</v>
      </c>
      <c r="J25" s="707"/>
    </row>
    <row r="26" spans="1:10" x14ac:dyDescent="0.25">
      <c r="A26" t="s">
        <v>658</v>
      </c>
      <c r="C26" s="811">
        <v>23</v>
      </c>
      <c r="D26" s="707"/>
      <c r="E26" s="7"/>
      <c r="F26" s="715">
        <v>21</v>
      </c>
      <c r="G26" s="716"/>
      <c r="H26" s="7"/>
      <c r="I26" s="733">
        <v>25</v>
      </c>
      <c r="J26" s="707"/>
    </row>
    <row r="27" spans="1:10" ht="15.75" thickBot="1" x14ac:dyDescent="0.3">
      <c r="A27" s="748" t="s">
        <v>659</v>
      </c>
      <c r="B27" s="748"/>
      <c r="C27" s="757">
        <v>24</v>
      </c>
      <c r="D27" s="749"/>
      <c r="E27" s="816"/>
      <c r="F27" s="757">
        <v>22</v>
      </c>
      <c r="G27" s="760"/>
      <c r="H27" s="816"/>
      <c r="I27" s="374">
        <v>26</v>
      </c>
      <c r="J27" s="745"/>
    </row>
    <row r="28" spans="1:10" x14ac:dyDescent="0.25">
      <c r="A28" s="702" t="s">
        <v>660</v>
      </c>
      <c r="B28" s="702"/>
      <c r="C28" s="705">
        <v>25</v>
      </c>
      <c r="D28" s="740"/>
      <c r="E28" s="702"/>
      <c r="F28" s="705">
        <v>23</v>
      </c>
      <c r="G28" s="755"/>
      <c r="H28" s="702"/>
      <c r="I28" s="729">
        <v>27</v>
      </c>
      <c r="J28" s="740"/>
    </row>
    <row r="29" spans="1:10" ht="15.75" thickBot="1" x14ac:dyDescent="0.3">
      <c r="A29" s="751" t="s">
        <v>661</v>
      </c>
      <c r="B29" s="751"/>
      <c r="C29" s="722">
        <v>26</v>
      </c>
      <c r="D29" s="761"/>
      <c r="E29" s="751"/>
      <c r="F29" s="722">
        <v>24</v>
      </c>
      <c r="G29" s="762"/>
      <c r="H29" s="751"/>
      <c r="I29" s="738">
        <v>28</v>
      </c>
      <c r="J29" s="746"/>
    </row>
    <row r="30" spans="1:10" x14ac:dyDescent="0.25">
      <c r="A30" t="s">
        <v>655</v>
      </c>
      <c r="C30" s="715">
        <v>27</v>
      </c>
      <c r="D30" s="716"/>
      <c r="F30" s="715">
        <v>25</v>
      </c>
      <c r="G30" s="718"/>
      <c r="I30" s="728">
        <v>29</v>
      </c>
      <c r="J30" s="732"/>
    </row>
    <row r="31" spans="1:10" x14ac:dyDescent="0.25">
      <c r="A31" t="s">
        <v>656</v>
      </c>
      <c r="C31" s="156">
        <v>28</v>
      </c>
      <c r="D31" s="713"/>
      <c r="F31" s="156">
        <v>26</v>
      </c>
      <c r="G31" s="707"/>
      <c r="I31" s="293">
        <v>30</v>
      </c>
      <c r="J31" s="293"/>
    </row>
    <row r="32" spans="1:10" x14ac:dyDescent="0.25">
      <c r="A32" t="s">
        <v>657</v>
      </c>
      <c r="C32" s="155">
        <v>29</v>
      </c>
      <c r="D32" s="710"/>
      <c r="F32" s="155">
        <v>27</v>
      </c>
      <c r="G32" s="707"/>
    </row>
    <row r="33" spans="1:10" x14ac:dyDescent="0.25">
      <c r="A33" t="s">
        <v>658</v>
      </c>
      <c r="C33" s="155">
        <v>30</v>
      </c>
      <c r="D33" s="710"/>
      <c r="F33" s="155">
        <v>28</v>
      </c>
      <c r="G33" s="718"/>
    </row>
    <row r="34" spans="1:10" ht="15.75" thickBot="1" x14ac:dyDescent="0.3">
      <c r="A34" s="748" t="s">
        <v>659</v>
      </c>
      <c r="B34" s="748"/>
      <c r="C34" s="748"/>
      <c r="D34" s="748"/>
      <c r="E34" s="748"/>
      <c r="F34" s="159">
        <v>29</v>
      </c>
      <c r="G34" s="763"/>
      <c r="H34" s="748"/>
      <c r="I34" s="748"/>
      <c r="J34" s="748"/>
    </row>
    <row r="35" spans="1:10" x14ac:dyDescent="0.25">
      <c r="A35" s="702" t="s">
        <v>660</v>
      </c>
      <c r="B35" s="702"/>
      <c r="C35" s="702"/>
      <c r="D35" s="702"/>
      <c r="E35" s="702"/>
      <c r="F35" s="719">
        <v>30</v>
      </c>
      <c r="G35" s="720"/>
      <c r="H35" s="702"/>
      <c r="I35" s="702"/>
      <c r="J35" s="702"/>
    </row>
    <row r="36" spans="1:10" ht="15.75" thickBot="1" x14ac:dyDescent="0.3">
      <c r="A36" s="751" t="s">
        <v>661</v>
      </c>
      <c r="B36" s="751"/>
      <c r="C36" s="751"/>
      <c r="D36" s="751"/>
      <c r="E36" s="751"/>
      <c r="F36" s="723">
        <v>31</v>
      </c>
      <c r="G36" s="724"/>
      <c r="H36" s="751"/>
      <c r="I36" s="751"/>
      <c r="J36" s="751"/>
    </row>
  </sheetData>
  <mergeCells count="3">
    <mergeCell ref="C1:D1"/>
    <mergeCell ref="F1:G1"/>
    <mergeCell ref="I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R160"/>
  <sheetViews>
    <sheetView zoomScale="75" zoomScaleNormal="75" workbookViewId="0">
      <selection activeCell="A9" sqref="A9"/>
    </sheetView>
  </sheetViews>
  <sheetFormatPr defaultRowHeight="15" x14ac:dyDescent="0.25"/>
  <cols>
    <col min="1" max="1" width="7.7109375" style="7" customWidth="1"/>
    <col min="2" max="2" width="54.7109375" style="7" customWidth="1"/>
    <col min="3" max="3" width="54.7109375" customWidth="1"/>
    <col min="4" max="4" width="3.140625" style="294" customWidth="1"/>
    <col min="5" max="5" width="14.28515625" style="7" customWidth="1"/>
    <col min="6" max="6" width="20.7109375" style="7" customWidth="1"/>
    <col min="7" max="7" width="9.140625" style="7"/>
    <col min="8" max="8" width="12" style="7" bestFit="1" customWidth="1"/>
    <col min="9" max="18"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884</v>
      </c>
    </row>
    <row r="5" spans="1:7" s="7" customFormat="1" x14ac:dyDescent="0.25">
      <c r="D5" s="294"/>
    </row>
    <row r="6" spans="1:7" s="7" customFormat="1" x14ac:dyDescent="0.25">
      <c r="D6" s="294"/>
    </row>
    <row r="7" spans="1:7" s="7" customFormat="1" ht="11.25" customHeight="1" x14ac:dyDescent="0.25">
      <c r="D7" s="294"/>
    </row>
    <row r="8" spans="1:7" s="7" customFormat="1" ht="11.25" customHeight="1" x14ac:dyDescent="0.25">
      <c r="D8" s="294"/>
    </row>
    <row r="9" spans="1:7" s="175" customFormat="1" ht="15.75" x14ac:dyDescent="0.25">
      <c r="A9" s="1221" t="s">
        <v>131</v>
      </c>
      <c r="D9" s="56"/>
      <c r="E9" s="1221"/>
    </row>
    <row r="10" spans="1:7" s="175" customFormat="1" ht="15.75" x14ac:dyDescent="0.25">
      <c r="A10" s="1115">
        <v>1</v>
      </c>
      <c r="B10" s="873" t="s">
        <v>127</v>
      </c>
      <c r="C10" s="93" t="s">
        <v>128</v>
      </c>
      <c r="D10" s="56"/>
      <c r="E10" s="1221"/>
    </row>
    <row r="11" spans="1:7" s="7" customFormat="1" ht="15.75" x14ac:dyDescent="0.25">
      <c r="A11" s="1115">
        <v>2</v>
      </c>
      <c r="B11" s="873" t="s">
        <v>90</v>
      </c>
      <c r="C11" s="1185" t="s">
        <v>317</v>
      </c>
      <c r="D11" s="294"/>
      <c r="E11" s="1200" t="s">
        <v>95</v>
      </c>
      <c r="F11" s="1574" t="s">
        <v>542</v>
      </c>
      <c r="G11" s="1574"/>
    </row>
    <row r="12" spans="1:7" s="7" customFormat="1" ht="15.75" x14ac:dyDescent="0.25">
      <c r="A12" s="1115">
        <v>3</v>
      </c>
      <c r="B12" s="873" t="s">
        <v>91</v>
      </c>
      <c r="C12" s="1181" t="s">
        <v>96</v>
      </c>
      <c r="D12" s="294"/>
      <c r="E12" s="1200" t="s">
        <v>95</v>
      </c>
      <c r="F12" s="1574" t="s">
        <v>97</v>
      </c>
      <c r="G12" s="1574"/>
    </row>
    <row r="13" spans="1:7" s="7" customFormat="1" ht="15.75" x14ac:dyDescent="0.25">
      <c r="A13" s="1115">
        <v>4</v>
      </c>
      <c r="B13" s="873" t="s">
        <v>101</v>
      </c>
      <c r="C13" s="1187">
        <v>43941</v>
      </c>
      <c r="D13" s="294"/>
      <c r="E13" s="820"/>
      <c r="F13" s="66"/>
      <c r="G13" s="1236"/>
    </row>
    <row r="14" spans="1:7" s="7" customFormat="1" ht="15.75" x14ac:dyDescent="0.25">
      <c r="A14" s="1115">
        <v>5</v>
      </c>
      <c r="B14" s="873" t="s">
        <v>123</v>
      </c>
      <c r="C14" s="821">
        <v>0.45520833333333338</v>
      </c>
      <c r="D14" s="294"/>
      <c r="E14" s="820"/>
      <c r="F14" s="66"/>
      <c r="G14" s="1236"/>
    </row>
    <row r="15" spans="1:7" s="7" customFormat="1" ht="15.75" x14ac:dyDescent="0.25">
      <c r="A15" s="1115">
        <v>6</v>
      </c>
      <c r="B15" s="873" t="s">
        <v>124</v>
      </c>
      <c r="C15" s="1187" t="s">
        <v>125</v>
      </c>
      <c r="D15" s="294"/>
      <c r="E15" s="820"/>
      <c r="F15" s="66"/>
      <c r="G15" s="1236"/>
    </row>
    <row r="16" spans="1:7" s="7" customFormat="1" ht="15.75" x14ac:dyDescent="0.25">
      <c r="A16" s="1115">
        <v>7</v>
      </c>
      <c r="B16" s="873" t="s">
        <v>102</v>
      </c>
      <c r="C16" s="1187">
        <v>43942</v>
      </c>
      <c r="D16" s="294"/>
      <c r="E16" s="820"/>
      <c r="F16" s="66"/>
      <c r="G16" s="1236"/>
    </row>
    <row r="17" spans="1:7" s="7" customFormat="1" ht="15.75" x14ac:dyDescent="0.25">
      <c r="A17" s="1115">
        <v>8</v>
      </c>
      <c r="B17" s="873" t="s">
        <v>103</v>
      </c>
      <c r="C17" s="1187">
        <f>C16+7</f>
        <v>43949</v>
      </c>
      <c r="D17" s="294"/>
      <c r="E17" s="820"/>
      <c r="F17" s="66"/>
      <c r="G17" s="1236"/>
    </row>
    <row r="18" spans="1:7" s="7" customFormat="1" ht="15.75" x14ac:dyDescent="0.25">
      <c r="A18" s="1578">
        <v>9</v>
      </c>
      <c r="B18" s="1580" t="s">
        <v>85</v>
      </c>
      <c r="C18" s="1582" t="s">
        <v>98</v>
      </c>
      <c r="D18" s="294"/>
      <c r="E18" s="1200" t="s">
        <v>181</v>
      </c>
      <c r="F18" s="1575" t="s">
        <v>92</v>
      </c>
      <c r="G18" s="1575"/>
    </row>
    <row r="19" spans="1:7" s="7" customFormat="1" ht="15.75" x14ac:dyDescent="0.25">
      <c r="A19" s="1579"/>
      <c r="B19" s="1581"/>
      <c r="C19" s="1583"/>
      <c r="D19" s="294"/>
      <c r="E19" s="1200" t="s">
        <v>182</v>
      </c>
      <c r="F19" s="1574" t="s">
        <v>119</v>
      </c>
      <c r="G19" s="1574"/>
    </row>
    <row r="20" spans="1:7" s="7" customFormat="1" ht="15.75" x14ac:dyDescent="0.25">
      <c r="A20" s="1115">
        <v>10</v>
      </c>
      <c r="B20" s="873" t="s">
        <v>86</v>
      </c>
      <c r="C20" s="109">
        <v>10000000</v>
      </c>
      <c r="D20" s="294"/>
      <c r="E20" s="823"/>
      <c r="F20" s="66"/>
      <c r="G20" s="1236"/>
    </row>
    <row r="21" spans="1:7" s="7" customFormat="1" ht="15.75" x14ac:dyDescent="0.25">
      <c r="A21" s="1115">
        <v>11</v>
      </c>
      <c r="B21" s="873" t="s">
        <v>87</v>
      </c>
      <c r="C21" s="109">
        <f>(C20*(F21/100))+(C20*((1.5*340)/(100*365)))</f>
        <v>10213826.02739726</v>
      </c>
      <c r="D21" s="294"/>
      <c r="E21" s="1203" t="s">
        <v>100</v>
      </c>
      <c r="F21" s="1576">
        <v>100.741</v>
      </c>
      <c r="G21" s="1576"/>
    </row>
    <row r="22" spans="1:7" s="7" customFormat="1" ht="15.75" x14ac:dyDescent="0.25">
      <c r="A22" s="1115">
        <v>12</v>
      </c>
      <c r="B22" s="873" t="s">
        <v>83</v>
      </c>
      <c r="C22" s="109">
        <f>C21*(1-0.005)</f>
        <v>10162756.897260273</v>
      </c>
      <c r="D22" s="294"/>
      <c r="E22" s="1203" t="s">
        <v>89</v>
      </c>
      <c r="F22" s="1606">
        <f>(C21-C22)/C21</f>
        <v>5.0000000000000877E-3</v>
      </c>
      <c r="G22" s="1606"/>
    </row>
    <row r="23" spans="1:7" s="7" customFormat="1" ht="15.75" x14ac:dyDescent="0.25">
      <c r="A23" s="1115">
        <v>13</v>
      </c>
      <c r="B23" s="873" t="s">
        <v>88</v>
      </c>
      <c r="C23" s="1181" t="s">
        <v>99</v>
      </c>
      <c r="D23" s="294"/>
      <c r="E23" s="300"/>
      <c r="F23" s="175"/>
    </row>
    <row r="24" spans="1:7" s="7" customFormat="1" ht="15.75" x14ac:dyDescent="0.25">
      <c r="A24" s="1115">
        <v>14</v>
      </c>
      <c r="B24" s="873" t="s">
        <v>82</v>
      </c>
      <c r="C24" s="666">
        <v>-6.1000000000000004E-3</v>
      </c>
      <c r="D24" s="294"/>
      <c r="E24" s="824"/>
      <c r="F24" s="1195"/>
    </row>
    <row r="25" spans="1:7" s="7" customFormat="1" ht="15.75" x14ac:dyDescent="0.25">
      <c r="A25" s="1115">
        <v>15</v>
      </c>
      <c r="B25" s="873" t="s">
        <v>84</v>
      </c>
      <c r="C25" s="109">
        <f>C22*(1+((C24*(C17-C16))/(360)))</f>
        <v>10161551.481372736</v>
      </c>
      <c r="D25" s="294"/>
      <c r="E25" s="825"/>
      <c r="F25" s="175"/>
    </row>
    <row r="26" spans="1:7" s="7" customFormat="1" ht="15.75" x14ac:dyDescent="0.25">
      <c r="A26" s="1115">
        <v>16</v>
      </c>
      <c r="B26" s="873" t="s">
        <v>316</v>
      </c>
      <c r="C26" s="411" t="s">
        <v>206</v>
      </c>
      <c r="D26" s="294"/>
      <c r="E26" s="1200" t="s">
        <v>95</v>
      </c>
      <c r="F26" s="1611" t="s">
        <v>205</v>
      </c>
      <c r="G26" s="1611"/>
    </row>
    <row r="27" spans="1:7" s="7" customFormat="1" ht="31.5" x14ac:dyDescent="0.25">
      <c r="A27" s="1577" t="s">
        <v>133</v>
      </c>
      <c r="B27" s="1577"/>
      <c r="C27" s="1577"/>
      <c r="D27" s="56"/>
      <c r="E27" s="175"/>
      <c r="F27" s="913" t="s">
        <v>858</v>
      </c>
    </row>
    <row r="28" spans="1:7" s="7" customFormat="1" ht="15.75" x14ac:dyDescent="0.25">
      <c r="A28" s="537">
        <v>1</v>
      </c>
      <c r="B28" s="647" t="s">
        <v>0</v>
      </c>
      <c r="C28" s="1184" t="s">
        <v>670</v>
      </c>
      <c r="D28" s="269" t="s">
        <v>130</v>
      </c>
      <c r="E28" s="881" t="s">
        <v>283</v>
      </c>
      <c r="F28" s="1115"/>
    </row>
    <row r="29" spans="1:7" s="7" customFormat="1" ht="15.75" x14ac:dyDescent="0.25">
      <c r="A29" s="537">
        <v>2</v>
      </c>
      <c r="B29" s="647" t="s">
        <v>1</v>
      </c>
      <c r="C29" s="1209" t="str">
        <f>F11</f>
        <v>BG661XYBNEU6ASPGLA12</v>
      </c>
      <c r="D29" s="269" t="s">
        <v>130</v>
      </c>
      <c r="E29" s="882" t="s">
        <v>283</v>
      </c>
      <c r="F29" s="1125" t="s">
        <v>963</v>
      </c>
    </row>
    <row r="30" spans="1:7" s="7" customFormat="1" ht="15.75" x14ac:dyDescent="0.25">
      <c r="A30" s="537">
        <v>3</v>
      </c>
      <c r="B30" s="647" t="s">
        <v>40</v>
      </c>
      <c r="C30" s="1209" t="str">
        <f>F11</f>
        <v>BG661XYBNEU6ASPGLA12</v>
      </c>
      <c r="D30" s="269" t="s">
        <v>130</v>
      </c>
      <c r="E30" s="882"/>
      <c r="F30" s="1125">
        <v>4.0999999999999996</v>
      </c>
    </row>
    <row r="31" spans="1:7" s="7" customFormat="1" ht="15.75" x14ac:dyDescent="0.25">
      <c r="A31" s="537">
        <v>4</v>
      </c>
      <c r="B31" s="647" t="s">
        <v>12</v>
      </c>
      <c r="C31" s="1209" t="s">
        <v>106</v>
      </c>
      <c r="D31" s="269" t="s">
        <v>130</v>
      </c>
      <c r="E31" s="882"/>
      <c r="F31" s="1114"/>
    </row>
    <row r="32" spans="1:7" s="7" customFormat="1" ht="15.75" x14ac:dyDescent="0.25">
      <c r="A32" s="537">
        <v>5</v>
      </c>
      <c r="B32" s="647" t="s">
        <v>2</v>
      </c>
      <c r="C32" s="1209" t="s">
        <v>107</v>
      </c>
      <c r="D32" s="269" t="s">
        <v>130</v>
      </c>
      <c r="E32" s="882"/>
      <c r="F32" s="1119"/>
    </row>
    <row r="33" spans="1:6" ht="15.75" x14ac:dyDescent="0.25">
      <c r="A33" s="537">
        <v>6</v>
      </c>
      <c r="B33" s="647" t="s">
        <v>445</v>
      </c>
      <c r="C33" s="42"/>
      <c r="D33" s="269" t="s">
        <v>44</v>
      </c>
      <c r="E33" s="427"/>
      <c r="F33" s="1114"/>
    </row>
    <row r="34" spans="1:6" ht="15.75" x14ac:dyDescent="0.25">
      <c r="A34" s="537">
        <v>7</v>
      </c>
      <c r="B34" s="647" t="s">
        <v>446</v>
      </c>
      <c r="C34" s="106" t="s">
        <v>171</v>
      </c>
      <c r="D34" s="269" t="s">
        <v>43</v>
      </c>
      <c r="E34" s="267" t="s">
        <v>283</v>
      </c>
      <c r="F34" s="1126">
        <v>6.5</v>
      </c>
    </row>
    <row r="35" spans="1:6" ht="15.75" x14ac:dyDescent="0.25">
      <c r="A35" s="537">
        <v>8</v>
      </c>
      <c r="B35" s="647" t="s">
        <v>447</v>
      </c>
      <c r="C35" s="108"/>
      <c r="D35" s="269" t="s">
        <v>43</v>
      </c>
      <c r="E35" s="427" t="s">
        <v>283</v>
      </c>
      <c r="F35" s="1114"/>
    </row>
    <row r="36" spans="1:6" ht="15.75" x14ac:dyDescent="0.25">
      <c r="A36" s="537">
        <v>9</v>
      </c>
      <c r="B36" s="647" t="s">
        <v>5</v>
      </c>
      <c r="C36" s="41" t="s">
        <v>109</v>
      </c>
      <c r="D36" s="269" t="s">
        <v>130</v>
      </c>
      <c r="E36" s="427"/>
      <c r="F36" s="1115"/>
    </row>
    <row r="37" spans="1:6" ht="15.75" x14ac:dyDescent="0.25">
      <c r="A37" s="537">
        <v>10</v>
      </c>
      <c r="B37" s="647" t="s">
        <v>6</v>
      </c>
      <c r="C37" s="19" t="str">
        <f>F11</f>
        <v>BG661XYBNEU6ASPGLA12</v>
      </c>
      <c r="D37" s="269" t="s">
        <v>130</v>
      </c>
      <c r="E37" s="427" t="s">
        <v>283</v>
      </c>
      <c r="F37" s="1125">
        <v>4.0999999999999996</v>
      </c>
    </row>
    <row r="38" spans="1:6" ht="15.75" x14ac:dyDescent="0.25">
      <c r="A38" s="537">
        <v>11</v>
      </c>
      <c r="B38" s="647" t="s">
        <v>7</v>
      </c>
      <c r="C38" s="41" t="str">
        <f>F12</f>
        <v>DL6FFRRLF74S01HE2M14</v>
      </c>
      <c r="D38" s="269" t="s">
        <v>130</v>
      </c>
      <c r="E38" s="427"/>
      <c r="F38" s="1125">
        <v>4.0999999999999996</v>
      </c>
    </row>
    <row r="39" spans="1:6" ht="15.75" x14ac:dyDescent="0.25">
      <c r="A39" s="537">
        <v>12</v>
      </c>
      <c r="B39" s="647" t="s">
        <v>46</v>
      </c>
      <c r="C39" s="41" t="s">
        <v>108</v>
      </c>
      <c r="D39" s="269" t="s">
        <v>130</v>
      </c>
      <c r="E39" s="427"/>
      <c r="F39" s="1125">
        <v>4.2</v>
      </c>
    </row>
    <row r="40" spans="1:6" ht="15.75" x14ac:dyDescent="0.25">
      <c r="A40" s="537">
        <v>13</v>
      </c>
      <c r="B40" s="647" t="s">
        <v>8</v>
      </c>
      <c r="C40" s="42"/>
      <c r="D40" s="269" t="s">
        <v>43</v>
      </c>
      <c r="E40" s="427" t="s">
        <v>283</v>
      </c>
      <c r="F40" s="1115">
        <v>4.3</v>
      </c>
    </row>
    <row r="41" spans="1:6" ht="15.75" x14ac:dyDescent="0.25">
      <c r="A41" s="537">
        <v>14</v>
      </c>
      <c r="B41" s="647" t="s">
        <v>9</v>
      </c>
      <c r="C41" s="42"/>
      <c r="D41" s="269" t="s">
        <v>43</v>
      </c>
      <c r="E41" s="427"/>
      <c r="F41" s="1118"/>
    </row>
    <row r="42" spans="1:6" ht="15.75" x14ac:dyDescent="0.25">
      <c r="A42" s="537">
        <v>15</v>
      </c>
      <c r="B42" s="647" t="s">
        <v>10</v>
      </c>
      <c r="C42" s="42"/>
      <c r="D42" s="269" t="s">
        <v>43</v>
      </c>
      <c r="E42" s="427"/>
      <c r="F42" s="1125">
        <v>4.3</v>
      </c>
    </row>
    <row r="43" spans="1:6" ht="15.75" x14ac:dyDescent="0.25">
      <c r="A43" s="537">
        <v>16</v>
      </c>
      <c r="B43" s="647" t="s">
        <v>41</v>
      </c>
      <c r="C43" s="42"/>
      <c r="D43" s="269" t="s">
        <v>44</v>
      </c>
      <c r="E43" s="427"/>
      <c r="F43" s="1116"/>
    </row>
    <row r="44" spans="1:6" ht="15.75" x14ac:dyDescent="0.25">
      <c r="A44" s="537">
        <v>17</v>
      </c>
      <c r="B44" s="647" t="s">
        <v>11</v>
      </c>
      <c r="C44" s="97" t="str">
        <f>F26</f>
        <v>549300WCGB70D06XZS54</v>
      </c>
      <c r="D44" s="269" t="s">
        <v>43</v>
      </c>
      <c r="E44" s="267" t="s">
        <v>283</v>
      </c>
      <c r="F44" s="1115">
        <v>4.5</v>
      </c>
    </row>
    <row r="45" spans="1:6" ht="15.75" x14ac:dyDescent="0.25">
      <c r="A45" s="537">
        <v>18</v>
      </c>
      <c r="B45" s="647" t="s">
        <v>154</v>
      </c>
      <c r="C45" s="72"/>
      <c r="D45" s="269" t="s">
        <v>43</v>
      </c>
      <c r="E45" s="427"/>
      <c r="F45" s="1115"/>
    </row>
    <row r="46" spans="1:6" ht="15.75" x14ac:dyDescent="0.25">
      <c r="A46" s="678" t="s">
        <v>134</v>
      </c>
      <c r="B46" s="1224"/>
      <c r="C46" s="16"/>
      <c r="D46" s="1423"/>
      <c r="F46" s="198"/>
    </row>
    <row r="47" spans="1:6" ht="15.75" x14ac:dyDescent="0.25">
      <c r="A47" s="537">
        <v>1</v>
      </c>
      <c r="B47" s="647" t="s">
        <v>49</v>
      </c>
      <c r="C47" s="119" t="s">
        <v>120</v>
      </c>
      <c r="D47" s="1143" t="s">
        <v>130</v>
      </c>
      <c r="E47" s="427" t="s">
        <v>283</v>
      </c>
      <c r="F47" s="1115">
        <v>3.1</v>
      </c>
    </row>
    <row r="48" spans="1:6" ht="15.75" x14ac:dyDescent="0.25">
      <c r="A48" s="537">
        <v>2</v>
      </c>
      <c r="B48" s="647" t="s">
        <v>15</v>
      </c>
      <c r="C48" s="120"/>
      <c r="D48" s="1143" t="s">
        <v>44</v>
      </c>
      <c r="E48" s="299"/>
      <c r="F48" s="1115"/>
    </row>
    <row r="49" spans="1:6" ht="15.75" x14ac:dyDescent="0.25">
      <c r="A49" s="537">
        <v>3</v>
      </c>
      <c r="B49" s="647" t="s">
        <v>79</v>
      </c>
      <c r="C49" s="301" t="s">
        <v>645</v>
      </c>
      <c r="D49" s="1143" t="s">
        <v>130</v>
      </c>
      <c r="E49" s="299"/>
      <c r="F49" s="1128">
        <v>9.1999999999999993</v>
      </c>
    </row>
    <row r="50" spans="1:6" ht="15.75" x14ac:dyDescent="0.25">
      <c r="A50" s="537">
        <v>4</v>
      </c>
      <c r="B50" s="647" t="s">
        <v>34</v>
      </c>
      <c r="C50" s="119" t="s">
        <v>110</v>
      </c>
      <c r="D50" s="1143" t="s">
        <v>130</v>
      </c>
      <c r="E50" s="299"/>
      <c r="F50" s="1115" t="s">
        <v>978</v>
      </c>
    </row>
    <row r="51" spans="1:6" ht="15.75" x14ac:dyDescent="0.25">
      <c r="A51" s="537">
        <v>5</v>
      </c>
      <c r="B51" s="647" t="s">
        <v>16</v>
      </c>
      <c r="C51" s="119" t="b">
        <v>0</v>
      </c>
      <c r="D51" s="1143" t="s">
        <v>130</v>
      </c>
      <c r="E51" s="299"/>
      <c r="F51" s="1115"/>
    </row>
    <row r="52" spans="1:6" ht="15.75" x14ac:dyDescent="0.25">
      <c r="A52" s="537">
        <v>6</v>
      </c>
      <c r="B52" s="647" t="s">
        <v>50</v>
      </c>
      <c r="C52" s="120"/>
      <c r="D52" s="1143" t="s">
        <v>44</v>
      </c>
      <c r="E52" s="299"/>
      <c r="F52" s="1115"/>
    </row>
    <row r="53" spans="1:6" ht="15.75" x14ac:dyDescent="0.25">
      <c r="A53" s="537">
        <v>7</v>
      </c>
      <c r="B53" s="647" t="s">
        <v>13</v>
      </c>
      <c r="C53" s="120"/>
      <c r="D53" s="1143" t="s">
        <v>44</v>
      </c>
      <c r="E53" s="299"/>
      <c r="F53" s="1115"/>
    </row>
    <row r="54" spans="1:6" ht="15.75" x14ac:dyDescent="0.25">
      <c r="A54" s="537">
        <v>8</v>
      </c>
      <c r="B54" s="647" t="s">
        <v>14</v>
      </c>
      <c r="C54" s="291" t="s">
        <v>170</v>
      </c>
      <c r="D54" s="1143" t="s">
        <v>130</v>
      </c>
      <c r="E54" s="427" t="s">
        <v>283</v>
      </c>
      <c r="F54" s="1121" t="s">
        <v>954</v>
      </c>
    </row>
    <row r="55" spans="1:6" ht="15.75" x14ac:dyDescent="0.25">
      <c r="A55" s="537">
        <v>9</v>
      </c>
      <c r="B55" s="647" t="s">
        <v>51</v>
      </c>
      <c r="C55" s="119" t="s">
        <v>104</v>
      </c>
      <c r="D55" s="1143" t="s">
        <v>130</v>
      </c>
      <c r="E55" s="779"/>
      <c r="F55" s="1115">
        <v>8.4</v>
      </c>
    </row>
    <row r="56" spans="1:6" ht="15.75" x14ac:dyDescent="0.25">
      <c r="A56" s="537">
        <v>10</v>
      </c>
      <c r="B56" s="647" t="s">
        <v>35</v>
      </c>
      <c r="C56" s="120"/>
      <c r="D56" s="1143" t="s">
        <v>44</v>
      </c>
      <c r="E56" s="779"/>
      <c r="F56" s="1115"/>
    </row>
    <row r="57" spans="1:6" ht="15.75" x14ac:dyDescent="0.25">
      <c r="A57" s="537">
        <v>11</v>
      </c>
      <c r="B57" s="647" t="s">
        <v>52</v>
      </c>
      <c r="C57" s="119">
        <v>2011</v>
      </c>
      <c r="D57" s="1143" t="s">
        <v>44</v>
      </c>
      <c r="E57" s="779"/>
      <c r="F57" s="1115"/>
    </row>
    <row r="58" spans="1:6" ht="15.75" x14ac:dyDescent="0.25">
      <c r="A58" s="537">
        <v>12</v>
      </c>
      <c r="B58" s="647" t="s">
        <v>53</v>
      </c>
      <c r="C58" s="860" t="s">
        <v>644</v>
      </c>
      <c r="D58" s="1143" t="s">
        <v>130</v>
      </c>
      <c r="F58" s="53"/>
    </row>
    <row r="59" spans="1:6" ht="15.75" x14ac:dyDescent="0.25">
      <c r="A59" s="537">
        <v>13</v>
      </c>
      <c r="B59" s="647" t="s">
        <v>54</v>
      </c>
      <c r="C59" s="88" t="s">
        <v>646</v>
      </c>
      <c r="D59" s="1143" t="s">
        <v>130</v>
      </c>
      <c r="F59" s="1123"/>
    </row>
    <row r="60" spans="1:6" ht="15.75" x14ac:dyDescent="0.25">
      <c r="A60" s="537">
        <v>14</v>
      </c>
      <c r="B60" s="647" t="s">
        <v>37</v>
      </c>
      <c r="C60" s="88" t="s">
        <v>647</v>
      </c>
      <c r="D60" s="1143" t="s">
        <v>44</v>
      </c>
      <c r="E60" s="881" t="s">
        <v>283</v>
      </c>
      <c r="F60" s="1123"/>
    </row>
    <row r="61" spans="1:6" ht="15.75" x14ac:dyDescent="0.25">
      <c r="A61" s="537">
        <v>15</v>
      </c>
      <c r="B61" s="647" t="s">
        <v>55</v>
      </c>
      <c r="C61" s="1435" t="s">
        <v>1018</v>
      </c>
      <c r="D61" s="1143" t="s">
        <v>769</v>
      </c>
      <c r="F61" s="1115"/>
    </row>
    <row r="62" spans="1:6" ht="15.75" x14ac:dyDescent="0.25">
      <c r="A62" s="537">
        <v>16</v>
      </c>
      <c r="B62" s="647" t="s">
        <v>56</v>
      </c>
      <c r="C62" s="104"/>
      <c r="D62" s="1143" t="s">
        <v>44</v>
      </c>
      <c r="E62" s="427" t="s">
        <v>283</v>
      </c>
      <c r="F62" s="1115">
        <v>5.3</v>
      </c>
    </row>
    <row r="63" spans="1:6" ht="15.75" x14ac:dyDescent="0.25">
      <c r="A63" s="537">
        <v>17</v>
      </c>
      <c r="B63" s="647" t="s">
        <v>57</v>
      </c>
      <c r="C63" s="135"/>
      <c r="D63" s="1143" t="s">
        <v>43</v>
      </c>
      <c r="E63" s="427" t="s">
        <v>283</v>
      </c>
      <c r="F63" s="1122">
        <v>5.4</v>
      </c>
    </row>
    <row r="64" spans="1:6" ht="15.75" x14ac:dyDescent="0.25">
      <c r="A64" s="537">
        <v>18</v>
      </c>
      <c r="B64" s="647" t="s">
        <v>129</v>
      </c>
      <c r="C64" s="119" t="s">
        <v>105</v>
      </c>
      <c r="D64" s="1143" t="s">
        <v>130</v>
      </c>
      <c r="E64" s="427" t="s">
        <v>283</v>
      </c>
      <c r="F64" s="1115">
        <v>6.3</v>
      </c>
    </row>
    <row r="65" spans="1:6" ht="15.75" x14ac:dyDescent="0.25">
      <c r="A65" s="537">
        <v>19</v>
      </c>
      <c r="B65" s="647" t="s">
        <v>17</v>
      </c>
      <c r="C65" s="119" t="b">
        <v>0</v>
      </c>
      <c r="D65" s="1143" t="s">
        <v>130</v>
      </c>
      <c r="E65" s="182"/>
      <c r="F65" s="1115"/>
    </row>
    <row r="66" spans="1:6" ht="15.75" x14ac:dyDescent="0.25">
      <c r="A66" s="537">
        <v>20</v>
      </c>
      <c r="B66" s="647" t="s">
        <v>18</v>
      </c>
      <c r="C66" s="119" t="s">
        <v>111</v>
      </c>
      <c r="D66" s="679" t="s">
        <v>130</v>
      </c>
      <c r="E66" s="427" t="s">
        <v>283</v>
      </c>
      <c r="F66" s="1115">
        <v>6.15</v>
      </c>
    </row>
    <row r="67" spans="1:6" ht="15.75" x14ac:dyDescent="0.25">
      <c r="A67" s="537">
        <v>21</v>
      </c>
      <c r="B67" s="647" t="s">
        <v>58</v>
      </c>
      <c r="C67" s="119" t="b">
        <v>0</v>
      </c>
      <c r="D67" s="1143" t="s">
        <v>130</v>
      </c>
      <c r="E67" s="182"/>
      <c r="F67" s="1115"/>
    </row>
    <row r="68" spans="1:6" ht="15.75" x14ac:dyDescent="0.25">
      <c r="A68" s="537">
        <v>22</v>
      </c>
      <c r="B68" s="647" t="s">
        <v>651</v>
      </c>
      <c r="C68" s="74" t="s">
        <v>197</v>
      </c>
      <c r="D68" s="1143" t="s">
        <v>130</v>
      </c>
      <c r="E68" s="427" t="s">
        <v>283</v>
      </c>
      <c r="F68" s="1115"/>
    </row>
    <row r="69" spans="1:6" ht="15.75" x14ac:dyDescent="0.25">
      <c r="A69" s="537">
        <v>23</v>
      </c>
      <c r="B69" s="647" t="s">
        <v>59</v>
      </c>
      <c r="C69" s="121">
        <f>C24</f>
        <v>-6.1000000000000004E-3</v>
      </c>
      <c r="D69" s="1143" t="s">
        <v>44</v>
      </c>
      <c r="E69" s="182"/>
      <c r="F69" s="1126"/>
    </row>
    <row r="70" spans="1:6" ht="15.75" x14ac:dyDescent="0.25">
      <c r="A70" s="537">
        <v>24</v>
      </c>
      <c r="B70" s="647" t="s">
        <v>60</v>
      </c>
      <c r="C70" s="119" t="s">
        <v>112</v>
      </c>
      <c r="D70" s="1143" t="s">
        <v>44</v>
      </c>
      <c r="E70" s="182"/>
      <c r="F70" s="1115"/>
    </row>
    <row r="71" spans="1:6" ht="15.75" x14ac:dyDescent="0.25">
      <c r="A71" s="537">
        <v>25</v>
      </c>
      <c r="B71" s="647" t="s">
        <v>61</v>
      </c>
      <c r="C71" s="120"/>
      <c r="D71" s="1143" t="s">
        <v>44</v>
      </c>
      <c r="E71" s="182"/>
      <c r="F71" s="1115"/>
    </row>
    <row r="72" spans="1:6" ht="15.75" x14ac:dyDescent="0.25">
      <c r="A72" s="537">
        <v>26</v>
      </c>
      <c r="B72" s="647" t="s">
        <v>62</v>
      </c>
      <c r="C72" s="120"/>
      <c r="D72" s="1143" t="s">
        <v>44</v>
      </c>
      <c r="E72" s="182"/>
      <c r="F72" s="1115"/>
    </row>
    <row r="73" spans="1:6" ht="15.75" x14ac:dyDescent="0.25">
      <c r="A73" s="537">
        <v>27</v>
      </c>
      <c r="B73" s="647" t="s">
        <v>63</v>
      </c>
      <c r="C73" s="120"/>
      <c r="D73" s="1143" t="s">
        <v>44</v>
      </c>
      <c r="E73" s="182"/>
      <c r="F73" s="1115"/>
    </row>
    <row r="74" spans="1:6" ht="15.75" x14ac:dyDescent="0.25">
      <c r="A74" s="537">
        <v>28</v>
      </c>
      <c r="B74" s="647" t="s">
        <v>64</v>
      </c>
      <c r="C74" s="120"/>
      <c r="D74" s="1143" t="s">
        <v>44</v>
      </c>
      <c r="E74" s="182"/>
      <c r="F74" s="1115"/>
    </row>
    <row r="75" spans="1:6" ht="15.75" x14ac:dyDescent="0.25">
      <c r="A75" s="537">
        <v>29</v>
      </c>
      <c r="B75" s="647" t="s">
        <v>65</v>
      </c>
      <c r="C75" s="120"/>
      <c r="D75" s="1143" t="s">
        <v>44</v>
      </c>
      <c r="E75" s="182"/>
      <c r="F75" s="1115"/>
    </row>
    <row r="76" spans="1:6" ht="15.75" x14ac:dyDescent="0.25">
      <c r="A76" s="537">
        <v>30</v>
      </c>
      <c r="B76" s="647" t="s">
        <v>66</v>
      </c>
      <c r="C76" s="120"/>
      <c r="D76" s="1143" t="s">
        <v>44</v>
      </c>
      <c r="E76" s="182"/>
      <c r="F76" s="1115"/>
    </row>
    <row r="77" spans="1:6" ht="15.75" x14ac:dyDescent="0.25">
      <c r="A77" s="537">
        <v>31</v>
      </c>
      <c r="B77" s="647" t="s">
        <v>67</v>
      </c>
      <c r="C77" s="120"/>
      <c r="D77" s="1143" t="s">
        <v>44</v>
      </c>
      <c r="E77" s="182"/>
      <c r="F77" s="1115"/>
    </row>
    <row r="78" spans="1:6" ht="15.75" x14ac:dyDescent="0.25">
      <c r="A78" s="537">
        <v>32</v>
      </c>
      <c r="B78" s="647" t="s">
        <v>68</v>
      </c>
      <c r="C78" s="120"/>
      <c r="D78" s="1143" t="s">
        <v>44</v>
      </c>
      <c r="E78" s="182"/>
      <c r="F78" s="1115"/>
    </row>
    <row r="79" spans="1:6" ht="15.75" x14ac:dyDescent="0.25">
      <c r="A79" s="537">
        <v>35</v>
      </c>
      <c r="B79" s="647" t="s">
        <v>72</v>
      </c>
      <c r="C79" s="120"/>
      <c r="D79" s="1143" t="s">
        <v>43</v>
      </c>
      <c r="E79" s="182"/>
      <c r="F79" s="1115"/>
    </row>
    <row r="80" spans="1:6" ht="15.75" x14ac:dyDescent="0.25">
      <c r="A80" s="537">
        <v>36</v>
      </c>
      <c r="B80" s="647" t="s">
        <v>73</v>
      </c>
      <c r="C80" s="120"/>
      <c r="D80" s="1143" t="s">
        <v>44</v>
      </c>
      <c r="E80" s="182"/>
      <c r="F80" s="1115"/>
    </row>
    <row r="81" spans="1:6" ht="15.75" x14ac:dyDescent="0.25">
      <c r="A81" s="537">
        <v>37</v>
      </c>
      <c r="B81" s="647" t="s">
        <v>69</v>
      </c>
      <c r="C81" s="122">
        <f>C22</f>
        <v>10162756.897260273</v>
      </c>
      <c r="D81" s="1143" t="s">
        <v>130</v>
      </c>
      <c r="E81" s="182"/>
      <c r="F81" s="1116"/>
    </row>
    <row r="82" spans="1:6" ht="15.75" x14ac:dyDescent="0.25">
      <c r="A82" s="537">
        <v>38</v>
      </c>
      <c r="B82" s="647" t="s">
        <v>70</v>
      </c>
      <c r="C82" s="122">
        <f>C25</f>
        <v>10161551.481372736</v>
      </c>
      <c r="D82" s="1143" t="s">
        <v>44</v>
      </c>
      <c r="E82" s="182"/>
      <c r="F82" s="1116"/>
    </row>
    <row r="83" spans="1:6" ht="15.75" x14ac:dyDescent="0.25">
      <c r="A83" s="537">
        <v>39</v>
      </c>
      <c r="B83" s="647" t="s">
        <v>71</v>
      </c>
      <c r="C83" s="119" t="str">
        <f>C23</f>
        <v>EUR</v>
      </c>
      <c r="D83" s="1143" t="s">
        <v>130</v>
      </c>
      <c r="E83" s="182"/>
      <c r="F83" s="1115"/>
    </row>
    <row r="84" spans="1:6" ht="15.75" x14ac:dyDescent="0.25">
      <c r="A84" s="537">
        <v>73</v>
      </c>
      <c r="B84" s="647" t="s">
        <v>81</v>
      </c>
      <c r="C84" s="119" t="b">
        <v>0</v>
      </c>
      <c r="D84" s="679" t="s">
        <v>130</v>
      </c>
      <c r="E84" s="182"/>
      <c r="F84" s="1115">
        <v>6.1</v>
      </c>
    </row>
    <row r="85" spans="1:6" ht="15.75" x14ac:dyDescent="0.25">
      <c r="A85" s="537">
        <v>74</v>
      </c>
      <c r="B85" s="647" t="s">
        <v>78</v>
      </c>
      <c r="C85" s="1435" t="s">
        <v>1018</v>
      </c>
      <c r="D85" s="1144" t="s">
        <v>769</v>
      </c>
      <c r="E85" s="182"/>
      <c r="F85" s="1115"/>
    </row>
    <row r="86" spans="1:6" ht="15.75" x14ac:dyDescent="0.25">
      <c r="A86" s="537">
        <v>75</v>
      </c>
      <c r="B86" s="647" t="s">
        <v>19</v>
      </c>
      <c r="C86" s="119" t="s">
        <v>113</v>
      </c>
      <c r="D86" s="679" t="s">
        <v>44</v>
      </c>
      <c r="E86" s="182"/>
      <c r="F86" s="1123"/>
    </row>
    <row r="87" spans="1:6" ht="15.75" x14ac:dyDescent="0.25">
      <c r="A87" s="537">
        <v>76</v>
      </c>
      <c r="B87" s="1226" t="s">
        <v>30</v>
      </c>
      <c r="C87" s="120"/>
      <c r="D87" s="679" t="s">
        <v>44</v>
      </c>
      <c r="E87" s="182"/>
      <c r="F87" s="1115"/>
    </row>
    <row r="88" spans="1:6" ht="15.75" x14ac:dyDescent="0.25">
      <c r="A88" s="537">
        <v>77</v>
      </c>
      <c r="B88" s="1226" t="s">
        <v>31</v>
      </c>
      <c r="C88" s="120"/>
      <c r="D88" s="679" t="s">
        <v>44</v>
      </c>
      <c r="E88" s="182"/>
      <c r="F88" s="1115"/>
    </row>
    <row r="89" spans="1:6" ht="15.75" x14ac:dyDescent="0.25">
      <c r="A89" s="537">
        <v>78</v>
      </c>
      <c r="B89" s="1226" t="s">
        <v>77</v>
      </c>
      <c r="C89" s="119" t="str">
        <f>F18</f>
        <v>DE0001102317</v>
      </c>
      <c r="D89" s="679" t="s">
        <v>44</v>
      </c>
      <c r="E89" s="182"/>
      <c r="F89" s="1115"/>
    </row>
    <row r="90" spans="1:6" ht="15.75" x14ac:dyDescent="0.25">
      <c r="A90" s="537">
        <v>79</v>
      </c>
      <c r="B90" s="1226" t="s">
        <v>76</v>
      </c>
      <c r="C90" s="119" t="s">
        <v>118</v>
      </c>
      <c r="D90" s="679" t="s">
        <v>44</v>
      </c>
      <c r="E90" s="182"/>
      <c r="F90" s="1115">
        <v>6.12</v>
      </c>
    </row>
    <row r="91" spans="1:6" ht="15.75" x14ac:dyDescent="0.25">
      <c r="A91" s="537">
        <v>83</v>
      </c>
      <c r="B91" s="1226" t="s">
        <v>20</v>
      </c>
      <c r="C91" s="122">
        <f>C20</f>
        <v>10000000</v>
      </c>
      <c r="D91" s="679" t="s">
        <v>44</v>
      </c>
      <c r="E91" s="182"/>
      <c r="F91" s="1115"/>
    </row>
    <row r="92" spans="1:6" ht="15.75" x14ac:dyDescent="0.25">
      <c r="A92" s="537">
        <v>85</v>
      </c>
      <c r="B92" s="647" t="s">
        <v>21</v>
      </c>
      <c r="C92" s="119" t="s">
        <v>99</v>
      </c>
      <c r="D92" s="679" t="s">
        <v>43</v>
      </c>
      <c r="E92" s="182"/>
      <c r="F92" s="1125">
        <v>6.5</v>
      </c>
    </row>
    <row r="93" spans="1:6" ht="15.75" x14ac:dyDescent="0.25">
      <c r="A93" s="537">
        <v>86</v>
      </c>
      <c r="B93" s="647" t="s">
        <v>22</v>
      </c>
      <c r="C93" s="1405"/>
      <c r="D93" s="679" t="s">
        <v>43</v>
      </c>
      <c r="E93" s="427" t="s">
        <v>283</v>
      </c>
      <c r="F93" s="1115">
        <v>6.6</v>
      </c>
    </row>
    <row r="94" spans="1:6" ht="15.75" x14ac:dyDescent="0.25">
      <c r="A94" s="537">
        <v>87</v>
      </c>
      <c r="B94" s="647" t="s">
        <v>23</v>
      </c>
      <c r="C94" s="141">
        <f>(C21/C20)*100</f>
        <v>102.13826027397259</v>
      </c>
      <c r="D94" s="679" t="s">
        <v>44</v>
      </c>
      <c r="E94" s="427" t="s">
        <v>283</v>
      </c>
      <c r="F94" s="1127">
        <v>6.7</v>
      </c>
    </row>
    <row r="95" spans="1:6" ht="15.75" x14ac:dyDescent="0.25">
      <c r="A95" s="537">
        <v>88</v>
      </c>
      <c r="B95" s="647" t="s">
        <v>24</v>
      </c>
      <c r="C95" s="21">
        <f>C21</f>
        <v>10213826.02739726</v>
      </c>
      <c r="D95" s="679" t="s">
        <v>44</v>
      </c>
      <c r="E95" s="427" t="s">
        <v>283</v>
      </c>
      <c r="F95" s="1117"/>
    </row>
    <row r="96" spans="1:6" ht="15.75" x14ac:dyDescent="0.25">
      <c r="A96" s="537">
        <v>89</v>
      </c>
      <c r="B96" s="647" t="s">
        <v>25</v>
      </c>
      <c r="C96" s="123">
        <v>0.5</v>
      </c>
      <c r="D96" s="679" t="s">
        <v>44</v>
      </c>
      <c r="E96" s="182"/>
      <c r="F96" s="1126">
        <v>6.8</v>
      </c>
    </row>
    <row r="97" spans="1:14" ht="15.75" x14ac:dyDescent="0.25">
      <c r="A97" s="537">
        <v>90</v>
      </c>
      <c r="B97" s="647" t="s">
        <v>26</v>
      </c>
      <c r="C97" s="119" t="s">
        <v>114</v>
      </c>
      <c r="D97" s="679" t="s">
        <v>44</v>
      </c>
      <c r="E97" s="182"/>
      <c r="F97" s="1115">
        <v>6.13</v>
      </c>
    </row>
    <row r="98" spans="1:14" ht="15.75" x14ac:dyDescent="0.25">
      <c r="A98" s="537">
        <v>91</v>
      </c>
      <c r="B98" s="647" t="s">
        <v>27</v>
      </c>
      <c r="C98" s="124" t="s">
        <v>121</v>
      </c>
      <c r="D98" s="679" t="s">
        <v>44</v>
      </c>
      <c r="E98" s="427" t="s">
        <v>283</v>
      </c>
      <c r="F98" s="1124"/>
    </row>
    <row r="99" spans="1:14" ht="15.75" x14ac:dyDescent="0.25">
      <c r="A99" s="537">
        <v>92</v>
      </c>
      <c r="B99" s="647" t="s">
        <v>28</v>
      </c>
      <c r="C99" s="119" t="s">
        <v>115</v>
      </c>
      <c r="D99" s="679" t="s">
        <v>44</v>
      </c>
      <c r="E99" s="182"/>
      <c r="F99" s="1115">
        <v>6.11</v>
      </c>
    </row>
    <row r="100" spans="1:14" ht="15.75" x14ac:dyDescent="0.25">
      <c r="A100" s="537">
        <v>93</v>
      </c>
      <c r="B100" s="647" t="s">
        <v>75</v>
      </c>
      <c r="C100" s="89" t="s">
        <v>119</v>
      </c>
      <c r="D100" s="679" t="s">
        <v>44</v>
      </c>
      <c r="E100" s="182"/>
      <c r="F100" s="1373">
        <v>6.1</v>
      </c>
    </row>
    <row r="101" spans="1:14" ht="15.75" x14ac:dyDescent="0.25">
      <c r="A101" s="537">
        <v>94</v>
      </c>
      <c r="B101" s="647" t="s">
        <v>74</v>
      </c>
      <c r="C101" s="119" t="s">
        <v>116</v>
      </c>
      <c r="D101" s="679" t="s">
        <v>44</v>
      </c>
      <c r="E101" s="182"/>
      <c r="F101" s="1115">
        <v>6.14</v>
      </c>
    </row>
    <row r="102" spans="1:14" ht="15.75" x14ac:dyDescent="0.25">
      <c r="A102" s="537">
        <v>95</v>
      </c>
      <c r="B102" s="1226" t="s">
        <v>38</v>
      </c>
      <c r="C102" s="119" t="b">
        <v>1</v>
      </c>
      <c r="D102" s="679" t="s">
        <v>44</v>
      </c>
      <c r="E102" s="427" t="s">
        <v>283</v>
      </c>
      <c r="F102" s="1115">
        <v>6.15</v>
      </c>
    </row>
    <row r="103" spans="1:14" ht="15.75" x14ac:dyDescent="0.25">
      <c r="A103" s="269">
        <v>96</v>
      </c>
      <c r="B103" s="659" t="s">
        <v>36</v>
      </c>
      <c r="C103" s="120"/>
      <c r="D103" s="679" t="s">
        <v>44</v>
      </c>
      <c r="F103" s="1115"/>
    </row>
    <row r="104" spans="1:14" ht="15.75" x14ac:dyDescent="0.25">
      <c r="A104" s="269">
        <v>97</v>
      </c>
      <c r="B104" s="659" t="s">
        <v>32</v>
      </c>
      <c r="C104" s="120"/>
      <c r="D104" s="679" t="s">
        <v>44</v>
      </c>
      <c r="F104" s="1115"/>
    </row>
    <row r="105" spans="1:14" ht="15.75" x14ac:dyDescent="0.25">
      <c r="A105" s="269">
        <v>98</v>
      </c>
      <c r="B105" s="659" t="s">
        <v>39</v>
      </c>
      <c r="C105" s="119" t="s">
        <v>47</v>
      </c>
      <c r="D105" s="1143" t="s">
        <v>130</v>
      </c>
      <c r="F105" s="1115"/>
    </row>
    <row r="106" spans="1:14" s="7" customFormat="1" ht="15.75" x14ac:dyDescent="0.25">
      <c r="A106" s="269">
        <v>99</v>
      </c>
      <c r="B106" s="659" t="s">
        <v>29</v>
      </c>
      <c r="C106" s="245" t="s">
        <v>117</v>
      </c>
      <c r="D106" s="1143" t="s">
        <v>130</v>
      </c>
      <c r="F106" s="1115"/>
    </row>
    <row r="107" spans="1:14" s="7" customFormat="1" ht="15.75" x14ac:dyDescent="0.25">
      <c r="A107" s="175" t="s">
        <v>122</v>
      </c>
      <c r="C107" s="66">
        <v>48</v>
      </c>
      <c r="D107" s="56"/>
    </row>
    <row r="108" spans="1:14" s="7" customFormat="1" x14ac:dyDescent="0.25">
      <c r="C108" s="195"/>
      <c r="D108" s="57"/>
    </row>
    <row r="109" spans="1:14" s="7" customFormat="1" ht="15.75" x14ac:dyDescent="0.25">
      <c r="A109" s="778">
        <v>1.1000000000000001</v>
      </c>
      <c r="B109" s="1607" t="s">
        <v>159</v>
      </c>
      <c r="C109" s="1607"/>
      <c r="D109" s="1607"/>
      <c r="E109" s="1607"/>
      <c r="F109" s="1607"/>
      <c r="J109" s="178"/>
      <c r="K109" s="775"/>
      <c r="L109" s="775"/>
      <c r="M109" s="775"/>
    </row>
    <row r="110" spans="1:14" s="7" customFormat="1" ht="15.75" x14ac:dyDescent="0.25">
      <c r="A110" s="778">
        <v>1.2</v>
      </c>
      <c r="B110" s="1589" t="s">
        <v>546</v>
      </c>
      <c r="C110" s="1589"/>
      <c r="D110" s="1589"/>
      <c r="E110" s="1589"/>
      <c r="F110" s="1589"/>
      <c r="J110" s="178"/>
      <c r="K110" s="610"/>
      <c r="L110" s="610"/>
      <c r="M110" s="610"/>
      <c r="N110" s="610"/>
    </row>
    <row r="111" spans="1:14" s="7" customFormat="1" ht="15.75" x14ac:dyDescent="0.25">
      <c r="A111" s="781">
        <v>1.7</v>
      </c>
      <c r="B111" s="1565" t="s">
        <v>547</v>
      </c>
      <c r="C111" s="1565"/>
      <c r="D111" s="1565"/>
      <c r="E111" s="1565"/>
      <c r="F111" s="1565"/>
      <c r="J111" s="178"/>
      <c r="K111" s="610"/>
      <c r="L111" s="610"/>
      <c r="M111" s="610"/>
    </row>
    <row r="112" spans="1:14" s="7" customFormat="1" ht="15.75" x14ac:dyDescent="0.25">
      <c r="A112" s="778">
        <v>1.8</v>
      </c>
      <c r="B112" s="1589" t="s">
        <v>540</v>
      </c>
      <c r="C112" s="1589"/>
      <c r="D112" s="1589"/>
      <c r="E112" s="1589"/>
      <c r="F112" s="1589"/>
      <c r="J112" s="178"/>
      <c r="K112" s="610"/>
      <c r="L112" s="610"/>
      <c r="M112" s="610"/>
    </row>
    <row r="113" spans="1:15" s="7" customFormat="1" ht="15.75" x14ac:dyDescent="0.25">
      <c r="A113" s="783">
        <v>1.1000000000000001</v>
      </c>
      <c r="B113" s="1589" t="s">
        <v>402</v>
      </c>
      <c r="C113" s="1589"/>
      <c r="D113" s="1589"/>
      <c r="E113" s="1589"/>
      <c r="F113" s="1589"/>
      <c r="J113" s="651"/>
      <c r="K113" s="610"/>
      <c r="L113" s="610"/>
      <c r="M113" s="610"/>
    </row>
    <row r="114" spans="1:15" s="7" customFormat="1" ht="15.75" x14ac:dyDescent="0.25">
      <c r="A114" s="778">
        <v>1.1299999999999999</v>
      </c>
      <c r="B114" s="1592" t="s">
        <v>786</v>
      </c>
      <c r="C114" s="1592"/>
      <c r="D114" s="1592"/>
      <c r="E114" s="1592"/>
      <c r="F114" s="1592"/>
      <c r="J114" s="178"/>
      <c r="K114" s="610"/>
      <c r="L114" s="610"/>
      <c r="M114" s="610"/>
      <c r="N114" s="610"/>
      <c r="O114" s="610"/>
    </row>
    <row r="115" spans="1:15" s="7" customFormat="1" ht="15.75" x14ac:dyDescent="0.25">
      <c r="A115" s="781">
        <v>1.17</v>
      </c>
      <c r="B115" s="1565" t="s">
        <v>380</v>
      </c>
      <c r="C115" s="1565"/>
      <c r="D115" s="1565"/>
      <c r="E115" s="1565"/>
      <c r="F115" s="1565"/>
      <c r="J115" s="178"/>
      <c r="K115" s="610"/>
      <c r="L115" s="610"/>
      <c r="M115" s="610"/>
      <c r="N115" s="610"/>
    </row>
    <row r="116" spans="1:15" s="7" customFormat="1" ht="15.75" x14ac:dyDescent="0.25">
      <c r="A116" s="778">
        <v>2.1</v>
      </c>
      <c r="B116" s="1589" t="s">
        <v>404</v>
      </c>
      <c r="C116" s="1589"/>
      <c r="D116" s="1589"/>
      <c r="E116" s="1589"/>
      <c r="F116" s="1589"/>
      <c r="J116" s="178"/>
      <c r="K116" s="610"/>
      <c r="L116" s="610"/>
      <c r="M116" s="610"/>
    </row>
    <row r="117" spans="1:15" s="7" customFormat="1" ht="15.75" x14ac:dyDescent="0.25">
      <c r="A117" s="1413">
        <v>2.8</v>
      </c>
      <c r="B117" s="1593" t="s">
        <v>957</v>
      </c>
      <c r="C117" s="1594"/>
      <c r="D117" s="1594"/>
      <c r="E117" s="1594"/>
      <c r="F117" s="1595"/>
      <c r="J117" s="178"/>
      <c r="K117" s="610"/>
      <c r="L117" s="610"/>
      <c r="M117" s="610"/>
      <c r="N117" s="610"/>
      <c r="O117" s="610"/>
    </row>
    <row r="118" spans="1:15" ht="15.75" x14ac:dyDescent="0.25">
      <c r="A118" s="778">
        <v>2.16</v>
      </c>
      <c r="B118" s="1589" t="s">
        <v>1053</v>
      </c>
      <c r="C118" s="1589"/>
      <c r="D118" s="1589"/>
      <c r="E118" s="1589"/>
      <c r="F118" s="1589"/>
      <c r="J118" s="132"/>
      <c r="K118" s="686"/>
      <c r="L118" s="686"/>
      <c r="M118" s="686"/>
      <c r="N118" s="686"/>
    </row>
    <row r="119" spans="1:15" ht="15.75" x14ac:dyDescent="0.25">
      <c r="A119" s="778">
        <v>2.17</v>
      </c>
      <c r="B119" s="1589" t="s">
        <v>1035</v>
      </c>
      <c r="C119" s="1589"/>
      <c r="D119" s="1589"/>
      <c r="E119" s="1589"/>
      <c r="F119" s="1589"/>
      <c r="J119" s="132"/>
      <c r="K119" s="686"/>
      <c r="L119" s="686"/>
      <c r="M119" s="686"/>
      <c r="N119" s="686"/>
    </row>
    <row r="120" spans="1:15" s="7" customFormat="1" ht="15.75" x14ac:dyDescent="0.25">
      <c r="A120" s="778">
        <v>2.1800000000000002</v>
      </c>
      <c r="B120" s="1589" t="s">
        <v>961</v>
      </c>
      <c r="C120" s="1589"/>
      <c r="D120" s="1589"/>
      <c r="E120" s="1589"/>
      <c r="F120" s="1589"/>
      <c r="J120" s="178"/>
      <c r="K120" s="610"/>
      <c r="L120" s="610"/>
      <c r="M120" s="610"/>
    </row>
    <row r="121" spans="1:15" s="7" customFormat="1" ht="15.75" x14ac:dyDescent="0.25">
      <c r="A121" s="785">
        <v>2.2000000000000002</v>
      </c>
      <c r="B121" s="1592" t="s">
        <v>265</v>
      </c>
      <c r="C121" s="1592"/>
      <c r="D121" s="1592"/>
      <c r="E121" s="1592"/>
      <c r="F121" s="1592"/>
      <c r="J121" s="651"/>
      <c r="K121" s="182"/>
      <c r="L121" s="294"/>
    </row>
    <row r="122" spans="1:15" s="7" customFormat="1" ht="15.75" x14ac:dyDescent="0.25">
      <c r="A122" s="782">
        <v>2.2200000000000002</v>
      </c>
      <c r="B122" s="1589" t="s">
        <v>1054</v>
      </c>
      <c r="C122" s="1589"/>
      <c r="D122" s="1589"/>
      <c r="E122" s="1589"/>
      <c r="F122" s="1589"/>
      <c r="J122" s="132"/>
      <c r="K122" s="686"/>
      <c r="L122" s="686"/>
      <c r="M122" s="686"/>
      <c r="N122" s="686"/>
    </row>
    <row r="123" spans="1:15" s="7" customFormat="1" ht="15.75" x14ac:dyDescent="0.25">
      <c r="A123" s="778">
        <v>2.86</v>
      </c>
      <c r="B123" s="1586" t="s">
        <v>951</v>
      </c>
      <c r="C123" s="1587"/>
      <c r="D123" s="1587"/>
      <c r="E123" s="1587"/>
      <c r="F123" s="1588"/>
      <c r="J123" s="132"/>
      <c r="K123" s="686"/>
      <c r="L123" s="686"/>
      <c r="M123" s="686"/>
      <c r="N123" s="686"/>
    </row>
    <row r="124" spans="1:15" s="7" customFormat="1" ht="15.75" x14ac:dyDescent="0.25">
      <c r="A124" s="778">
        <v>2.87</v>
      </c>
      <c r="B124" s="1589" t="s">
        <v>405</v>
      </c>
      <c r="C124" s="1589"/>
      <c r="D124" s="1589"/>
      <c r="E124" s="1589"/>
      <c r="F124" s="1589"/>
      <c r="J124" s="178"/>
      <c r="K124" s="610"/>
      <c r="L124" s="610"/>
      <c r="M124" s="610"/>
      <c r="N124" s="182"/>
    </row>
    <row r="125" spans="1:15" s="7" customFormat="1" ht="15.75" x14ac:dyDescent="0.25">
      <c r="A125" s="778">
        <v>2.88</v>
      </c>
      <c r="B125" s="1589" t="s">
        <v>962</v>
      </c>
      <c r="C125" s="1589"/>
      <c r="D125" s="1589"/>
      <c r="E125" s="1589"/>
      <c r="F125" s="1589"/>
      <c r="J125" s="178"/>
      <c r="K125" s="610"/>
      <c r="L125" s="610"/>
      <c r="M125" s="610"/>
      <c r="N125" s="610"/>
    </row>
    <row r="126" spans="1:15" s="7" customFormat="1" ht="15.75" x14ac:dyDescent="0.25">
      <c r="A126" s="778">
        <v>2.91</v>
      </c>
      <c r="B126" s="1589" t="s">
        <v>1036</v>
      </c>
      <c r="C126" s="1589"/>
      <c r="D126" s="1589"/>
      <c r="E126" s="1589"/>
      <c r="F126" s="1589"/>
      <c r="J126" s="178"/>
      <c r="K126" s="610"/>
      <c r="L126" s="610"/>
      <c r="M126" s="610"/>
      <c r="N126" s="610"/>
    </row>
    <row r="127" spans="1:15" s="7" customFormat="1" ht="15.75" customHeight="1" x14ac:dyDescent="0.25">
      <c r="A127" s="1608">
        <v>2.95</v>
      </c>
      <c r="B127" s="1584" t="s">
        <v>959</v>
      </c>
      <c r="C127" s="1584"/>
      <c r="D127" s="1584"/>
      <c r="E127" s="1584"/>
      <c r="F127" s="1584"/>
      <c r="J127" s="687"/>
      <c r="K127" s="680"/>
      <c r="L127" s="680"/>
      <c r="M127" s="680"/>
      <c r="N127" s="680"/>
    </row>
    <row r="128" spans="1:15" s="7" customFormat="1" ht="15" customHeight="1" x14ac:dyDescent="0.25">
      <c r="A128" s="1609"/>
      <c r="B128" s="1584"/>
      <c r="C128" s="1584"/>
      <c r="D128" s="1584"/>
      <c r="E128" s="1584"/>
      <c r="F128" s="1584"/>
    </row>
    <row r="129" spans="1:6" s="7" customFormat="1" ht="15" customHeight="1" x14ac:dyDescent="0.25">
      <c r="A129" s="1610"/>
      <c r="B129" s="1584"/>
      <c r="C129" s="1584"/>
      <c r="D129" s="1584"/>
      <c r="E129" s="1584"/>
      <c r="F129" s="1584"/>
    </row>
    <row r="130" spans="1:6" s="7" customFormat="1" x14ac:dyDescent="0.25">
      <c r="D130" s="294"/>
    </row>
    <row r="131" spans="1:6" s="7" customFormat="1" x14ac:dyDescent="0.25">
      <c r="D131" s="294"/>
    </row>
    <row r="132" spans="1:6" s="7" customFormat="1" x14ac:dyDescent="0.25">
      <c r="D132" s="294"/>
    </row>
    <row r="133" spans="1:6" s="7" customFormat="1" x14ac:dyDescent="0.25">
      <c r="D133" s="294"/>
    </row>
    <row r="134" spans="1:6" s="7" customFormat="1" x14ac:dyDescent="0.25">
      <c r="D134" s="294"/>
    </row>
    <row r="135" spans="1:6" s="7" customFormat="1" x14ac:dyDescent="0.25">
      <c r="D135" s="294"/>
    </row>
    <row r="136" spans="1:6" s="7" customFormat="1" x14ac:dyDescent="0.25">
      <c r="D136" s="294"/>
    </row>
    <row r="137" spans="1:6" s="7" customFormat="1" x14ac:dyDescent="0.25">
      <c r="D137" s="294"/>
    </row>
    <row r="138" spans="1:6" s="7" customFormat="1" x14ac:dyDescent="0.25">
      <c r="D138" s="294"/>
    </row>
    <row r="139" spans="1:6" s="7" customFormat="1" x14ac:dyDescent="0.25">
      <c r="D139" s="294"/>
    </row>
    <row r="140" spans="1:6" s="7" customFormat="1" x14ac:dyDescent="0.25">
      <c r="D140" s="294"/>
    </row>
    <row r="141" spans="1:6" s="7" customFormat="1" x14ac:dyDescent="0.25">
      <c r="D141" s="294"/>
    </row>
    <row r="142" spans="1:6" s="7" customFormat="1" x14ac:dyDescent="0.25">
      <c r="D142" s="294"/>
    </row>
    <row r="143" spans="1:6" s="7" customFormat="1" x14ac:dyDescent="0.25">
      <c r="D143" s="294"/>
    </row>
    <row r="144" spans="1:6"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row r="157" spans="4:4" s="7" customFormat="1" x14ac:dyDescent="0.25">
      <c r="D157" s="294"/>
    </row>
    <row r="158" spans="4:4" s="7" customFormat="1" x14ac:dyDescent="0.25">
      <c r="D158" s="294"/>
    </row>
    <row r="159" spans="4:4" s="7" customFormat="1" x14ac:dyDescent="0.25">
      <c r="D159" s="294"/>
    </row>
    <row r="160" spans="4:4" s="7" customFormat="1" x14ac:dyDescent="0.25">
      <c r="D160" s="294"/>
    </row>
  </sheetData>
  <mergeCells count="31">
    <mergeCell ref="B116:F116"/>
    <mergeCell ref="B111:F111"/>
    <mergeCell ref="B112:F112"/>
    <mergeCell ref="B113:F113"/>
    <mergeCell ref="B114:F114"/>
    <mergeCell ref="B115:F115"/>
    <mergeCell ref="F11:G11"/>
    <mergeCell ref="F12:G12"/>
    <mergeCell ref="F18:G18"/>
    <mergeCell ref="F19:G19"/>
    <mergeCell ref="F21:G21"/>
    <mergeCell ref="A18:A19"/>
    <mergeCell ref="B18:B19"/>
    <mergeCell ref="C18:C19"/>
    <mergeCell ref="A27:C27"/>
    <mergeCell ref="B110:F110"/>
    <mergeCell ref="F26:G26"/>
    <mergeCell ref="F22:G22"/>
    <mergeCell ref="B109:F109"/>
    <mergeCell ref="A127:A129"/>
    <mergeCell ref="B117:F117"/>
    <mergeCell ref="B125:F125"/>
    <mergeCell ref="B126:F126"/>
    <mergeCell ref="B124:F124"/>
    <mergeCell ref="B118:F118"/>
    <mergeCell ref="B119:F119"/>
    <mergeCell ref="B120:F120"/>
    <mergeCell ref="B122:F122"/>
    <mergeCell ref="B121:F121"/>
    <mergeCell ref="B127:F129"/>
    <mergeCell ref="B123:F123"/>
  </mergeCells>
  <pageMargins left="0.23622047244094491" right="0.23622047244094491" top="0.19685039370078741" bottom="0.15748031496062992" header="0.11811023622047245" footer="0.11811023622047245"/>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X208"/>
  <sheetViews>
    <sheetView zoomScale="75" zoomScaleNormal="75" workbookViewId="0">
      <selection activeCell="A9" sqref="A9"/>
    </sheetView>
  </sheetViews>
  <sheetFormatPr defaultRowHeight="15" x14ac:dyDescent="0.25"/>
  <cols>
    <col min="1" max="1" width="7.7109375" style="7" customWidth="1"/>
    <col min="2" max="2" width="54.5703125" style="7" customWidth="1"/>
    <col min="3" max="3" width="54.7109375" customWidth="1"/>
    <col min="4" max="4" width="3.140625" style="294" bestFit="1" customWidth="1"/>
    <col min="5" max="5" width="14.42578125" style="7" customWidth="1"/>
    <col min="6" max="6" width="20.7109375" style="7" customWidth="1"/>
    <col min="7" max="7" width="1.85546875" style="7" customWidth="1"/>
    <col min="8" max="8" width="7.85546875" style="7" customWidth="1"/>
    <col min="9" max="9" width="57.42578125" customWidth="1"/>
    <col min="10" max="10" width="4" style="7" bestFit="1" customWidth="1"/>
    <col min="11" max="11" width="10.140625" style="212" customWidth="1"/>
    <col min="12" max="12" width="8.85546875" style="7" bestFit="1" customWidth="1"/>
    <col min="13" max="24" width="9.140625" style="7"/>
  </cols>
  <sheetData>
    <row r="1" spans="1:11" s="7" customFormat="1" x14ac:dyDescent="0.25">
      <c r="D1" s="294"/>
    </row>
    <row r="2" spans="1:11" s="7" customFormat="1" x14ac:dyDescent="0.25">
      <c r="D2" s="294"/>
    </row>
    <row r="3" spans="1:11" s="7" customFormat="1" x14ac:dyDescent="0.25">
      <c r="D3" s="294"/>
    </row>
    <row r="4" spans="1:11" s="7" customFormat="1" ht="18" x14ac:dyDescent="0.25">
      <c r="B4" s="1220" t="s">
        <v>885</v>
      </c>
    </row>
    <row r="5" spans="1:11" s="7" customFormat="1" x14ac:dyDescent="0.25">
      <c r="D5" s="294"/>
    </row>
    <row r="6" spans="1:11" s="7" customFormat="1" x14ac:dyDescent="0.25">
      <c r="D6" s="294"/>
    </row>
    <row r="7" spans="1:11" s="7" customFormat="1" ht="11.25" customHeight="1" x14ac:dyDescent="0.25">
      <c r="D7" s="294"/>
    </row>
    <row r="8" spans="1:11" s="7" customFormat="1" ht="11.25" customHeight="1" x14ac:dyDescent="0.25">
      <c r="D8" s="294"/>
    </row>
    <row r="9" spans="1:11" s="175" customFormat="1" ht="15.75" x14ac:dyDescent="0.25">
      <c r="A9" s="1221" t="s">
        <v>131</v>
      </c>
      <c r="D9" s="56"/>
      <c r="E9" s="1221"/>
      <c r="K9" s="186"/>
    </row>
    <row r="10" spans="1:11" s="175" customFormat="1" ht="15.75" x14ac:dyDescent="0.25">
      <c r="A10" s="1115">
        <v>1</v>
      </c>
      <c r="B10" s="873" t="s">
        <v>127</v>
      </c>
      <c r="C10" s="244" t="s">
        <v>128</v>
      </c>
      <c r="D10" s="56"/>
      <c r="E10" s="1221"/>
      <c r="K10" s="186"/>
    </row>
    <row r="11" spans="1:11" s="7" customFormat="1" ht="15.75" x14ac:dyDescent="0.25">
      <c r="A11" s="1115">
        <v>2</v>
      </c>
      <c r="B11" s="873" t="s">
        <v>90</v>
      </c>
      <c r="C11" s="1185" t="s">
        <v>383</v>
      </c>
      <c r="D11" s="294"/>
      <c r="E11" s="1200" t="s">
        <v>95</v>
      </c>
      <c r="F11" s="1574" t="s">
        <v>220</v>
      </c>
      <c r="G11" s="1574"/>
      <c r="H11" s="1574"/>
      <c r="K11" s="212"/>
    </row>
    <row r="12" spans="1:11" s="7" customFormat="1" ht="15.75" x14ac:dyDescent="0.25">
      <c r="A12" s="1115">
        <v>3</v>
      </c>
      <c r="B12" s="873" t="s">
        <v>91</v>
      </c>
      <c r="C12" s="1181" t="s">
        <v>96</v>
      </c>
      <c r="D12" s="294"/>
      <c r="E12" s="1200" t="s">
        <v>95</v>
      </c>
      <c r="F12" s="1574" t="s">
        <v>97</v>
      </c>
      <c r="G12" s="1574"/>
      <c r="H12" s="1574"/>
      <c r="K12" s="212"/>
    </row>
    <row r="13" spans="1:11" s="7" customFormat="1" ht="15.75" x14ac:dyDescent="0.25">
      <c r="A13" s="1115">
        <v>4</v>
      </c>
      <c r="B13" s="873" t="s">
        <v>101</v>
      </c>
      <c r="C13" s="1187">
        <v>43941</v>
      </c>
      <c r="D13" s="294"/>
      <c r="E13" s="820"/>
      <c r="F13" s="175"/>
      <c r="G13" s="172"/>
      <c r="H13" s="175"/>
      <c r="K13" s="212"/>
    </row>
    <row r="14" spans="1:11" s="7" customFormat="1" ht="15.75" x14ac:dyDescent="0.25">
      <c r="A14" s="1115">
        <v>5</v>
      </c>
      <c r="B14" s="873" t="s">
        <v>123</v>
      </c>
      <c r="C14" s="821">
        <v>0.45520833333333338</v>
      </c>
      <c r="D14" s="294"/>
      <c r="E14" s="820"/>
      <c r="F14" s="175"/>
      <c r="G14" s="172"/>
      <c r="H14" s="175"/>
      <c r="K14" s="212"/>
    </row>
    <row r="15" spans="1:11" s="7" customFormat="1" ht="15.75" x14ac:dyDescent="0.25">
      <c r="A15" s="1115">
        <v>6</v>
      </c>
      <c r="B15" s="873" t="s">
        <v>124</v>
      </c>
      <c r="C15" s="877" t="s">
        <v>550</v>
      </c>
      <c r="D15" s="294"/>
      <c r="E15" s="1200" t="s">
        <v>222</v>
      </c>
      <c r="F15" s="1611" t="s">
        <v>223</v>
      </c>
      <c r="G15" s="1611"/>
      <c r="H15" s="1611"/>
      <c r="K15" s="212"/>
    </row>
    <row r="16" spans="1:11" s="7" customFormat="1" ht="15.75" x14ac:dyDescent="0.25">
      <c r="A16" s="1115">
        <v>7</v>
      </c>
      <c r="B16" s="873" t="s">
        <v>102</v>
      </c>
      <c r="C16" s="1187">
        <v>43942</v>
      </c>
      <c r="D16" s="294"/>
      <c r="E16" s="820"/>
      <c r="F16" s="175"/>
      <c r="G16" s="172"/>
      <c r="H16" s="175"/>
      <c r="K16" s="212"/>
    </row>
    <row r="17" spans="1:12" s="7" customFormat="1" ht="15.75" x14ac:dyDescent="0.25">
      <c r="A17" s="1115">
        <v>8</v>
      </c>
      <c r="B17" s="873" t="s">
        <v>103</v>
      </c>
      <c r="C17" s="1187">
        <f>C16+7</f>
        <v>43949</v>
      </c>
      <c r="D17" s="294"/>
      <c r="E17" s="820"/>
      <c r="F17" s="175"/>
      <c r="G17" s="172"/>
      <c r="H17" s="175"/>
      <c r="K17" s="212"/>
    </row>
    <row r="18" spans="1:12" s="7" customFormat="1" ht="15.75" x14ac:dyDescent="0.25">
      <c r="A18" s="1578">
        <v>9</v>
      </c>
      <c r="B18" s="1580" t="s">
        <v>85</v>
      </c>
      <c r="C18" s="1582" t="s">
        <v>98</v>
      </c>
      <c r="D18" s="294"/>
      <c r="E18" s="1200" t="s">
        <v>181</v>
      </c>
      <c r="F18" s="1575" t="s">
        <v>92</v>
      </c>
      <c r="G18" s="1575"/>
      <c r="H18" s="1575"/>
      <c r="J18" s="581"/>
      <c r="K18" s="219"/>
    </row>
    <row r="19" spans="1:12" s="7" customFormat="1" ht="15.75" x14ac:dyDescent="0.25">
      <c r="A19" s="1579"/>
      <c r="B19" s="1581"/>
      <c r="C19" s="1583"/>
      <c r="D19" s="294"/>
      <c r="E19" s="1200" t="s">
        <v>182</v>
      </c>
      <c r="F19" s="1574" t="s">
        <v>119</v>
      </c>
      <c r="G19" s="1574"/>
      <c r="H19" s="1574"/>
      <c r="I19" s="1195"/>
      <c r="J19" s="581"/>
      <c r="K19" s="219"/>
    </row>
    <row r="20" spans="1:12" s="7" customFormat="1" ht="15.75" x14ac:dyDescent="0.25">
      <c r="A20" s="1115">
        <v>10</v>
      </c>
      <c r="B20" s="873" t="s">
        <v>86</v>
      </c>
      <c r="C20" s="109">
        <v>10000000</v>
      </c>
      <c r="D20" s="294"/>
      <c r="E20" s="823"/>
      <c r="F20" s="175"/>
      <c r="G20" s="172"/>
      <c r="H20" s="175"/>
      <c r="K20" s="212"/>
    </row>
    <row r="21" spans="1:12" s="7" customFormat="1" ht="15.75" x14ac:dyDescent="0.25">
      <c r="A21" s="1115">
        <v>11</v>
      </c>
      <c r="B21" s="873" t="s">
        <v>87</v>
      </c>
      <c r="C21" s="109">
        <f>(C20*(F21/100))+(C20*((1.5*340)/(100*365)))</f>
        <v>10213826.02739726</v>
      </c>
      <c r="D21" s="294"/>
      <c r="E21" s="1203" t="s">
        <v>100</v>
      </c>
      <c r="F21" s="1576">
        <v>100.741</v>
      </c>
      <c r="G21" s="1576"/>
      <c r="H21" s="1576"/>
      <c r="K21" s="212"/>
    </row>
    <row r="22" spans="1:12" s="7" customFormat="1" ht="15.75" x14ac:dyDescent="0.25">
      <c r="A22" s="1115">
        <v>12</v>
      </c>
      <c r="B22" s="873" t="s">
        <v>83</v>
      </c>
      <c r="C22" s="109">
        <f>C21*(1-0.005)</f>
        <v>10162756.897260273</v>
      </c>
      <c r="D22" s="294"/>
      <c r="E22" s="1203" t="s">
        <v>89</v>
      </c>
      <c r="F22" s="1606">
        <f>(C21-C22)/C21</f>
        <v>5.0000000000000877E-3</v>
      </c>
      <c r="G22" s="1606"/>
      <c r="H22" s="1606"/>
      <c r="K22" s="212"/>
    </row>
    <row r="23" spans="1:12" s="7" customFormat="1" ht="15.75" x14ac:dyDescent="0.25">
      <c r="A23" s="1115">
        <v>13</v>
      </c>
      <c r="B23" s="873" t="s">
        <v>88</v>
      </c>
      <c r="C23" s="1181" t="s">
        <v>99</v>
      </c>
      <c r="D23" s="294"/>
      <c r="E23" s="300"/>
      <c r="F23" s="175"/>
      <c r="G23" s="172"/>
      <c r="H23" s="175"/>
      <c r="K23" s="212"/>
    </row>
    <row r="24" spans="1:12" s="7" customFormat="1" ht="15.75" x14ac:dyDescent="0.25">
      <c r="A24" s="1115">
        <v>14</v>
      </c>
      <c r="B24" s="873" t="s">
        <v>82</v>
      </c>
      <c r="C24" s="666">
        <v>-6.1000000000000004E-3</v>
      </c>
      <c r="D24" s="294"/>
      <c r="E24" s="824"/>
      <c r="F24" s="1195"/>
      <c r="G24" s="1168"/>
      <c r="H24" s="175"/>
      <c r="K24" s="212"/>
    </row>
    <row r="25" spans="1:12" s="7" customFormat="1" ht="15.75" x14ac:dyDescent="0.25">
      <c r="A25" s="1115">
        <v>15</v>
      </c>
      <c r="B25" s="873" t="s">
        <v>84</v>
      </c>
      <c r="C25" s="109">
        <f>C22*(1+((C24*(C17-C16))/(360)))</f>
        <v>10161551.481372736</v>
      </c>
      <c r="D25" s="294"/>
      <c r="E25" s="825"/>
      <c r="F25" s="175"/>
      <c r="G25" s="172"/>
      <c r="H25" s="175"/>
      <c r="K25" s="212"/>
    </row>
    <row r="26" spans="1:12" s="7" customFormat="1" ht="15.75" x14ac:dyDescent="0.25">
      <c r="A26" s="1115">
        <v>16</v>
      </c>
      <c r="B26" s="873" t="s">
        <v>316</v>
      </c>
      <c r="C26" s="244" t="s">
        <v>206</v>
      </c>
      <c r="D26" s="294"/>
      <c r="E26" s="1200" t="s">
        <v>95</v>
      </c>
      <c r="F26" s="1611" t="s">
        <v>205</v>
      </c>
      <c r="G26" s="1611"/>
      <c r="H26" s="1611"/>
      <c r="K26" s="212"/>
    </row>
    <row r="27" spans="1:12" s="7" customFormat="1" ht="15.75" customHeight="1" x14ac:dyDescent="0.25">
      <c r="A27" s="198"/>
      <c r="B27" s="910"/>
      <c r="C27" s="189"/>
      <c r="D27" s="205"/>
      <c r="E27" s="1205"/>
      <c r="F27" s="1195"/>
      <c r="H27" s="1237"/>
      <c r="I27" s="1237"/>
      <c r="J27" s="1237"/>
      <c r="K27" s="1237"/>
    </row>
    <row r="28" spans="1:12" s="7" customFormat="1" ht="18" customHeight="1" x14ac:dyDescent="0.25">
      <c r="A28" s="198"/>
      <c r="B28" s="1620" t="s">
        <v>381</v>
      </c>
      <c r="C28" s="1620"/>
      <c r="D28" s="1620"/>
      <c r="F28" s="1617" t="s">
        <v>858</v>
      </c>
      <c r="G28" s="1619" t="s">
        <v>382</v>
      </c>
      <c r="H28" s="1619"/>
      <c r="I28" s="1619"/>
      <c r="J28" s="1619"/>
      <c r="K28" s="1619"/>
    </row>
    <row r="29" spans="1:12" s="7" customFormat="1" ht="15.75" customHeight="1" x14ac:dyDescent="0.25">
      <c r="A29" s="1577" t="s">
        <v>133</v>
      </c>
      <c r="B29" s="1577"/>
      <c r="C29" s="1577"/>
      <c r="D29" s="56"/>
      <c r="F29" s="1618"/>
      <c r="G29" s="175"/>
      <c r="H29" s="1577" t="s">
        <v>133</v>
      </c>
      <c r="I29" s="1577"/>
      <c r="J29" s="1577"/>
      <c r="K29" s="1172"/>
      <c r="L29" s="175"/>
    </row>
    <row r="30" spans="1:12" s="7" customFormat="1" ht="15.75" x14ac:dyDescent="0.25">
      <c r="A30" s="537">
        <v>1</v>
      </c>
      <c r="B30" s="647" t="s">
        <v>0</v>
      </c>
      <c r="C30" s="1184" t="s">
        <v>671</v>
      </c>
      <c r="D30" s="269" t="s">
        <v>130</v>
      </c>
      <c r="E30" s="427" t="s">
        <v>283</v>
      </c>
      <c r="F30" s="1115"/>
      <c r="G30" s="175"/>
      <c r="H30" s="537">
        <v>1</v>
      </c>
      <c r="I30" s="1184" t="s">
        <v>671</v>
      </c>
      <c r="J30" s="1115" t="s">
        <v>130</v>
      </c>
      <c r="K30" s="427" t="s">
        <v>283</v>
      </c>
    </row>
    <row r="31" spans="1:12" s="7" customFormat="1" ht="15.75" x14ac:dyDescent="0.25">
      <c r="A31" s="537">
        <v>2</v>
      </c>
      <c r="B31" s="647" t="s">
        <v>1</v>
      </c>
      <c r="C31" s="245" t="str">
        <f>F12</f>
        <v>DL6FFRRLF74S01HE2M14</v>
      </c>
      <c r="D31" s="269" t="s">
        <v>130</v>
      </c>
      <c r="E31" s="427" t="s">
        <v>283</v>
      </c>
      <c r="F31" s="1125" t="s">
        <v>963</v>
      </c>
      <c r="G31" s="175"/>
      <c r="H31" s="537">
        <v>2</v>
      </c>
      <c r="I31" s="106" t="s">
        <v>97</v>
      </c>
      <c r="J31" s="1115" t="s">
        <v>130</v>
      </c>
      <c r="K31" s="267" t="s">
        <v>283</v>
      </c>
    </row>
    <row r="32" spans="1:12" s="7" customFormat="1" ht="15.75" x14ac:dyDescent="0.25">
      <c r="A32" s="537">
        <v>3</v>
      </c>
      <c r="B32" s="647" t="s">
        <v>40</v>
      </c>
      <c r="C32" s="1181" t="s">
        <v>97</v>
      </c>
      <c r="D32" s="269" t="s">
        <v>130</v>
      </c>
      <c r="E32" s="1238"/>
      <c r="F32" s="1125">
        <v>4.0999999999999996</v>
      </c>
      <c r="G32" s="175"/>
      <c r="H32" s="537">
        <v>3</v>
      </c>
      <c r="I32" s="106" t="s">
        <v>220</v>
      </c>
      <c r="J32" s="1115" t="s">
        <v>130</v>
      </c>
      <c r="K32" s="1238"/>
    </row>
    <row r="33" spans="1:11" s="7" customFormat="1" ht="15.75" x14ac:dyDescent="0.25">
      <c r="A33" s="537">
        <v>4</v>
      </c>
      <c r="B33" s="647" t="s">
        <v>12</v>
      </c>
      <c r="C33" s="1209" t="s">
        <v>106</v>
      </c>
      <c r="D33" s="269" t="s">
        <v>130</v>
      </c>
      <c r="E33" s="267"/>
      <c r="F33" s="1114"/>
      <c r="G33" s="175"/>
      <c r="H33" s="537">
        <v>4</v>
      </c>
      <c r="I33" s="106" t="s">
        <v>258</v>
      </c>
      <c r="J33" s="1114" t="s">
        <v>130</v>
      </c>
      <c r="K33" s="267"/>
    </row>
    <row r="34" spans="1:11" s="7" customFormat="1" ht="15.75" x14ac:dyDescent="0.25">
      <c r="A34" s="537">
        <v>5</v>
      </c>
      <c r="B34" s="647" t="s">
        <v>2</v>
      </c>
      <c r="C34" s="1209" t="s">
        <v>107</v>
      </c>
      <c r="D34" s="269" t="s">
        <v>130</v>
      </c>
      <c r="E34" s="267"/>
      <c r="F34" s="1119"/>
      <c r="G34" s="175"/>
      <c r="H34" s="537">
        <v>5</v>
      </c>
      <c r="I34" s="106" t="s">
        <v>257</v>
      </c>
      <c r="J34" s="1119" t="s">
        <v>130</v>
      </c>
      <c r="K34" s="267" t="s">
        <v>283</v>
      </c>
    </row>
    <row r="35" spans="1:11" ht="15.75" x14ac:dyDescent="0.25">
      <c r="A35" s="537">
        <v>6</v>
      </c>
      <c r="B35" s="647" t="s">
        <v>445</v>
      </c>
      <c r="C35" s="42"/>
      <c r="D35" s="269" t="s">
        <v>44</v>
      </c>
      <c r="E35" s="267"/>
      <c r="F35" s="1114"/>
      <c r="G35" s="175"/>
      <c r="H35" s="537">
        <v>6</v>
      </c>
      <c r="I35" s="42"/>
      <c r="J35" s="1114" t="s">
        <v>44</v>
      </c>
      <c r="K35" s="267" t="s">
        <v>283</v>
      </c>
    </row>
    <row r="36" spans="1:11" ht="15.75" x14ac:dyDescent="0.25">
      <c r="A36" s="537">
        <v>7</v>
      </c>
      <c r="B36" s="647" t="s">
        <v>446</v>
      </c>
      <c r="C36" s="42"/>
      <c r="D36" s="269" t="s">
        <v>43</v>
      </c>
      <c r="E36" s="427" t="s">
        <v>283</v>
      </c>
      <c r="F36" s="1126"/>
      <c r="G36" s="175"/>
      <c r="H36" s="537">
        <v>7</v>
      </c>
      <c r="I36" s="42"/>
      <c r="J36" s="1114" t="s">
        <v>43</v>
      </c>
      <c r="K36" s="427" t="s">
        <v>283</v>
      </c>
    </row>
    <row r="37" spans="1:11" ht="15.75" x14ac:dyDescent="0.25">
      <c r="A37" s="537">
        <v>8</v>
      </c>
      <c r="B37" s="647" t="s">
        <v>447</v>
      </c>
      <c r="C37" s="42"/>
      <c r="D37" s="269" t="s">
        <v>43</v>
      </c>
      <c r="E37" s="427" t="s">
        <v>283</v>
      </c>
      <c r="F37" s="1114"/>
      <c r="G37" s="175"/>
      <c r="H37" s="537">
        <v>8</v>
      </c>
      <c r="I37" s="42"/>
      <c r="J37" s="1114" t="s">
        <v>43</v>
      </c>
      <c r="K37" s="427" t="s">
        <v>283</v>
      </c>
    </row>
    <row r="38" spans="1:11" ht="15.75" x14ac:dyDescent="0.25">
      <c r="A38" s="537">
        <v>9</v>
      </c>
      <c r="B38" s="647" t="s">
        <v>5</v>
      </c>
      <c r="C38" s="41" t="s">
        <v>208</v>
      </c>
      <c r="D38" s="269" t="s">
        <v>130</v>
      </c>
      <c r="E38" s="195"/>
      <c r="F38" s="1115"/>
      <c r="G38" s="175"/>
      <c r="H38" s="537">
        <v>9</v>
      </c>
      <c r="I38" s="398" t="s">
        <v>109</v>
      </c>
      <c r="J38" s="1115" t="s">
        <v>130</v>
      </c>
      <c r="K38" s="195"/>
    </row>
    <row r="39" spans="1:11" ht="15.75" x14ac:dyDescent="0.25">
      <c r="A39" s="537">
        <v>10</v>
      </c>
      <c r="B39" s="647" t="s">
        <v>6</v>
      </c>
      <c r="C39" s="396" t="s">
        <v>97</v>
      </c>
      <c r="D39" s="269" t="s">
        <v>130</v>
      </c>
      <c r="E39" s="427" t="s">
        <v>283</v>
      </c>
      <c r="F39" s="1125">
        <v>4.0999999999999996</v>
      </c>
      <c r="G39" s="175"/>
      <c r="H39" s="537">
        <v>10</v>
      </c>
      <c r="I39" s="99" t="s">
        <v>97</v>
      </c>
      <c r="J39" s="1116" t="s">
        <v>130</v>
      </c>
      <c r="K39" s="267" t="s">
        <v>283</v>
      </c>
    </row>
    <row r="40" spans="1:11" ht="15.75" x14ac:dyDescent="0.25">
      <c r="A40" s="537">
        <v>11</v>
      </c>
      <c r="B40" s="647" t="s">
        <v>7</v>
      </c>
      <c r="C40" s="396" t="s">
        <v>220</v>
      </c>
      <c r="D40" s="269" t="s">
        <v>130</v>
      </c>
      <c r="E40" s="299"/>
      <c r="F40" s="1125">
        <v>4.0999999999999996</v>
      </c>
      <c r="H40" s="537">
        <v>11</v>
      </c>
      <c r="I40" s="398" t="s">
        <v>97</v>
      </c>
      <c r="J40" s="1116" t="s">
        <v>130</v>
      </c>
      <c r="K40" s="299"/>
    </row>
    <row r="41" spans="1:11" ht="15.75" x14ac:dyDescent="0.25">
      <c r="A41" s="537">
        <v>12</v>
      </c>
      <c r="B41" s="647" t="s">
        <v>46</v>
      </c>
      <c r="C41" s="41" t="s">
        <v>108</v>
      </c>
      <c r="D41" s="269" t="s">
        <v>130</v>
      </c>
      <c r="E41" s="299"/>
      <c r="F41" s="1125">
        <v>4.2</v>
      </c>
      <c r="H41" s="537">
        <v>12</v>
      </c>
      <c r="I41" s="398" t="s">
        <v>268</v>
      </c>
      <c r="J41" s="1116" t="s">
        <v>130</v>
      </c>
      <c r="K41" s="299"/>
    </row>
    <row r="42" spans="1:11" ht="15.75" x14ac:dyDescent="0.25">
      <c r="A42" s="537">
        <v>13</v>
      </c>
      <c r="B42" s="647" t="s">
        <v>8</v>
      </c>
      <c r="C42" s="987"/>
      <c r="D42" s="269" t="s">
        <v>43</v>
      </c>
      <c r="E42" s="427" t="s">
        <v>283</v>
      </c>
      <c r="F42" s="1115">
        <v>4.3</v>
      </c>
      <c r="H42" s="537">
        <v>13</v>
      </c>
      <c r="I42" s="701"/>
      <c r="J42" s="1115" t="s">
        <v>43</v>
      </c>
      <c r="K42" s="427" t="s">
        <v>283</v>
      </c>
    </row>
    <row r="43" spans="1:11" ht="15.75" x14ac:dyDescent="0.25">
      <c r="A43" s="537">
        <v>14</v>
      </c>
      <c r="B43" s="647" t="s">
        <v>9</v>
      </c>
      <c r="C43" s="42"/>
      <c r="D43" s="269" t="s">
        <v>43</v>
      </c>
      <c r="E43" s="299"/>
      <c r="F43" s="1118"/>
      <c r="H43" s="537">
        <v>14</v>
      </c>
      <c r="I43" s="42"/>
      <c r="J43" s="1118" t="s">
        <v>43</v>
      </c>
      <c r="K43" s="299"/>
    </row>
    <row r="44" spans="1:11" ht="15.75" x14ac:dyDescent="0.25">
      <c r="A44" s="537">
        <v>15</v>
      </c>
      <c r="B44" s="647" t="s">
        <v>10</v>
      </c>
      <c r="C44" s="42"/>
      <c r="D44" s="269" t="s">
        <v>43</v>
      </c>
      <c r="E44" s="299"/>
      <c r="F44" s="1125">
        <v>4.3</v>
      </c>
      <c r="H44" s="537">
        <v>15</v>
      </c>
      <c r="I44" s="42"/>
      <c r="J44" s="1116" t="s">
        <v>43</v>
      </c>
      <c r="K44" s="299"/>
    </row>
    <row r="45" spans="1:11" ht="15.75" x14ac:dyDescent="0.25">
      <c r="A45" s="537">
        <v>16</v>
      </c>
      <c r="B45" s="647" t="s">
        <v>41</v>
      </c>
      <c r="C45" s="42"/>
      <c r="D45" s="269" t="s">
        <v>44</v>
      </c>
      <c r="E45" s="299"/>
      <c r="F45" s="1116"/>
      <c r="H45" s="537">
        <v>16</v>
      </c>
      <c r="I45" s="42"/>
      <c r="J45" s="1116" t="s">
        <v>44</v>
      </c>
      <c r="K45" s="299"/>
    </row>
    <row r="46" spans="1:11" ht="15.75" x14ac:dyDescent="0.25">
      <c r="A46" s="537">
        <v>17</v>
      </c>
      <c r="B46" s="647" t="s">
        <v>11</v>
      </c>
      <c r="C46" s="95" t="str">
        <f>F26</f>
        <v>549300WCGB70D06XZS54</v>
      </c>
      <c r="D46" s="269" t="s">
        <v>43</v>
      </c>
      <c r="E46" s="427" t="s">
        <v>283</v>
      </c>
      <c r="F46" s="1115">
        <v>4.5</v>
      </c>
      <c r="H46" s="537">
        <v>17</v>
      </c>
      <c r="I46" s="336" t="s">
        <v>205</v>
      </c>
      <c r="J46" s="1115" t="s">
        <v>43</v>
      </c>
      <c r="K46" s="427" t="s">
        <v>283</v>
      </c>
    </row>
    <row r="47" spans="1:11" ht="15.75" x14ac:dyDescent="0.25">
      <c r="A47" s="537">
        <v>18</v>
      </c>
      <c r="B47" s="647" t="s">
        <v>154</v>
      </c>
      <c r="C47" s="72"/>
      <c r="D47" s="269" t="s">
        <v>43</v>
      </c>
      <c r="E47" s="299"/>
      <c r="F47" s="1115"/>
      <c r="H47" s="537">
        <v>18</v>
      </c>
      <c r="I47" s="72"/>
      <c r="J47" s="1115" t="s">
        <v>43</v>
      </c>
      <c r="K47" s="299"/>
    </row>
    <row r="48" spans="1:11" ht="15.75" x14ac:dyDescent="0.25">
      <c r="A48" s="678" t="s">
        <v>134</v>
      </c>
      <c r="B48" s="1224"/>
      <c r="C48" s="16"/>
      <c r="D48" s="1423"/>
      <c r="E48" s="299"/>
      <c r="F48" s="198"/>
      <c r="H48" s="678"/>
      <c r="I48" s="16"/>
      <c r="J48" s="826"/>
      <c r="K48" s="299"/>
    </row>
    <row r="49" spans="1:11" ht="15.75" x14ac:dyDescent="0.25">
      <c r="A49" s="537">
        <v>1</v>
      </c>
      <c r="B49" s="647" t="s">
        <v>49</v>
      </c>
      <c r="C49" s="19" t="s">
        <v>120</v>
      </c>
      <c r="D49" s="1143" t="s">
        <v>130</v>
      </c>
      <c r="E49" s="267" t="s">
        <v>283</v>
      </c>
      <c r="F49" s="1115">
        <v>3.1</v>
      </c>
      <c r="H49" s="537">
        <v>1</v>
      </c>
      <c r="I49" s="396" t="s">
        <v>120</v>
      </c>
      <c r="J49" s="1115" t="s">
        <v>130</v>
      </c>
      <c r="K49" s="267" t="s">
        <v>283</v>
      </c>
    </row>
    <row r="50" spans="1:11" ht="15.75" x14ac:dyDescent="0.25">
      <c r="A50" s="537">
        <v>2</v>
      </c>
      <c r="B50" s="647" t="s">
        <v>15</v>
      </c>
      <c r="C50" s="71"/>
      <c r="D50" s="1143" t="s">
        <v>44</v>
      </c>
      <c r="E50" s="299"/>
      <c r="F50" s="1115"/>
      <c r="H50" s="537">
        <v>2</v>
      </c>
      <c r="I50" s="71"/>
      <c r="J50" s="1115" t="s">
        <v>44</v>
      </c>
      <c r="K50" s="299"/>
    </row>
    <row r="51" spans="1:11" ht="15.75" x14ac:dyDescent="0.25">
      <c r="A51" s="537">
        <v>3</v>
      </c>
      <c r="B51" s="647" t="s">
        <v>79</v>
      </c>
      <c r="C51" s="301" t="s">
        <v>645</v>
      </c>
      <c r="D51" s="1143" t="s">
        <v>130</v>
      </c>
      <c r="E51" s="299"/>
      <c r="F51" s="1128">
        <v>9.1999999999999993</v>
      </c>
      <c r="H51" s="537">
        <v>3</v>
      </c>
      <c r="I51" s="301" t="s">
        <v>645</v>
      </c>
      <c r="J51" s="115" t="s">
        <v>130</v>
      </c>
      <c r="K51" s="299"/>
    </row>
    <row r="52" spans="1:11" ht="15.75" x14ac:dyDescent="0.25">
      <c r="A52" s="537">
        <v>4</v>
      </c>
      <c r="B52" s="647" t="s">
        <v>34</v>
      </c>
      <c r="C52" s="119" t="s">
        <v>110</v>
      </c>
      <c r="D52" s="1143" t="s">
        <v>130</v>
      </c>
      <c r="E52" s="299"/>
      <c r="F52" s="1115" t="s">
        <v>978</v>
      </c>
      <c r="H52" s="537">
        <v>4</v>
      </c>
      <c r="I52" s="397" t="s">
        <v>110</v>
      </c>
      <c r="J52" s="1115" t="s">
        <v>130</v>
      </c>
      <c r="K52" s="299"/>
    </row>
    <row r="53" spans="1:11" ht="15.75" x14ac:dyDescent="0.25">
      <c r="A53" s="537">
        <v>5</v>
      </c>
      <c r="B53" s="647" t="s">
        <v>16</v>
      </c>
      <c r="C53" s="19" t="b">
        <v>0</v>
      </c>
      <c r="D53" s="1143" t="s">
        <v>130</v>
      </c>
      <c r="E53" s="299"/>
      <c r="F53" s="1115"/>
      <c r="H53" s="537">
        <v>5</v>
      </c>
      <c r="I53" s="396" t="b">
        <v>0</v>
      </c>
      <c r="J53" s="1115" t="s">
        <v>130</v>
      </c>
      <c r="K53" s="299"/>
    </row>
    <row r="54" spans="1:11" ht="15.75" x14ac:dyDescent="0.25">
      <c r="A54" s="537">
        <v>6</v>
      </c>
      <c r="B54" s="647" t="s">
        <v>50</v>
      </c>
      <c r="C54" s="71"/>
      <c r="D54" s="1143" t="s">
        <v>44</v>
      </c>
      <c r="E54" s="299"/>
      <c r="F54" s="1115"/>
      <c r="H54" s="537">
        <v>6</v>
      </c>
      <c r="I54" s="71"/>
      <c r="J54" s="1115" t="s">
        <v>44</v>
      </c>
      <c r="K54" s="299"/>
    </row>
    <row r="55" spans="1:11" ht="15.75" x14ac:dyDescent="0.25">
      <c r="A55" s="537">
        <v>7</v>
      </c>
      <c r="B55" s="647" t="s">
        <v>13</v>
      </c>
      <c r="C55" s="71"/>
      <c r="D55" s="1143" t="s">
        <v>44</v>
      </c>
      <c r="E55" s="299"/>
      <c r="F55" s="1115"/>
      <c r="H55" s="537">
        <v>7</v>
      </c>
      <c r="I55" s="71"/>
      <c r="J55" s="1115" t="s">
        <v>44</v>
      </c>
      <c r="K55" s="299"/>
    </row>
    <row r="56" spans="1:11" ht="15.75" x14ac:dyDescent="0.25">
      <c r="A56" s="537">
        <v>8</v>
      </c>
      <c r="B56" s="647" t="s">
        <v>14</v>
      </c>
      <c r="C56" s="111" t="str">
        <f>F15</f>
        <v>TREU</v>
      </c>
      <c r="D56" s="1143" t="s">
        <v>130</v>
      </c>
      <c r="E56" s="267" t="s">
        <v>283</v>
      </c>
      <c r="F56" s="1121" t="s">
        <v>954</v>
      </c>
      <c r="H56" s="537">
        <v>8</v>
      </c>
      <c r="I56" s="111" t="s">
        <v>223</v>
      </c>
      <c r="J56" s="1121" t="s">
        <v>130</v>
      </c>
      <c r="K56" s="267" t="s">
        <v>283</v>
      </c>
    </row>
    <row r="57" spans="1:11" ht="15.75" x14ac:dyDescent="0.25">
      <c r="A57" s="537">
        <v>9</v>
      </c>
      <c r="B57" s="647" t="s">
        <v>51</v>
      </c>
      <c r="C57" s="119" t="s">
        <v>104</v>
      </c>
      <c r="D57" s="1143" t="s">
        <v>130</v>
      </c>
      <c r="E57" s="779"/>
      <c r="F57" s="1115">
        <v>8.4</v>
      </c>
      <c r="H57" s="537">
        <v>9</v>
      </c>
      <c r="I57" s="397" t="s">
        <v>104</v>
      </c>
      <c r="J57" s="1115" t="s">
        <v>130</v>
      </c>
      <c r="K57" s="779"/>
    </row>
    <row r="58" spans="1:11" ht="15.75" x14ac:dyDescent="0.25">
      <c r="A58" s="537">
        <v>10</v>
      </c>
      <c r="B58" s="647" t="s">
        <v>35</v>
      </c>
      <c r="C58" s="71"/>
      <c r="D58" s="1143" t="s">
        <v>44</v>
      </c>
      <c r="E58" s="779"/>
      <c r="F58" s="1115"/>
      <c r="H58" s="537">
        <v>10</v>
      </c>
      <c r="I58" s="71"/>
      <c r="J58" s="1115" t="s">
        <v>44</v>
      </c>
      <c r="K58" s="779"/>
    </row>
    <row r="59" spans="1:11" ht="15.75" x14ac:dyDescent="0.25">
      <c r="A59" s="537">
        <v>11</v>
      </c>
      <c r="B59" s="647" t="s">
        <v>52</v>
      </c>
      <c r="C59" s="119">
        <v>2011</v>
      </c>
      <c r="D59" s="1143" t="s">
        <v>44</v>
      </c>
      <c r="E59" s="779"/>
      <c r="F59" s="1115"/>
      <c r="H59" s="537">
        <v>11</v>
      </c>
      <c r="I59" s="397">
        <v>2011</v>
      </c>
      <c r="J59" s="1115" t="s">
        <v>44</v>
      </c>
      <c r="K59" s="779"/>
    </row>
    <row r="60" spans="1:11" ht="15.75" x14ac:dyDescent="0.25">
      <c r="A60" s="537">
        <v>12</v>
      </c>
      <c r="B60" s="647" t="s">
        <v>53</v>
      </c>
      <c r="C60" s="860" t="s">
        <v>644</v>
      </c>
      <c r="D60" s="1143" t="s">
        <v>130</v>
      </c>
      <c r="E60" s="299"/>
      <c r="F60" s="53"/>
      <c r="H60" s="537">
        <v>12</v>
      </c>
      <c r="I60" s="860" t="s">
        <v>644</v>
      </c>
      <c r="J60" s="53" t="s">
        <v>130</v>
      </c>
      <c r="K60" s="299"/>
    </row>
    <row r="61" spans="1:11" ht="15.75" x14ac:dyDescent="0.25">
      <c r="A61" s="537">
        <v>13</v>
      </c>
      <c r="B61" s="647" t="s">
        <v>54</v>
      </c>
      <c r="C61" s="88" t="s">
        <v>646</v>
      </c>
      <c r="D61" s="1143" t="s">
        <v>130</v>
      </c>
      <c r="E61" s="299"/>
      <c r="F61" s="1123"/>
      <c r="H61" s="537">
        <v>13</v>
      </c>
      <c r="I61" s="88" t="s">
        <v>646</v>
      </c>
      <c r="J61" s="1123" t="s">
        <v>130</v>
      </c>
      <c r="K61" s="299"/>
    </row>
    <row r="62" spans="1:11" ht="15.75" x14ac:dyDescent="0.25">
      <c r="A62" s="537">
        <v>14</v>
      </c>
      <c r="B62" s="647" t="s">
        <v>37</v>
      </c>
      <c r="C62" s="88" t="s">
        <v>647</v>
      </c>
      <c r="D62" s="1143" t="s">
        <v>44</v>
      </c>
      <c r="E62" s="881" t="s">
        <v>283</v>
      </c>
      <c r="F62" s="1123"/>
      <c r="H62" s="537">
        <v>14</v>
      </c>
      <c r="I62" s="88" t="s">
        <v>647</v>
      </c>
      <c r="J62" s="1123" t="s">
        <v>44</v>
      </c>
      <c r="K62" s="299"/>
    </row>
    <row r="63" spans="1:11" ht="15.75" x14ac:dyDescent="0.25">
      <c r="A63" s="537">
        <v>15</v>
      </c>
      <c r="B63" s="647" t="s">
        <v>55</v>
      </c>
      <c r="C63" s="1435" t="s">
        <v>1018</v>
      </c>
      <c r="D63" s="1143" t="s">
        <v>769</v>
      </c>
      <c r="E63" s="299"/>
      <c r="F63" s="1115"/>
      <c r="H63" s="537">
        <v>15</v>
      </c>
      <c r="I63" s="1435" t="s">
        <v>1018</v>
      </c>
      <c r="J63" s="1115" t="s">
        <v>769</v>
      </c>
      <c r="K63" s="299"/>
    </row>
    <row r="64" spans="1:11" ht="15.75" x14ac:dyDescent="0.25">
      <c r="A64" s="537">
        <v>16</v>
      </c>
      <c r="B64" s="647" t="s">
        <v>56</v>
      </c>
      <c r="C64" s="104"/>
      <c r="D64" s="1143" t="s">
        <v>44</v>
      </c>
      <c r="E64" s="427" t="s">
        <v>283</v>
      </c>
      <c r="F64" s="1115">
        <v>5.3</v>
      </c>
      <c r="H64" s="537">
        <v>16</v>
      </c>
      <c r="I64" s="104"/>
      <c r="J64" s="1115" t="s">
        <v>44</v>
      </c>
      <c r="K64" s="427" t="s">
        <v>283</v>
      </c>
    </row>
    <row r="65" spans="1:11" ht="15.75" x14ac:dyDescent="0.25">
      <c r="A65" s="537">
        <v>17</v>
      </c>
      <c r="B65" s="647" t="s">
        <v>57</v>
      </c>
      <c r="C65" s="135"/>
      <c r="D65" s="1143" t="s">
        <v>43</v>
      </c>
      <c r="E65" s="427" t="s">
        <v>283</v>
      </c>
      <c r="F65" s="1122">
        <v>5.4</v>
      </c>
      <c r="H65" s="537">
        <v>17</v>
      </c>
      <c r="I65" s="135"/>
      <c r="J65" s="1122" t="s">
        <v>43</v>
      </c>
      <c r="K65" s="427" t="s">
        <v>283</v>
      </c>
    </row>
    <row r="66" spans="1:11" ht="15.75" x14ac:dyDescent="0.25">
      <c r="A66" s="537">
        <v>18</v>
      </c>
      <c r="B66" s="647" t="s">
        <v>129</v>
      </c>
      <c r="C66" s="119" t="s">
        <v>105</v>
      </c>
      <c r="D66" s="1143" t="s">
        <v>130</v>
      </c>
      <c r="E66" s="427" t="s">
        <v>283</v>
      </c>
      <c r="F66" s="1115">
        <v>6.3</v>
      </c>
      <c r="H66" s="537">
        <v>18</v>
      </c>
      <c r="I66" s="397" t="s">
        <v>105</v>
      </c>
      <c r="J66" s="1115" t="s">
        <v>130</v>
      </c>
      <c r="K66" s="427" t="s">
        <v>283</v>
      </c>
    </row>
    <row r="67" spans="1:11" ht="15.75" x14ac:dyDescent="0.25">
      <c r="A67" s="537">
        <v>19</v>
      </c>
      <c r="B67" s="647" t="s">
        <v>17</v>
      </c>
      <c r="C67" s="19" t="b">
        <v>0</v>
      </c>
      <c r="D67" s="1143" t="s">
        <v>130</v>
      </c>
      <c r="E67" s="299"/>
      <c r="F67" s="1115"/>
      <c r="H67" s="537">
        <v>19</v>
      </c>
      <c r="I67" s="396" t="b">
        <v>0</v>
      </c>
      <c r="J67" s="1115" t="s">
        <v>130</v>
      </c>
      <c r="K67" s="299"/>
    </row>
    <row r="68" spans="1:11" ht="15.75" x14ac:dyDescent="0.25">
      <c r="A68" s="537">
        <v>20</v>
      </c>
      <c r="B68" s="647" t="s">
        <v>18</v>
      </c>
      <c r="C68" s="19" t="s">
        <v>111</v>
      </c>
      <c r="D68" s="679" t="s">
        <v>130</v>
      </c>
      <c r="E68" s="427" t="s">
        <v>283</v>
      </c>
      <c r="F68" s="1115">
        <v>6.15</v>
      </c>
      <c r="H68" s="537">
        <v>20</v>
      </c>
      <c r="I68" s="396" t="s">
        <v>111</v>
      </c>
      <c r="J68" s="1115" t="s">
        <v>130</v>
      </c>
      <c r="K68" s="427" t="s">
        <v>283</v>
      </c>
    </row>
    <row r="69" spans="1:11" ht="15.75" x14ac:dyDescent="0.25">
      <c r="A69" s="537">
        <v>21</v>
      </c>
      <c r="B69" s="647" t="s">
        <v>58</v>
      </c>
      <c r="C69" s="19" t="b">
        <v>0</v>
      </c>
      <c r="D69" s="1143" t="s">
        <v>130</v>
      </c>
      <c r="E69" s="299"/>
      <c r="F69" s="1115"/>
      <c r="H69" s="537">
        <v>21</v>
      </c>
      <c r="I69" s="396" t="b">
        <v>0</v>
      </c>
      <c r="J69" s="1115" t="s">
        <v>130</v>
      </c>
      <c r="K69" s="299"/>
    </row>
    <row r="70" spans="1:11" ht="15.75" x14ac:dyDescent="0.25">
      <c r="A70" s="537">
        <v>22</v>
      </c>
      <c r="B70" s="647" t="s">
        <v>651</v>
      </c>
      <c r="C70" s="74" t="s">
        <v>197</v>
      </c>
      <c r="D70" s="1143" t="s">
        <v>130</v>
      </c>
      <c r="E70" s="427" t="s">
        <v>283</v>
      </c>
      <c r="F70" s="1115"/>
      <c r="H70" s="537">
        <v>22</v>
      </c>
      <c r="I70" s="74" t="s">
        <v>197</v>
      </c>
      <c r="J70" s="1115" t="s">
        <v>130</v>
      </c>
      <c r="K70" s="427" t="s">
        <v>283</v>
      </c>
    </row>
    <row r="71" spans="1:11" ht="15.75" x14ac:dyDescent="0.25">
      <c r="A71" s="537">
        <v>23</v>
      </c>
      <c r="B71" s="647" t="s">
        <v>59</v>
      </c>
      <c r="C71" s="75">
        <f>C24</f>
        <v>-6.1000000000000004E-3</v>
      </c>
      <c r="D71" s="1143" t="s">
        <v>44</v>
      </c>
      <c r="E71" s="299"/>
      <c r="F71" s="1126"/>
      <c r="H71" s="537">
        <v>23</v>
      </c>
      <c r="I71" s="75">
        <v>-6.1000000000000004E-3</v>
      </c>
      <c r="J71" s="54" t="s">
        <v>44</v>
      </c>
      <c r="K71" s="299"/>
    </row>
    <row r="72" spans="1:11" ht="15.75" x14ac:dyDescent="0.25">
      <c r="A72" s="537">
        <v>24</v>
      </c>
      <c r="B72" s="647" t="s">
        <v>60</v>
      </c>
      <c r="C72" s="19" t="s">
        <v>112</v>
      </c>
      <c r="D72" s="1143" t="s">
        <v>44</v>
      </c>
      <c r="E72" s="299"/>
      <c r="F72" s="1115"/>
      <c r="H72" s="537">
        <v>24</v>
      </c>
      <c r="I72" s="396" t="s">
        <v>112</v>
      </c>
      <c r="J72" s="1115" t="s">
        <v>44</v>
      </c>
      <c r="K72" s="299"/>
    </row>
    <row r="73" spans="1:11" ht="15.75" x14ac:dyDescent="0.25">
      <c r="A73" s="537">
        <v>25</v>
      </c>
      <c r="B73" s="647" t="s">
        <v>61</v>
      </c>
      <c r="C73" s="71"/>
      <c r="D73" s="1143" t="s">
        <v>44</v>
      </c>
      <c r="E73" s="299"/>
      <c r="F73" s="1115"/>
      <c r="H73" s="537">
        <v>25</v>
      </c>
      <c r="I73" s="71"/>
      <c r="J73" s="1115" t="s">
        <v>44</v>
      </c>
      <c r="K73" s="299"/>
    </row>
    <row r="74" spans="1:11" ht="15.75" x14ac:dyDescent="0.25">
      <c r="A74" s="537">
        <v>26</v>
      </c>
      <c r="B74" s="647" t="s">
        <v>62</v>
      </c>
      <c r="C74" s="71"/>
      <c r="D74" s="1143" t="s">
        <v>44</v>
      </c>
      <c r="E74" s="299"/>
      <c r="F74" s="1115"/>
      <c r="H74" s="537">
        <v>26</v>
      </c>
      <c r="I74" s="71"/>
      <c r="J74" s="1115" t="s">
        <v>44</v>
      </c>
      <c r="K74" s="299"/>
    </row>
    <row r="75" spans="1:11" ht="15.75" x14ac:dyDescent="0.25">
      <c r="A75" s="537">
        <v>27</v>
      </c>
      <c r="B75" s="647" t="s">
        <v>63</v>
      </c>
      <c r="C75" s="71"/>
      <c r="D75" s="1143" t="s">
        <v>44</v>
      </c>
      <c r="E75" s="299"/>
      <c r="F75" s="1115"/>
      <c r="H75" s="537">
        <v>27</v>
      </c>
      <c r="I75" s="71"/>
      <c r="J75" s="1115" t="s">
        <v>44</v>
      </c>
      <c r="K75" s="299"/>
    </row>
    <row r="76" spans="1:11" ht="15.75" x14ac:dyDescent="0.25">
      <c r="A76" s="537">
        <v>28</v>
      </c>
      <c r="B76" s="647" t="s">
        <v>64</v>
      </c>
      <c r="C76" s="71"/>
      <c r="D76" s="1143" t="s">
        <v>44</v>
      </c>
      <c r="E76" s="299"/>
      <c r="F76" s="1115"/>
      <c r="H76" s="537">
        <v>28</v>
      </c>
      <c r="I76" s="71"/>
      <c r="J76" s="1115" t="s">
        <v>44</v>
      </c>
      <c r="K76" s="299"/>
    </row>
    <row r="77" spans="1:11" ht="15.75" x14ac:dyDescent="0.25">
      <c r="A77" s="537">
        <v>29</v>
      </c>
      <c r="B77" s="647" t="s">
        <v>65</v>
      </c>
      <c r="C77" s="71"/>
      <c r="D77" s="1143" t="s">
        <v>44</v>
      </c>
      <c r="E77" s="299"/>
      <c r="F77" s="1115"/>
      <c r="H77" s="537">
        <v>29</v>
      </c>
      <c r="I77" s="71"/>
      <c r="J77" s="1115" t="s">
        <v>44</v>
      </c>
      <c r="K77" s="299"/>
    </row>
    <row r="78" spans="1:11" ht="15.75" x14ac:dyDescent="0.25">
      <c r="A78" s="537">
        <v>30</v>
      </c>
      <c r="B78" s="647" t="s">
        <v>66</v>
      </c>
      <c r="C78" s="71"/>
      <c r="D78" s="1143" t="s">
        <v>44</v>
      </c>
      <c r="E78" s="299"/>
      <c r="F78" s="1115"/>
      <c r="H78" s="537">
        <v>30</v>
      </c>
      <c r="I78" s="71"/>
      <c r="J78" s="1115" t="s">
        <v>44</v>
      </c>
      <c r="K78" s="299"/>
    </row>
    <row r="79" spans="1:11" ht="15.75" x14ac:dyDescent="0.25">
      <c r="A79" s="537">
        <v>31</v>
      </c>
      <c r="B79" s="647" t="s">
        <v>67</v>
      </c>
      <c r="C79" s="71"/>
      <c r="D79" s="1143" t="s">
        <v>44</v>
      </c>
      <c r="E79" s="299"/>
      <c r="F79" s="1115"/>
      <c r="H79" s="537">
        <v>31</v>
      </c>
      <c r="I79" s="71"/>
      <c r="J79" s="1115" t="s">
        <v>44</v>
      </c>
      <c r="K79" s="299"/>
    </row>
    <row r="80" spans="1:11" ht="15.75" x14ac:dyDescent="0.25">
      <c r="A80" s="537">
        <v>32</v>
      </c>
      <c r="B80" s="647" t="s">
        <v>68</v>
      </c>
      <c r="C80" s="71"/>
      <c r="D80" s="1143" t="s">
        <v>44</v>
      </c>
      <c r="E80" s="299"/>
      <c r="F80" s="1115"/>
      <c r="H80" s="537">
        <v>32</v>
      </c>
      <c r="I80" s="71"/>
      <c r="J80" s="1115" t="s">
        <v>44</v>
      </c>
      <c r="K80" s="299"/>
    </row>
    <row r="81" spans="1:11" ht="15.75" x14ac:dyDescent="0.25">
      <c r="A81" s="537">
        <v>35</v>
      </c>
      <c r="B81" s="647" t="s">
        <v>72</v>
      </c>
      <c r="C81" s="71"/>
      <c r="D81" s="1143" t="s">
        <v>43</v>
      </c>
      <c r="E81" s="299"/>
      <c r="F81" s="1115"/>
      <c r="H81" s="537">
        <v>35</v>
      </c>
      <c r="I81" s="71"/>
      <c r="J81" s="1115" t="s">
        <v>43</v>
      </c>
      <c r="K81" s="299"/>
    </row>
    <row r="82" spans="1:11" ht="15.75" x14ac:dyDescent="0.25">
      <c r="A82" s="537">
        <v>36</v>
      </c>
      <c r="B82" s="647" t="s">
        <v>73</v>
      </c>
      <c r="C82" s="71"/>
      <c r="D82" s="1143" t="s">
        <v>44</v>
      </c>
      <c r="E82" s="299"/>
      <c r="F82" s="1115"/>
      <c r="H82" s="537">
        <v>36</v>
      </c>
      <c r="I82" s="71"/>
      <c r="J82" s="1115" t="s">
        <v>44</v>
      </c>
      <c r="K82" s="299"/>
    </row>
    <row r="83" spans="1:11" ht="15.75" x14ac:dyDescent="0.25">
      <c r="A83" s="537">
        <v>37</v>
      </c>
      <c r="B83" s="647" t="s">
        <v>69</v>
      </c>
      <c r="C83" s="21">
        <f>C22</f>
        <v>10162756.897260273</v>
      </c>
      <c r="D83" s="1143" t="s">
        <v>130</v>
      </c>
      <c r="E83" s="299"/>
      <c r="F83" s="1116"/>
      <c r="H83" s="537">
        <v>37</v>
      </c>
      <c r="I83" s="399">
        <v>10162756.897260273</v>
      </c>
      <c r="J83" s="1116" t="s">
        <v>130</v>
      </c>
      <c r="K83" s="299"/>
    </row>
    <row r="84" spans="1:11" ht="15.75" x14ac:dyDescent="0.25">
      <c r="A84" s="537">
        <v>38</v>
      </c>
      <c r="B84" s="647" t="s">
        <v>70</v>
      </c>
      <c r="C84" s="21">
        <f>C25</f>
        <v>10161551.481372736</v>
      </c>
      <c r="D84" s="1143" t="s">
        <v>44</v>
      </c>
      <c r="E84" s="299"/>
      <c r="F84" s="1116"/>
      <c r="H84" s="537">
        <v>38</v>
      </c>
      <c r="I84" s="399">
        <v>10161551.481372736</v>
      </c>
      <c r="J84" s="1116" t="s">
        <v>44</v>
      </c>
      <c r="K84" s="299"/>
    </row>
    <row r="85" spans="1:11" ht="15.75" x14ac:dyDescent="0.25">
      <c r="A85" s="537">
        <v>39</v>
      </c>
      <c r="B85" s="647" t="s">
        <v>71</v>
      </c>
      <c r="C85" s="19" t="str">
        <f>C23</f>
        <v>EUR</v>
      </c>
      <c r="D85" s="1143" t="s">
        <v>130</v>
      </c>
      <c r="E85" s="299"/>
      <c r="F85" s="1115"/>
      <c r="H85" s="537">
        <v>39</v>
      </c>
      <c r="I85" s="396" t="s">
        <v>99</v>
      </c>
      <c r="J85" s="1115" t="s">
        <v>130</v>
      </c>
      <c r="K85" s="299"/>
    </row>
    <row r="86" spans="1:11" ht="15.75" x14ac:dyDescent="0.25">
      <c r="A86" s="537">
        <v>73</v>
      </c>
      <c r="B86" s="647" t="s">
        <v>81</v>
      </c>
      <c r="C86" s="119" t="b">
        <v>0</v>
      </c>
      <c r="D86" s="679" t="s">
        <v>130</v>
      </c>
      <c r="E86" s="299"/>
      <c r="F86" s="1115">
        <v>6.1</v>
      </c>
      <c r="H86" s="537">
        <v>73</v>
      </c>
      <c r="I86" s="397" t="b">
        <v>0</v>
      </c>
      <c r="J86" s="1115" t="s">
        <v>130</v>
      </c>
      <c r="K86" s="299"/>
    </row>
    <row r="87" spans="1:11" ht="15.75" x14ac:dyDescent="0.25">
      <c r="A87" s="537">
        <v>74</v>
      </c>
      <c r="B87" s="647" t="s">
        <v>78</v>
      </c>
      <c r="C87" s="1435" t="s">
        <v>1018</v>
      </c>
      <c r="D87" s="1144" t="s">
        <v>769</v>
      </c>
      <c r="E87" s="299"/>
      <c r="F87" s="1115"/>
      <c r="H87" s="537">
        <v>74</v>
      </c>
      <c r="I87" s="1435" t="s">
        <v>860</v>
      </c>
      <c r="J87" s="1123" t="s">
        <v>769</v>
      </c>
      <c r="K87" s="299"/>
    </row>
    <row r="88" spans="1:11" ht="15.75" x14ac:dyDescent="0.25">
      <c r="A88" s="537">
        <v>75</v>
      </c>
      <c r="B88" s="647" t="s">
        <v>19</v>
      </c>
      <c r="C88" s="19" t="s">
        <v>113</v>
      </c>
      <c r="D88" s="679" t="s">
        <v>44</v>
      </c>
      <c r="E88" s="299"/>
      <c r="F88" s="1123"/>
      <c r="H88" s="537">
        <v>75</v>
      </c>
      <c r="I88" s="396" t="s">
        <v>113</v>
      </c>
      <c r="J88" s="1115" t="s">
        <v>44</v>
      </c>
      <c r="K88" s="299"/>
    </row>
    <row r="89" spans="1:11" ht="15.75" x14ac:dyDescent="0.25">
      <c r="A89" s="537">
        <v>76</v>
      </c>
      <c r="B89" s="1226" t="s">
        <v>30</v>
      </c>
      <c r="C89" s="71"/>
      <c r="D89" s="679" t="s">
        <v>44</v>
      </c>
      <c r="E89" s="299"/>
      <c r="F89" s="1115"/>
      <c r="H89" s="537">
        <v>76</v>
      </c>
      <c r="I89" s="71"/>
      <c r="J89" s="1115" t="s">
        <v>44</v>
      </c>
      <c r="K89" s="299"/>
    </row>
    <row r="90" spans="1:11" ht="15.75" x14ac:dyDescent="0.25">
      <c r="A90" s="537">
        <v>77</v>
      </c>
      <c r="B90" s="1226" t="s">
        <v>31</v>
      </c>
      <c r="C90" s="71"/>
      <c r="D90" s="679" t="s">
        <v>44</v>
      </c>
      <c r="E90" s="299"/>
      <c r="F90" s="1115"/>
      <c r="H90" s="537">
        <v>77</v>
      </c>
      <c r="I90" s="71"/>
      <c r="J90" s="1115" t="s">
        <v>44</v>
      </c>
      <c r="K90" s="299"/>
    </row>
    <row r="91" spans="1:11" ht="15.75" x14ac:dyDescent="0.25">
      <c r="A91" s="537">
        <v>78</v>
      </c>
      <c r="B91" s="1226" t="s">
        <v>77</v>
      </c>
      <c r="C91" s="19" t="str">
        <f>F18</f>
        <v>DE0001102317</v>
      </c>
      <c r="D91" s="679" t="s">
        <v>44</v>
      </c>
      <c r="E91" s="299"/>
      <c r="F91" s="1115"/>
      <c r="H91" s="537">
        <v>78</v>
      </c>
      <c r="I91" s="396" t="s">
        <v>92</v>
      </c>
      <c r="J91" s="1115" t="s">
        <v>44</v>
      </c>
      <c r="K91" s="299"/>
    </row>
    <row r="92" spans="1:11" ht="15.75" x14ac:dyDescent="0.25">
      <c r="A92" s="537">
        <v>79</v>
      </c>
      <c r="B92" s="1226" t="s">
        <v>76</v>
      </c>
      <c r="C92" s="19" t="s">
        <v>118</v>
      </c>
      <c r="D92" s="679" t="s">
        <v>44</v>
      </c>
      <c r="E92" s="299"/>
      <c r="F92" s="1115">
        <v>6.12</v>
      </c>
      <c r="H92" s="537">
        <v>79</v>
      </c>
      <c r="I92" s="396" t="s">
        <v>118</v>
      </c>
      <c r="J92" s="1115" t="s">
        <v>44</v>
      </c>
      <c r="K92" s="299"/>
    </row>
    <row r="93" spans="1:11" ht="15.75" x14ac:dyDescent="0.25">
      <c r="A93" s="537">
        <v>83</v>
      </c>
      <c r="B93" s="1226" t="s">
        <v>20</v>
      </c>
      <c r="C93" s="21">
        <f>C20</f>
        <v>10000000</v>
      </c>
      <c r="D93" s="679" t="s">
        <v>44</v>
      </c>
      <c r="E93" s="299"/>
      <c r="F93" s="1115"/>
      <c r="H93" s="537">
        <v>83</v>
      </c>
      <c r="I93" s="399">
        <v>10000000</v>
      </c>
      <c r="J93" s="1116" t="s">
        <v>44</v>
      </c>
      <c r="K93" s="299"/>
    </row>
    <row r="94" spans="1:11" ht="15.75" x14ac:dyDescent="0.25">
      <c r="A94" s="537">
        <v>85</v>
      </c>
      <c r="B94" s="647" t="s">
        <v>21</v>
      </c>
      <c r="C94" s="19" t="s">
        <v>99</v>
      </c>
      <c r="D94" s="679" t="s">
        <v>43</v>
      </c>
      <c r="E94" s="299"/>
      <c r="F94" s="1125">
        <v>6.5</v>
      </c>
      <c r="H94" s="537">
        <v>85</v>
      </c>
      <c r="I94" s="396" t="s">
        <v>99</v>
      </c>
      <c r="J94" s="1115" t="s">
        <v>43</v>
      </c>
      <c r="K94" s="299"/>
    </row>
    <row r="95" spans="1:11" ht="15.75" x14ac:dyDescent="0.25">
      <c r="A95" s="537">
        <v>86</v>
      </c>
      <c r="B95" s="647" t="s">
        <v>22</v>
      </c>
      <c r="C95" s="1407"/>
      <c r="D95" s="679" t="s">
        <v>43</v>
      </c>
      <c r="E95" s="427" t="s">
        <v>283</v>
      </c>
      <c r="F95" s="1115">
        <v>6.6</v>
      </c>
      <c r="H95" s="537">
        <v>86</v>
      </c>
      <c r="I95" s="1407"/>
      <c r="J95" s="1115" t="s">
        <v>44</v>
      </c>
      <c r="K95" s="427" t="s">
        <v>283</v>
      </c>
    </row>
    <row r="96" spans="1:11" ht="15.75" x14ac:dyDescent="0.25">
      <c r="A96" s="537">
        <v>87</v>
      </c>
      <c r="B96" s="647" t="s">
        <v>23</v>
      </c>
      <c r="C96" s="141">
        <f>(C21/C20)*100</f>
        <v>102.13826027397259</v>
      </c>
      <c r="D96" s="679" t="s">
        <v>44</v>
      </c>
      <c r="E96" s="427" t="s">
        <v>283</v>
      </c>
      <c r="F96" s="1127">
        <v>6.7</v>
      </c>
      <c r="H96" s="537">
        <v>87</v>
      </c>
      <c r="I96" s="141">
        <v>102.13826027397259</v>
      </c>
      <c r="J96" s="1045" t="s">
        <v>44</v>
      </c>
      <c r="K96" s="427" t="s">
        <v>283</v>
      </c>
    </row>
    <row r="97" spans="1:20" ht="15.75" x14ac:dyDescent="0.25">
      <c r="A97" s="537">
        <v>88</v>
      </c>
      <c r="B97" s="647" t="s">
        <v>24</v>
      </c>
      <c r="C97" s="21">
        <f>C21</f>
        <v>10213826.02739726</v>
      </c>
      <c r="D97" s="679" t="s">
        <v>44</v>
      </c>
      <c r="E97" s="427" t="s">
        <v>283</v>
      </c>
      <c r="F97" s="1117"/>
      <c r="H97" s="537">
        <v>88</v>
      </c>
      <c r="I97" s="399">
        <v>10213826.02739726</v>
      </c>
      <c r="J97" s="1116" t="s">
        <v>44</v>
      </c>
      <c r="K97" s="427" t="s">
        <v>283</v>
      </c>
    </row>
    <row r="98" spans="1:20" ht="15.75" x14ac:dyDescent="0.25">
      <c r="A98" s="537">
        <v>89</v>
      </c>
      <c r="B98" s="647" t="s">
        <v>25</v>
      </c>
      <c r="C98" s="77">
        <v>0.5</v>
      </c>
      <c r="D98" s="679" t="s">
        <v>44</v>
      </c>
      <c r="E98" s="299"/>
      <c r="F98" s="1126">
        <v>6.8</v>
      </c>
      <c r="H98" s="537">
        <v>89</v>
      </c>
      <c r="I98" s="77">
        <v>0.5</v>
      </c>
      <c r="J98" s="55" t="s">
        <v>44</v>
      </c>
      <c r="K98" s="299"/>
    </row>
    <row r="99" spans="1:20" ht="15.75" x14ac:dyDescent="0.25">
      <c r="A99" s="537">
        <v>90</v>
      </c>
      <c r="B99" s="647" t="s">
        <v>26</v>
      </c>
      <c r="C99" s="19" t="s">
        <v>114</v>
      </c>
      <c r="D99" s="679" t="s">
        <v>44</v>
      </c>
      <c r="E99" s="299"/>
      <c r="F99" s="1115">
        <v>6.13</v>
      </c>
      <c r="H99" s="537">
        <v>90</v>
      </c>
      <c r="I99" s="396" t="s">
        <v>114</v>
      </c>
      <c r="J99" s="1115" t="s">
        <v>43</v>
      </c>
      <c r="K99" s="299"/>
    </row>
    <row r="100" spans="1:20" ht="15.75" x14ac:dyDescent="0.25">
      <c r="A100" s="537">
        <v>91</v>
      </c>
      <c r="B100" s="647" t="s">
        <v>27</v>
      </c>
      <c r="C100" s="78" t="s">
        <v>121</v>
      </c>
      <c r="D100" s="679" t="s">
        <v>44</v>
      </c>
      <c r="E100" s="427" t="s">
        <v>283</v>
      </c>
      <c r="F100" s="1124"/>
      <c r="H100" s="537">
        <v>91</v>
      </c>
      <c r="I100" s="290" t="s">
        <v>121</v>
      </c>
      <c r="J100" s="1124" t="s">
        <v>44</v>
      </c>
      <c r="K100" s="427" t="s">
        <v>283</v>
      </c>
    </row>
    <row r="101" spans="1:20" ht="15.75" x14ac:dyDescent="0.25">
      <c r="A101" s="537">
        <v>92</v>
      </c>
      <c r="B101" s="647" t="s">
        <v>28</v>
      </c>
      <c r="C101" s="19" t="s">
        <v>115</v>
      </c>
      <c r="D101" s="679" t="s">
        <v>44</v>
      </c>
      <c r="E101" s="299"/>
      <c r="F101" s="1115">
        <v>6.11</v>
      </c>
      <c r="H101" s="537">
        <v>92</v>
      </c>
      <c r="I101" s="396" t="s">
        <v>115</v>
      </c>
      <c r="J101" s="1115" t="s">
        <v>44</v>
      </c>
      <c r="K101" s="299"/>
    </row>
    <row r="102" spans="1:20" ht="15.75" x14ac:dyDescent="0.25">
      <c r="A102" s="537">
        <v>93</v>
      </c>
      <c r="B102" s="647" t="s">
        <v>75</v>
      </c>
      <c r="C102" s="25" t="s">
        <v>119</v>
      </c>
      <c r="D102" s="679" t="s">
        <v>44</v>
      </c>
      <c r="E102" s="299"/>
      <c r="F102" s="1373">
        <v>6.1</v>
      </c>
      <c r="H102" s="537">
        <v>93</v>
      </c>
      <c r="I102" s="25" t="s">
        <v>119</v>
      </c>
      <c r="J102" s="1115" t="s">
        <v>44</v>
      </c>
      <c r="K102" s="299"/>
    </row>
    <row r="103" spans="1:20" ht="15.75" x14ac:dyDescent="0.25">
      <c r="A103" s="537">
        <v>94</v>
      </c>
      <c r="B103" s="647" t="s">
        <v>74</v>
      </c>
      <c r="C103" s="19" t="s">
        <v>116</v>
      </c>
      <c r="D103" s="679" t="s">
        <v>44</v>
      </c>
      <c r="E103" s="299"/>
      <c r="F103" s="1115">
        <v>6.14</v>
      </c>
      <c r="H103" s="537">
        <v>94</v>
      </c>
      <c r="I103" s="396" t="s">
        <v>116</v>
      </c>
      <c r="J103" s="1115" t="s">
        <v>44</v>
      </c>
      <c r="K103" s="299"/>
    </row>
    <row r="104" spans="1:20" ht="15.75" x14ac:dyDescent="0.25">
      <c r="A104" s="537">
        <v>95</v>
      </c>
      <c r="B104" s="1226" t="s">
        <v>38</v>
      </c>
      <c r="C104" s="19" t="b">
        <v>1</v>
      </c>
      <c r="D104" s="679" t="s">
        <v>44</v>
      </c>
      <c r="E104" s="427" t="s">
        <v>283</v>
      </c>
      <c r="F104" s="1115">
        <v>6.15</v>
      </c>
      <c r="H104" s="537">
        <v>95</v>
      </c>
      <c r="I104" s="396" t="b">
        <v>1</v>
      </c>
      <c r="J104" s="1115" t="s">
        <v>44</v>
      </c>
      <c r="K104" s="427" t="s">
        <v>283</v>
      </c>
    </row>
    <row r="105" spans="1:20" ht="15.75" x14ac:dyDescent="0.25">
      <c r="A105" s="269">
        <v>96</v>
      </c>
      <c r="B105" s="659" t="s">
        <v>36</v>
      </c>
      <c r="C105" s="71"/>
      <c r="D105" s="679" t="s">
        <v>44</v>
      </c>
      <c r="F105" s="1115"/>
      <c r="H105" s="269">
        <v>96</v>
      </c>
      <c r="I105" s="71"/>
      <c r="J105" s="1115" t="s">
        <v>44</v>
      </c>
      <c r="K105" s="7"/>
    </row>
    <row r="106" spans="1:20" ht="15.75" x14ac:dyDescent="0.25">
      <c r="A106" s="269">
        <v>97</v>
      </c>
      <c r="B106" s="659" t="s">
        <v>32</v>
      </c>
      <c r="C106" s="71"/>
      <c r="D106" s="679" t="s">
        <v>44</v>
      </c>
      <c r="F106" s="1115"/>
      <c r="H106" s="269">
        <v>97</v>
      </c>
      <c r="I106" s="71"/>
      <c r="J106" s="1115" t="s">
        <v>44</v>
      </c>
      <c r="K106" s="7"/>
    </row>
    <row r="107" spans="1:20" s="7" customFormat="1" ht="15.75" x14ac:dyDescent="0.25">
      <c r="A107" s="269">
        <v>98</v>
      </c>
      <c r="B107" s="659" t="s">
        <v>39</v>
      </c>
      <c r="C107" s="1181" t="s">
        <v>47</v>
      </c>
      <c r="D107" s="1143" t="s">
        <v>130</v>
      </c>
      <c r="F107" s="1115"/>
      <c r="H107" s="269">
        <v>98</v>
      </c>
      <c r="I107" s="1181" t="s">
        <v>47</v>
      </c>
      <c r="J107" s="1115" t="s">
        <v>130</v>
      </c>
    </row>
    <row r="108" spans="1:20" s="7" customFormat="1" ht="15.75" x14ac:dyDescent="0.25">
      <c r="A108" s="269">
        <v>99</v>
      </c>
      <c r="B108" s="659" t="s">
        <v>29</v>
      </c>
      <c r="C108" s="1209" t="s">
        <v>117</v>
      </c>
      <c r="D108" s="1143" t="s">
        <v>130</v>
      </c>
      <c r="F108" s="1115"/>
      <c r="H108" s="269">
        <v>99</v>
      </c>
      <c r="I108" s="1209" t="s">
        <v>117</v>
      </c>
      <c r="J108" s="1115" t="s">
        <v>130</v>
      </c>
    </row>
    <row r="109" spans="1:20" s="7" customFormat="1" ht="15.75" x14ac:dyDescent="0.25">
      <c r="A109" s="175" t="s">
        <v>122</v>
      </c>
      <c r="C109" s="66">
        <v>47</v>
      </c>
      <c r="D109" s="56"/>
      <c r="H109" s="175"/>
      <c r="I109" s="66">
        <v>47</v>
      </c>
      <c r="J109" s="66"/>
      <c r="K109" s="1195"/>
    </row>
    <row r="110" spans="1:20" s="7" customFormat="1" x14ac:dyDescent="0.25">
      <c r="C110" s="195"/>
      <c r="D110" s="57"/>
      <c r="K110" s="212"/>
    </row>
    <row r="111" spans="1:20" s="7" customFormat="1" ht="15.75" x14ac:dyDescent="0.25">
      <c r="A111" s="778">
        <v>1.1000000000000001</v>
      </c>
      <c r="B111" s="1607" t="s">
        <v>159</v>
      </c>
      <c r="C111" s="1607"/>
      <c r="D111" s="1607"/>
      <c r="E111" s="1607"/>
      <c r="F111" s="1607"/>
      <c r="H111" s="778">
        <v>1.1000000000000001</v>
      </c>
      <c r="I111" s="1607" t="s">
        <v>159</v>
      </c>
      <c r="J111" s="1607"/>
      <c r="K111" s="1607"/>
      <c r="L111" s="1607"/>
      <c r="M111" s="1607"/>
      <c r="N111" s="1607"/>
      <c r="O111" s="1607"/>
      <c r="P111" s="1607"/>
      <c r="Q111" s="1607"/>
      <c r="R111" s="1607"/>
      <c r="S111" s="1607"/>
      <c r="T111" s="1607"/>
    </row>
    <row r="112" spans="1:20" s="7" customFormat="1" ht="15.75" x14ac:dyDescent="0.25">
      <c r="A112" s="778">
        <v>1.2</v>
      </c>
      <c r="B112" s="1589" t="s">
        <v>546</v>
      </c>
      <c r="C112" s="1589"/>
      <c r="D112" s="1589"/>
      <c r="E112" s="1589"/>
      <c r="F112" s="1589"/>
      <c r="H112" s="781">
        <v>1.2</v>
      </c>
      <c r="I112" s="1565" t="s">
        <v>867</v>
      </c>
      <c r="J112" s="1565"/>
      <c r="K112" s="1565"/>
      <c r="L112" s="1565"/>
      <c r="M112" s="1565"/>
      <c r="N112" s="1565"/>
      <c r="O112" s="1565"/>
      <c r="P112" s="1565"/>
      <c r="Q112" s="1565"/>
      <c r="R112" s="1565"/>
      <c r="S112" s="1565"/>
      <c r="T112" s="1565"/>
    </row>
    <row r="113" spans="1:20" s="7" customFormat="1" ht="15.75" x14ac:dyDescent="0.25">
      <c r="A113" s="778">
        <v>1.7</v>
      </c>
      <c r="B113" s="1589" t="s">
        <v>539</v>
      </c>
      <c r="C113" s="1589"/>
      <c r="D113" s="1589"/>
      <c r="E113" s="1589"/>
      <c r="F113" s="1589"/>
      <c r="H113" s="781">
        <v>1.5</v>
      </c>
      <c r="I113" s="1570" t="s">
        <v>320</v>
      </c>
      <c r="J113" s="1571"/>
      <c r="K113" s="1571"/>
      <c r="L113" s="1571"/>
      <c r="M113" s="1571"/>
      <c r="N113" s="1571"/>
      <c r="O113" s="1571"/>
      <c r="P113" s="1571"/>
      <c r="Q113" s="1571"/>
      <c r="R113" s="1571"/>
      <c r="S113" s="1571"/>
      <c r="T113" s="1572"/>
    </row>
    <row r="114" spans="1:20" s="7" customFormat="1" ht="15.75" x14ac:dyDescent="0.25">
      <c r="A114" s="778">
        <v>1.8</v>
      </c>
      <c r="B114" s="1589" t="s">
        <v>540</v>
      </c>
      <c r="C114" s="1589"/>
      <c r="D114" s="1589"/>
      <c r="E114" s="1589"/>
      <c r="F114" s="1589"/>
      <c r="H114" s="781">
        <v>1.6</v>
      </c>
      <c r="I114" s="1570" t="s">
        <v>336</v>
      </c>
      <c r="J114" s="1571"/>
      <c r="K114" s="1571"/>
      <c r="L114" s="1571"/>
      <c r="M114" s="1571"/>
      <c r="N114" s="1571"/>
      <c r="O114" s="1571"/>
      <c r="P114" s="1571"/>
      <c r="Q114" s="1571"/>
      <c r="R114" s="1571"/>
      <c r="S114" s="1571"/>
      <c r="T114" s="1572"/>
    </row>
    <row r="115" spans="1:20" s="7" customFormat="1" ht="15.75" x14ac:dyDescent="0.25">
      <c r="A115" s="783">
        <v>1.1000000000000001</v>
      </c>
      <c r="B115" s="1589" t="s">
        <v>402</v>
      </c>
      <c r="C115" s="1589"/>
      <c r="D115" s="1589"/>
      <c r="E115" s="1589"/>
      <c r="F115" s="1589"/>
      <c r="H115" s="782">
        <v>1.7</v>
      </c>
      <c r="I115" s="1589" t="s">
        <v>539</v>
      </c>
      <c r="J115" s="1589"/>
      <c r="K115" s="1589"/>
      <c r="L115" s="1589"/>
      <c r="M115" s="1589"/>
      <c r="N115" s="1589"/>
      <c r="O115" s="1589"/>
      <c r="P115" s="1589"/>
      <c r="Q115" s="1589"/>
      <c r="R115" s="1589"/>
      <c r="S115" s="1589"/>
      <c r="T115" s="1589"/>
    </row>
    <row r="116" spans="1:20" s="7" customFormat="1" ht="15.75" x14ac:dyDescent="0.25">
      <c r="A116" s="778">
        <v>1.1299999999999999</v>
      </c>
      <c r="B116" s="1592" t="s">
        <v>786</v>
      </c>
      <c r="C116" s="1592"/>
      <c r="D116" s="1592"/>
      <c r="E116" s="1592"/>
      <c r="F116" s="1592"/>
      <c r="H116" s="778">
        <v>1.8</v>
      </c>
      <c r="I116" s="1589" t="s">
        <v>540</v>
      </c>
      <c r="J116" s="1589"/>
      <c r="K116" s="1589"/>
      <c r="L116" s="1589"/>
      <c r="M116" s="1589"/>
      <c r="N116" s="1589"/>
      <c r="O116" s="1589"/>
      <c r="P116" s="1589"/>
      <c r="Q116" s="1589"/>
      <c r="R116" s="1589"/>
      <c r="S116" s="1589"/>
      <c r="T116" s="1589"/>
    </row>
    <row r="117" spans="1:20" s="7" customFormat="1" ht="15.75" x14ac:dyDescent="0.25">
      <c r="A117" s="778">
        <v>1.17</v>
      </c>
      <c r="B117" s="1589" t="s">
        <v>545</v>
      </c>
      <c r="C117" s="1589"/>
      <c r="D117" s="1589"/>
      <c r="E117" s="1589"/>
      <c r="F117" s="1589"/>
      <c r="H117" s="784">
        <v>1.1000000000000001</v>
      </c>
      <c r="I117" s="1565" t="s">
        <v>867</v>
      </c>
      <c r="J117" s="1565"/>
      <c r="K117" s="1565"/>
      <c r="L117" s="1565"/>
      <c r="M117" s="1565"/>
      <c r="N117" s="1565"/>
      <c r="O117" s="1565"/>
      <c r="P117" s="1565"/>
      <c r="Q117" s="1565"/>
      <c r="R117" s="1565"/>
      <c r="S117" s="1565"/>
      <c r="T117" s="1565"/>
    </row>
    <row r="118" spans="1:20" s="7" customFormat="1" ht="15.75" x14ac:dyDescent="0.25">
      <c r="A118" s="781">
        <v>2.1</v>
      </c>
      <c r="B118" s="1570" t="s">
        <v>549</v>
      </c>
      <c r="C118" s="1571"/>
      <c r="D118" s="1571"/>
      <c r="E118" s="1571"/>
      <c r="F118" s="1572"/>
      <c r="H118" s="778">
        <v>1.1299999999999999</v>
      </c>
      <c r="I118" s="1589" t="s">
        <v>786</v>
      </c>
      <c r="J118" s="1589"/>
      <c r="K118" s="1589"/>
      <c r="L118" s="1589"/>
      <c r="M118" s="1589"/>
      <c r="N118" s="1589"/>
      <c r="O118" s="1589"/>
      <c r="P118" s="1589"/>
      <c r="Q118" s="1589"/>
      <c r="R118" s="1589"/>
      <c r="S118" s="1589"/>
      <c r="T118" s="1589"/>
    </row>
    <row r="119" spans="1:20" s="7" customFormat="1" ht="15.75" x14ac:dyDescent="0.25">
      <c r="A119" s="781">
        <v>2.8</v>
      </c>
      <c r="B119" s="1570" t="s">
        <v>664</v>
      </c>
      <c r="C119" s="1571"/>
      <c r="D119" s="1571"/>
      <c r="E119" s="1571"/>
      <c r="F119" s="1572"/>
      <c r="H119" s="778">
        <v>1.17</v>
      </c>
      <c r="I119" s="1589" t="s">
        <v>649</v>
      </c>
      <c r="J119" s="1589"/>
      <c r="K119" s="1589"/>
      <c r="L119" s="1589"/>
      <c r="M119" s="1589"/>
      <c r="N119" s="1589"/>
      <c r="O119" s="1589"/>
      <c r="P119" s="1589"/>
      <c r="Q119" s="1589"/>
      <c r="R119" s="1589"/>
      <c r="S119" s="1589"/>
      <c r="T119" s="1589"/>
    </row>
    <row r="120" spans="1:20" ht="15.75" x14ac:dyDescent="0.25">
      <c r="A120" s="778">
        <v>2.16</v>
      </c>
      <c r="B120" s="1589" t="s">
        <v>1053</v>
      </c>
      <c r="C120" s="1589"/>
      <c r="D120" s="1589"/>
      <c r="E120" s="1589"/>
      <c r="F120" s="1589"/>
      <c r="H120" s="781">
        <v>2.1</v>
      </c>
      <c r="I120" s="1565" t="s">
        <v>549</v>
      </c>
      <c r="J120" s="1565"/>
      <c r="K120" s="1565"/>
      <c r="L120" s="1565"/>
      <c r="M120" s="1565"/>
      <c r="N120" s="1565"/>
      <c r="O120" s="1565"/>
      <c r="P120" s="1565"/>
      <c r="Q120" s="1565"/>
      <c r="R120" s="1565"/>
      <c r="S120" s="1565"/>
      <c r="T120" s="1565"/>
    </row>
    <row r="121" spans="1:20" ht="15.75" x14ac:dyDescent="0.25">
      <c r="A121" s="778">
        <v>2.17</v>
      </c>
      <c r="B121" s="1589" t="s">
        <v>1035</v>
      </c>
      <c r="C121" s="1589"/>
      <c r="D121" s="1589"/>
      <c r="E121" s="1589"/>
      <c r="F121" s="1589"/>
      <c r="H121" s="781">
        <v>2.8</v>
      </c>
      <c r="I121" s="890" t="s">
        <v>410</v>
      </c>
      <c r="J121" s="891"/>
      <c r="K121" s="891"/>
      <c r="L121" s="891"/>
      <c r="M121" s="891"/>
      <c r="N121" s="891"/>
      <c r="O121" s="891"/>
      <c r="P121" s="891"/>
      <c r="Q121" s="891"/>
      <c r="R121" s="891"/>
      <c r="S121" s="891"/>
      <c r="T121" s="892"/>
    </row>
    <row r="122" spans="1:20" ht="15.75" x14ac:dyDescent="0.25">
      <c r="A122" s="778">
        <v>2.1800000000000002</v>
      </c>
      <c r="B122" s="1589" t="s">
        <v>961</v>
      </c>
      <c r="C122" s="1589"/>
      <c r="D122" s="1589"/>
      <c r="E122" s="1589"/>
      <c r="F122" s="1589"/>
      <c r="H122" s="782">
        <v>2.16</v>
      </c>
      <c r="I122" s="1589" t="s">
        <v>1053</v>
      </c>
      <c r="J122" s="1589"/>
      <c r="K122" s="1589"/>
      <c r="L122" s="1589"/>
      <c r="M122" s="1589"/>
      <c r="N122" s="1589"/>
      <c r="O122" s="1589"/>
      <c r="P122" s="1589"/>
      <c r="Q122" s="1589"/>
      <c r="R122" s="1589"/>
      <c r="S122" s="1589"/>
      <c r="T122" s="1589"/>
    </row>
    <row r="123" spans="1:20" ht="15.75" x14ac:dyDescent="0.25">
      <c r="A123" s="785">
        <v>2.2000000000000002</v>
      </c>
      <c r="B123" s="1612" t="s">
        <v>265</v>
      </c>
      <c r="C123" s="1613"/>
      <c r="D123" s="1613"/>
      <c r="E123" s="1613"/>
      <c r="F123" s="1614"/>
      <c r="H123" s="782">
        <v>2.17</v>
      </c>
      <c r="I123" s="1589" t="s">
        <v>1035</v>
      </c>
      <c r="J123" s="1589"/>
      <c r="K123" s="1589"/>
      <c r="L123" s="1589"/>
      <c r="M123" s="1589"/>
      <c r="N123" s="1589"/>
      <c r="O123" s="1589"/>
      <c r="P123" s="1589"/>
      <c r="Q123" s="1589"/>
      <c r="R123" s="1589"/>
      <c r="S123" s="1589"/>
      <c r="T123" s="1589"/>
    </row>
    <row r="124" spans="1:20" s="7" customFormat="1" ht="15.75" x14ac:dyDescent="0.25">
      <c r="A124" s="782">
        <v>2.2200000000000002</v>
      </c>
      <c r="B124" s="1589" t="s">
        <v>1054</v>
      </c>
      <c r="C124" s="1589"/>
      <c r="D124" s="1589"/>
      <c r="E124" s="1589"/>
      <c r="F124" s="1589"/>
      <c r="H124" s="778">
        <v>2.1800000000000002</v>
      </c>
      <c r="I124" s="1589" t="s">
        <v>961</v>
      </c>
      <c r="J124" s="1589"/>
      <c r="K124" s="1589"/>
      <c r="L124" s="1589"/>
      <c r="M124" s="1589"/>
      <c r="N124" s="1589"/>
      <c r="O124" s="1589"/>
      <c r="P124" s="1589"/>
      <c r="Q124" s="1589"/>
      <c r="R124" s="1589"/>
      <c r="S124" s="1589"/>
      <c r="T124" s="1589"/>
    </row>
    <row r="125" spans="1:20" s="7" customFormat="1" ht="15.75" x14ac:dyDescent="0.25">
      <c r="A125" s="778">
        <v>2.86</v>
      </c>
      <c r="B125" s="1586" t="s">
        <v>951</v>
      </c>
      <c r="C125" s="1587"/>
      <c r="D125" s="1587"/>
      <c r="E125" s="1587"/>
      <c r="F125" s="1588"/>
      <c r="H125" s="785">
        <v>2.2000000000000002</v>
      </c>
      <c r="I125" s="1592" t="s">
        <v>265</v>
      </c>
      <c r="J125" s="1592"/>
      <c r="K125" s="1592"/>
      <c r="L125" s="1592"/>
      <c r="M125" s="1592"/>
      <c r="N125" s="1592"/>
      <c r="O125" s="1592"/>
      <c r="P125" s="1592"/>
      <c r="Q125" s="1592"/>
      <c r="R125" s="1592"/>
      <c r="S125" s="1592"/>
      <c r="T125" s="1592"/>
    </row>
    <row r="126" spans="1:20" s="7" customFormat="1" ht="15.75" x14ac:dyDescent="0.25">
      <c r="A126" s="778">
        <v>2.87</v>
      </c>
      <c r="B126" s="1586" t="s">
        <v>955</v>
      </c>
      <c r="C126" s="1587"/>
      <c r="D126" s="1587"/>
      <c r="E126" s="1587"/>
      <c r="F126" s="1588"/>
      <c r="H126" s="782">
        <v>2.2200000000000002</v>
      </c>
      <c r="I126" s="1589" t="s">
        <v>1054</v>
      </c>
      <c r="J126" s="1589"/>
      <c r="K126" s="1589"/>
      <c r="L126" s="1589"/>
      <c r="M126" s="1589"/>
      <c r="N126" s="1589"/>
      <c r="O126" s="1589"/>
      <c r="P126" s="1589"/>
      <c r="Q126" s="1589"/>
      <c r="R126" s="1589"/>
      <c r="S126" s="1589"/>
      <c r="T126" s="1589"/>
    </row>
    <row r="127" spans="1:20" s="7" customFormat="1" ht="15.75" x14ac:dyDescent="0.25">
      <c r="A127" s="778">
        <v>2.88</v>
      </c>
      <c r="B127" s="1589" t="s">
        <v>962</v>
      </c>
      <c r="C127" s="1589"/>
      <c r="D127" s="1589"/>
      <c r="E127" s="1589"/>
      <c r="F127" s="1589"/>
      <c r="H127" s="778">
        <v>2.86</v>
      </c>
      <c r="I127" s="1586" t="s">
        <v>951</v>
      </c>
      <c r="J127" s="1587"/>
      <c r="K127" s="1587"/>
      <c r="L127" s="1587"/>
      <c r="M127" s="1587"/>
      <c r="N127" s="1587"/>
      <c r="O127" s="1587"/>
      <c r="P127" s="1587"/>
      <c r="Q127" s="1587"/>
      <c r="R127" s="1587"/>
      <c r="S127" s="1587"/>
      <c r="T127" s="1588"/>
    </row>
    <row r="128" spans="1:20" s="7" customFormat="1" ht="15.75" customHeight="1" x14ac:dyDescent="0.25">
      <c r="A128" s="778">
        <v>2.91</v>
      </c>
      <c r="B128" s="1589" t="s">
        <v>1036</v>
      </c>
      <c r="C128" s="1589"/>
      <c r="D128" s="1589"/>
      <c r="E128" s="1589"/>
      <c r="F128" s="1589"/>
      <c r="H128" s="778">
        <v>2.87</v>
      </c>
      <c r="I128" s="1589" t="s">
        <v>955</v>
      </c>
      <c r="J128" s="1589"/>
      <c r="K128" s="1589"/>
      <c r="L128" s="1589"/>
      <c r="M128" s="1589"/>
      <c r="N128" s="1589"/>
      <c r="O128" s="1589"/>
      <c r="P128" s="1589"/>
      <c r="Q128" s="1589"/>
      <c r="R128" s="1589"/>
      <c r="S128" s="1589"/>
      <c r="T128" s="1589"/>
    </row>
    <row r="129" spans="1:20" s="7" customFormat="1" ht="15.75" customHeight="1" x14ac:dyDescent="0.25">
      <c r="A129" s="1608">
        <v>2.95</v>
      </c>
      <c r="B129" s="1584" t="s">
        <v>959</v>
      </c>
      <c r="C129" s="1584"/>
      <c r="D129" s="1584"/>
      <c r="E129" s="1584"/>
      <c r="F129" s="1584"/>
      <c r="H129" s="778">
        <v>2.88</v>
      </c>
      <c r="I129" s="1589" t="s">
        <v>962</v>
      </c>
      <c r="J129" s="1589"/>
      <c r="K129" s="1589"/>
      <c r="L129" s="1589"/>
      <c r="M129" s="1589"/>
      <c r="N129" s="1589"/>
      <c r="O129" s="1589"/>
      <c r="P129" s="1589"/>
      <c r="Q129" s="1589"/>
      <c r="R129" s="1589"/>
      <c r="S129" s="1589"/>
      <c r="T129" s="1589"/>
    </row>
    <row r="130" spans="1:20" s="7" customFormat="1" ht="15.75" customHeight="1" x14ac:dyDescent="0.25">
      <c r="A130" s="1609"/>
      <c r="B130" s="1584"/>
      <c r="C130" s="1584"/>
      <c r="D130" s="1584"/>
      <c r="E130" s="1584"/>
      <c r="F130" s="1584"/>
      <c r="H130" s="778">
        <v>2.91</v>
      </c>
      <c r="I130" s="1589" t="s">
        <v>1036</v>
      </c>
      <c r="J130" s="1589"/>
      <c r="K130" s="1589"/>
      <c r="L130" s="1589"/>
      <c r="M130" s="1589"/>
      <c r="N130" s="1589"/>
      <c r="O130" s="1589"/>
      <c r="P130" s="1589"/>
      <c r="Q130" s="1589"/>
      <c r="R130" s="1589"/>
      <c r="S130" s="1589"/>
      <c r="T130" s="1589"/>
    </row>
    <row r="131" spans="1:20" s="7" customFormat="1" ht="15" customHeight="1" x14ac:dyDescent="0.25">
      <c r="A131" s="1610"/>
      <c r="B131" s="1584"/>
      <c r="C131" s="1584"/>
      <c r="D131" s="1584"/>
      <c r="E131" s="1584"/>
      <c r="F131" s="1584"/>
      <c r="H131" s="1599">
        <v>2.95</v>
      </c>
      <c r="I131" s="1584" t="s">
        <v>950</v>
      </c>
      <c r="J131" s="1584"/>
      <c r="K131" s="1584"/>
      <c r="L131" s="1584"/>
      <c r="M131" s="1584"/>
      <c r="N131" s="1584"/>
      <c r="O131" s="1584"/>
      <c r="P131" s="1584"/>
      <c r="Q131" s="1584"/>
      <c r="R131" s="1584"/>
      <c r="S131" s="1584"/>
      <c r="T131" s="1584"/>
    </row>
    <row r="132" spans="1:20" s="7" customFormat="1" ht="15.75" x14ac:dyDescent="0.25">
      <c r="A132" s="178"/>
      <c r="B132" s="1615"/>
      <c r="C132" s="1615"/>
      <c r="D132" s="1615"/>
      <c r="E132" s="1615"/>
      <c r="F132" s="1615"/>
      <c r="H132" s="1599"/>
      <c r="I132" s="1584"/>
      <c r="J132" s="1584"/>
      <c r="K132" s="1584"/>
      <c r="L132" s="1584"/>
      <c r="M132" s="1584"/>
      <c r="N132" s="1584"/>
      <c r="O132" s="1584"/>
      <c r="P132" s="1584"/>
      <c r="Q132" s="1584"/>
      <c r="R132" s="1584"/>
      <c r="S132" s="1584"/>
      <c r="T132" s="1584"/>
    </row>
    <row r="133" spans="1:20" s="7" customFormat="1" ht="15.75" x14ac:dyDescent="0.25">
      <c r="A133" s="178"/>
      <c r="B133" s="1616"/>
      <c r="C133" s="1616"/>
      <c r="D133" s="1616"/>
      <c r="E133" s="1616"/>
      <c r="F133" s="1616"/>
      <c r="H133" s="1599"/>
      <c r="I133" s="1584"/>
      <c r="J133" s="1584"/>
      <c r="K133" s="1584"/>
      <c r="L133" s="1584"/>
      <c r="M133" s="1584"/>
      <c r="N133" s="1584"/>
      <c r="O133" s="1584"/>
      <c r="P133" s="1584"/>
      <c r="Q133" s="1584"/>
      <c r="R133" s="1584"/>
      <c r="S133" s="1584"/>
      <c r="T133" s="1584"/>
    </row>
    <row r="134" spans="1:20" s="7" customFormat="1" ht="15.75" x14ac:dyDescent="0.25">
      <c r="A134" s="132"/>
      <c r="B134" s="1623"/>
      <c r="C134" s="1623"/>
      <c r="D134" s="1623"/>
      <c r="E134" s="1623"/>
      <c r="F134" s="1623"/>
      <c r="K134" s="212"/>
    </row>
    <row r="135" spans="1:20" s="7" customFormat="1" ht="15.75" x14ac:dyDescent="0.25">
      <c r="A135" s="178"/>
      <c r="B135" s="1616"/>
      <c r="C135" s="1616"/>
      <c r="D135" s="1616"/>
      <c r="E135" s="1616"/>
      <c r="F135" s="1616"/>
      <c r="K135" s="212"/>
    </row>
    <row r="136" spans="1:20" s="7" customFormat="1" ht="15.75" x14ac:dyDescent="0.25">
      <c r="A136" s="651"/>
      <c r="B136" s="1616"/>
      <c r="C136" s="1616"/>
      <c r="D136" s="1616"/>
      <c r="E136" s="1616"/>
      <c r="F136" s="1616"/>
      <c r="K136" s="212"/>
    </row>
    <row r="137" spans="1:20" s="7" customFormat="1" ht="15.75" x14ac:dyDescent="0.25">
      <c r="A137" s="178"/>
      <c r="B137" s="1616"/>
      <c r="C137" s="1616"/>
      <c r="D137" s="1616"/>
      <c r="E137" s="1616"/>
      <c r="F137" s="1616"/>
      <c r="K137" s="212"/>
    </row>
    <row r="138" spans="1:20" s="7" customFormat="1" ht="15.75" x14ac:dyDescent="0.25">
      <c r="A138" s="132"/>
      <c r="B138" s="1623"/>
      <c r="C138" s="1623"/>
      <c r="D138" s="1623"/>
      <c r="E138" s="1623"/>
      <c r="F138" s="1623"/>
      <c r="K138" s="212"/>
    </row>
    <row r="139" spans="1:20" s="7" customFormat="1" ht="15.75" x14ac:dyDescent="0.25">
      <c r="A139" s="178"/>
      <c r="B139" s="1616"/>
      <c r="C139" s="1616"/>
      <c r="D139" s="1616"/>
      <c r="E139" s="1616"/>
      <c r="F139" s="1616"/>
      <c r="K139" s="212"/>
    </row>
    <row r="140" spans="1:20" s="7" customFormat="1" ht="15.75" x14ac:dyDescent="0.25">
      <c r="A140" s="178"/>
      <c r="B140" s="1616"/>
      <c r="C140" s="1616"/>
      <c r="D140" s="1616"/>
      <c r="E140" s="1616"/>
      <c r="K140" s="212"/>
    </row>
    <row r="141" spans="1:20" s="7" customFormat="1" ht="15.75" x14ac:dyDescent="0.25">
      <c r="A141" s="172"/>
      <c r="B141" s="1622"/>
      <c r="C141" s="1622"/>
      <c r="D141" s="1622"/>
      <c r="E141" s="1622"/>
      <c r="F141" s="1622"/>
      <c r="K141" s="212"/>
    </row>
    <row r="142" spans="1:20" s="7" customFormat="1" ht="15.75" x14ac:dyDescent="0.25">
      <c r="A142" s="172"/>
      <c r="B142" s="1622"/>
      <c r="C142" s="1622"/>
      <c r="D142" s="1622"/>
      <c r="E142" s="1622"/>
      <c r="F142" s="1622"/>
      <c r="K142" s="212"/>
    </row>
    <row r="143" spans="1:20" s="7" customFormat="1" ht="15.75" x14ac:dyDescent="0.25">
      <c r="A143" s="178"/>
      <c r="B143" s="1616"/>
      <c r="C143" s="1616"/>
      <c r="D143" s="1616"/>
      <c r="E143" s="1616"/>
      <c r="F143" s="1616"/>
      <c r="K143" s="212"/>
    </row>
    <row r="144" spans="1:20" s="7" customFormat="1" ht="15.75" x14ac:dyDescent="0.25">
      <c r="A144" s="676"/>
      <c r="B144" s="172"/>
      <c r="D144" s="294"/>
      <c r="K144" s="212"/>
    </row>
    <row r="145" spans="1:11" s="7" customFormat="1" ht="15.75" x14ac:dyDescent="0.25">
      <c r="A145" s="172"/>
      <c r="B145" s="1622"/>
      <c r="C145" s="1622"/>
      <c r="D145" s="1622"/>
      <c r="E145" s="1622"/>
      <c r="F145" s="1622"/>
      <c r="K145" s="212"/>
    </row>
    <row r="146" spans="1:11" s="7" customFormat="1" ht="15.75" x14ac:dyDescent="0.25">
      <c r="A146" s="178"/>
      <c r="B146" s="1616"/>
      <c r="C146" s="1616"/>
      <c r="D146" s="1616"/>
      <c r="E146" s="1616"/>
      <c r="F146" s="182"/>
      <c r="K146" s="212"/>
    </row>
    <row r="147" spans="1:11" s="7" customFormat="1" ht="15.75" x14ac:dyDescent="0.25">
      <c r="A147" s="178"/>
      <c r="B147" s="1616"/>
      <c r="C147" s="1616"/>
      <c r="D147" s="1616"/>
      <c r="E147" s="1616"/>
      <c r="F147" s="1616"/>
      <c r="K147" s="212"/>
    </row>
    <row r="148" spans="1:11" s="7" customFormat="1" ht="15.75" x14ac:dyDescent="0.25">
      <c r="A148" s="178"/>
      <c r="B148" s="1616"/>
      <c r="C148" s="1616"/>
      <c r="D148" s="1616"/>
      <c r="E148" s="1616"/>
      <c r="F148" s="1616"/>
      <c r="K148" s="212"/>
    </row>
    <row r="149" spans="1:11" s="7" customFormat="1" ht="15.75" x14ac:dyDescent="0.25">
      <c r="A149" s="658"/>
      <c r="B149" s="1621"/>
      <c r="C149" s="1621"/>
      <c r="D149" s="1621"/>
      <c r="E149" s="1621"/>
      <c r="F149" s="1621"/>
      <c r="K149" s="212"/>
    </row>
    <row r="150" spans="1:11" s="7" customFormat="1" x14ac:dyDescent="0.25">
      <c r="D150" s="294"/>
      <c r="K150" s="212"/>
    </row>
    <row r="151" spans="1:11" s="7" customFormat="1" x14ac:dyDescent="0.25">
      <c r="D151" s="294"/>
      <c r="K151" s="212"/>
    </row>
    <row r="152" spans="1:11" s="7" customFormat="1" x14ac:dyDescent="0.25">
      <c r="D152" s="294"/>
      <c r="K152" s="212"/>
    </row>
    <row r="153" spans="1:11" s="7" customFormat="1" x14ac:dyDescent="0.25">
      <c r="D153" s="294"/>
      <c r="K153" s="212"/>
    </row>
    <row r="154" spans="1:11" s="7" customFormat="1" x14ac:dyDescent="0.25">
      <c r="D154" s="294"/>
      <c r="K154" s="212"/>
    </row>
    <row r="155" spans="1:11" s="7" customFormat="1" x14ac:dyDescent="0.25">
      <c r="D155" s="294"/>
      <c r="K155" s="212"/>
    </row>
    <row r="156" spans="1:11" s="7" customFormat="1" x14ac:dyDescent="0.25">
      <c r="D156" s="294"/>
      <c r="K156" s="212"/>
    </row>
    <row r="157" spans="1:11" s="7" customFormat="1" x14ac:dyDescent="0.25">
      <c r="D157" s="294"/>
      <c r="K157" s="212"/>
    </row>
    <row r="158" spans="1:11" s="7" customFormat="1" x14ac:dyDescent="0.25">
      <c r="D158" s="294"/>
      <c r="K158" s="212"/>
    </row>
    <row r="159" spans="1:11" s="7" customFormat="1" x14ac:dyDescent="0.25">
      <c r="D159" s="294"/>
      <c r="K159" s="212"/>
    </row>
    <row r="160" spans="1:11" s="7" customFormat="1" x14ac:dyDescent="0.25">
      <c r="D160" s="294"/>
      <c r="K160" s="212"/>
    </row>
    <row r="161" spans="4:11" s="7" customFormat="1" x14ac:dyDescent="0.25">
      <c r="D161" s="294"/>
      <c r="K161" s="212"/>
    </row>
    <row r="162" spans="4:11" s="7" customFormat="1" x14ac:dyDescent="0.25">
      <c r="D162" s="294"/>
      <c r="K162" s="212"/>
    </row>
    <row r="163" spans="4:11" s="7" customFormat="1" x14ac:dyDescent="0.25">
      <c r="D163" s="294"/>
      <c r="K163" s="212"/>
    </row>
    <row r="164" spans="4:11" s="7" customFormat="1" x14ac:dyDescent="0.25">
      <c r="D164" s="294"/>
      <c r="K164" s="212"/>
    </row>
    <row r="165" spans="4:11" s="7" customFormat="1" x14ac:dyDescent="0.25">
      <c r="D165" s="294"/>
      <c r="K165" s="212"/>
    </row>
    <row r="166" spans="4:11" s="7" customFormat="1" x14ac:dyDescent="0.25">
      <c r="D166" s="294"/>
      <c r="K166" s="212"/>
    </row>
    <row r="167" spans="4:11" s="7" customFormat="1" x14ac:dyDescent="0.25">
      <c r="D167" s="294"/>
      <c r="K167" s="212"/>
    </row>
    <row r="168" spans="4:11" s="7" customFormat="1" x14ac:dyDescent="0.25">
      <c r="D168" s="294"/>
      <c r="K168" s="212"/>
    </row>
    <row r="169" spans="4:11" s="7" customFormat="1" x14ac:dyDescent="0.25">
      <c r="D169" s="294"/>
      <c r="K169" s="212"/>
    </row>
    <row r="170" spans="4:11" s="7" customFormat="1" x14ac:dyDescent="0.25">
      <c r="D170" s="294"/>
      <c r="K170" s="212"/>
    </row>
    <row r="171" spans="4:11" s="7" customFormat="1" x14ac:dyDescent="0.25">
      <c r="D171" s="294"/>
      <c r="K171" s="212"/>
    </row>
    <row r="172" spans="4:11" s="7" customFormat="1" x14ac:dyDescent="0.25">
      <c r="D172" s="294"/>
      <c r="K172" s="212"/>
    </row>
    <row r="173" spans="4:11" s="7" customFormat="1" x14ac:dyDescent="0.25">
      <c r="D173" s="294"/>
      <c r="K173" s="212"/>
    </row>
    <row r="174" spans="4:11" s="7" customFormat="1" x14ac:dyDescent="0.25">
      <c r="D174" s="294"/>
      <c r="K174" s="212"/>
    </row>
    <row r="175" spans="4:11" s="7" customFormat="1" x14ac:dyDescent="0.25">
      <c r="D175" s="294"/>
      <c r="K175" s="212"/>
    </row>
    <row r="176" spans="4:11" s="7" customFormat="1" x14ac:dyDescent="0.25">
      <c r="D176" s="294"/>
      <c r="K176" s="212"/>
    </row>
    <row r="177" spans="4:11" s="7" customFormat="1" x14ac:dyDescent="0.25">
      <c r="D177" s="294"/>
      <c r="K177" s="212"/>
    </row>
    <row r="178" spans="4:11" s="7" customFormat="1" x14ac:dyDescent="0.25">
      <c r="D178" s="294"/>
      <c r="K178" s="212"/>
    </row>
    <row r="179" spans="4:11" s="7" customFormat="1" x14ac:dyDescent="0.25">
      <c r="D179" s="294"/>
      <c r="K179" s="212"/>
    </row>
    <row r="180" spans="4:11" s="7" customFormat="1" x14ac:dyDescent="0.25">
      <c r="D180" s="294"/>
      <c r="K180" s="212"/>
    </row>
    <row r="181" spans="4:11" s="7" customFormat="1" x14ac:dyDescent="0.25">
      <c r="D181" s="294"/>
      <c r="K181" s="212"/>
    </row>
    <row r="182" spans="4:11" s="7" customFormat="1" x14ac:dyDescent="0.25">
      <c r="D182" s="294"/>
      <c r="K182" s="212"/>
    </row>
    <row r="183" spans="4:11" s="7" customFormat="1" x14ac:dyDescent="0.25">
      <c r="D183" s="294"/>
      <c r="K183" s="212"/>
    </row>
    <row r="184" spans="4:11" s="7" customFormat="1" x14ac:dyDescent="0.25">
      <c r="D184" s="294"/>
      <c r="K184" s="212"/>
    </row>
    <row r="185" spans="4:11" s="7" customFormat="1" x14ac:dyDescent="0.25">
      <c r="D185" s="294"/>
      <c r="K185" s="212"/>
    </row>
    <row r="186" spans="4:11" s="7" customFormat="1" x14ac:dyDescent="0.25">
      <c r="D186" s="294"/>
      <c r="K186" s="212"/>
    </row>
    <row r="187" spans="4:11" s="7" customFormat="1" x14ac:dyDescent="0.25">
      <c r="D187" s="294"/>
      <c r="K187" s="212"/>
    </row>
    <row r="188" spans="4:11" s="7" customFormat="1" x14ac:dyDescent="0.25">
      <c r="D188" s="294"/>
      <c r="K188" s="212"/>
    </row>
    <row r="189" spans="4:11" s="7" customFormat="1" x14ac:dyDescent="0.25">
      <c r="D189" s="294"/>
      <c r="K189" s="212"/>
    </row>
    <row r="190" spans="4:11" s="7" customFormat="1" x14ac:dyDescent="0.25">
      <c r="D190" s="294"/>
      <c r="K190" s="212"/>
    </row>
    <row r="191" spans="4:11" s="7" customFormat="1" x14ac:dyDescent="0.25">
      <c r="D191" s="294"/>
      <c r="K191" s="212"/>
    </row>
    <row r="192" spans="4:11" s="7" customFormat="1" x14ac:dyDescent="0.25">
      <c r="D192" s="294"/>
      <c r="K192" s="212"/>
    </row>
    <row r="193" spans="3:11" s="7" customFormat="1" x14ac:dyDescent="0.25">
      <c r="D193" s="294"/>
      <c r="K193" s="212"/>
    </row>
    <row r="194" spans="3:11" s="7" customFormat="1" x14ac:dyDescent="0.25">
      <c r="D194" s="294"/>
      <c r="K194" s="212"/>
    </row>
    <row r="195" spans="3:11" s="7" customFormat="1" x14ac:dyDescent="0.25">
      <c r="D195" s="294"/>
      <c r="K195" s="212"/>
    </row>
    <row r="196" spans="3:11" s="7" customFormat="1" x14ac:dyDescent="0.25">
      <c r="D196" s="294"/>
      <c r="K196" s="212"/>
    </row>
    <row r="197" spans="3:11" s="7" customFormat="1" x14ac:dyDescent="0.25">
      <c r="D197" s="294"/>
      <c r="K197" s="212"/>
    </row>
    <row r="198" spans="3:11" s="7" customFormat="1" x14ac:dyDescent="0.25">
      <c r="D198" s="294"/>
      <c r="K198" s="212"/>
    </row>
    <row r="199" spans="3:11" s="7" customFormat="1" x14ac:dyDescent="0.25">
      <c r="D199" s="294"/>
      <c r="K199" s="212"/>
    </row>
    <row r="200" spans="3:11" s="7" customFormat="1" x14ac:dyDescent="0.25">
      <c r="D200" s="294"/>
      <c r="K200" s="212"/>
    </row>
    <row r="201" spans="3:11" s="7" customFormat="1" x14ac:dyDescent="0.25">
      <c r="D201" s="294"/>
      <c r="K201" s="212"/>
    </row>
    <row r="202" spans="3:11" s="7" customFormat="1" x14ac:dyDescent="0.25">
      <c r="D202" s="294"/>
      <c r="K202" s="212"/>
    </row>
    <row r="203" spans="3:11" s="7" customFormat="1" x14ac:dyDescent="0.25">
      <c r="D203" s="294"/>
      <c r="K203" s="212"/>
    </row>
    <row r="204" spans="3:11" s="7" customFormat="1" x14ac:dyDescent="0.25">
      <c r="D204" s="294"/>
      <c r="K204" s="212"/>
    </row>
    <row r="205" spans="3:11" s="7" customFormat="1" x14ac:dyDescent="0.25">
      <c r="D205" s="294"/>
      <c r="K205" s="212"/>
    </row>
    <row r="206" spans="3:11" s="7" customFormat="1" x14ac:dyDescent="0.25">
      <c r="D206" s="294"/>
      <c r="K206" s="212"/>
    </row>
    <row r="207" spans="3:11" s="7" customFormat="1" x14ac:dyDescent="0.25">
      <c r="D207" s="294"/>
      <c r="K207" s="212"/>
    </row>
    <row r="208" spans="3:11" x14ac:dyDescent="0.25">
      <c r="C208" s="7"/>
      <c r="I208" s="7"/>
    </row>
  </sheetData>
  <mergeCells count="74">
    <mergeCell ref="B134:F134"/>
    <mergeCell ref="B135:F135"/>
    <mergeCell ref="B136:F136"/>
    <mergeCell ref="B148:F148"/>
    <mergeCell ref="B147:F147"/>
    <mergeCell ref="B137:F137"/>
    <mergeCell ref="B138:F138"/>
    <mergeCell ref="B139:F139"/>
    <mergeCell ref="B140:E140"/>
    <mergeCell ref="B141:F141"/>
    <mergeCell ref="B149:F149"/>
    <mergeCell ref="B111:F111"/>
    <mergeCell ref="B113:F113"/>
    <mergeCell ref="B114:F114"/>
    <mergeCell ref="B115:F115"/>
    <mergeCell ref="B116:F116"/>
    <mergeCell ref="B117:F117"/>
    <mergeCell ref="B120:F120"/>
    <mergeCell ref="B121:F121"/>
    <mergeCell ref="B122:F122"/>
    <mergeCell ref="B124:F124"/>
    <mergeCell ref="B127:F127"/>
    <mergeCell ref="B142:F142"/>
    <mergeCell ref="B143:F143"/>
    <mergeCell ref="B145:F145"/>
    <mergeCell ref="B146:E146"/>
    <mergeCell ref="F15:H15"/>
    <mergeCell ref="F12:H12"/>
    <mergeCell ref="F11:H11"/>
    <mergeCell ref="B112:F112"/>
    <mergeCell ref="I120:T120"/>
    <mergeCell ref="I119:T119"/>
    <mergeCell ref="I118:T118"/>
    <mergeCell ref="I117:T117"/>
    <mergeCell ref="I116:T116"/>
    <mergeCell ref="I115:T115"/>
    <mergeCell ref="I112:T112"/>
    <mergeCell ref="I111:T111"/>
    <mergeCell ref="G28:K28"/>
    <mergeCell ref="H29:J29"/>
    <mergeCell ref="B118:F118"/>
    <mergeCell ref="B28:D28"/>
    <mergeCell ref="A18:A19"/>
    <mergeCell ref="B18:B19"/>
    <mergeCell ref="C18:C19"/>
    <mergeCell ref="F28:F29"/>
    <mergeCell ref="F26:H26"/>
    <mergeCell ref="F22:H22"/>
    <mergeCell ref="F21:H21"/>
    <mergeCell ref="F19:H19"/>
    <mergeCell ref="F18:H18"/>
    <mergeCell ref="A29:C29"/>
    <mergeCell ref="I113:T113"/>
    <mergeCell ref="B128:F128"/>
    <mergeCell ref="I126:T126"/>
    <mergeCell ref="I125:T125"/>
    <mergeCell ref="I123:T123"/>
    <mergeCell ref="I122:T122"/>
    <mergeCell ref="I124:T124"/>
    <mergeCell ref="I128:T128"/>
    <mergeCell ref="I114:T114"/>
    <mergeCell ref="B125:F125"/>
    <mergeCell ref="I127:T127"/>
    <mergeCell ref="I130:T130"/>
    <mergeCell ref="I129:T129"/>
    <mergeCell ref="B132:F132"/>
    <mergeCell ref="I131:T133"/>
    <mergeCell ref="H131:H133"/>
    <mergeCell ref="B133:F133"/>
    <mergeCell ref="A129:A131"/>
    <mergeCell ref="B129:F131"/>
    <mergeCell ref="B119:F119"/>
    <mergeCell ref="B123:F123"/>
    <mergeCell ref="B126:F126"/>
  </mergeCells>
  <pageMargins left="0.23622047244094491" right="0.23622047244094491" top="0.19685039370078741" bottom="0.15748031496062992" header="0.11811023622047245" footer="0.11811023622047245"/>
  <pageSetup paperSize="8" scale="3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S134"/>
  <sheetViews>
    <sheetView topLeftCell="A4" zoomScale="75" zoomScaleNormal="75" workbookViewId="0">
      <selection activeCell="A9" sqref="A9"/>
    </sheetView>
  </sheetViews>
  <sheetFormatPr defaultRowHeight="15" x14ac:dyDescent="0.25"/>
  <cols>
    <col min="1" max="1" width="7.7109375" style="7" customWidth="1"/>
    <col min="2" max="2" width="54.7109375" style="7" customWidth="1"/>
    <col min="3" max="3" width="54.7109375" customWidth="1"/>
    <col min="4" max="4" width="3.140625" style="294" bestFit="1" customWidth="1"/>
    <col min="5" max="5" width="13.5703125" style="7" customWidth="1"/>
    <col min="6" max="6" width="20.7109375" style="7" customWidth="1"/>
    <col min="7" max="7" width="9.140625" style="7"/>
    <col min="8" max="8" width="7.42578125" style="7" bestFit="1" customWidth="1"/>
    <col min="9" max="19" width="9.140625" style="7"/>
  </cols>
  <sheetData>
    <row r="1" spans="1:7" s="7" customFormat="1" x14ac:dyDescent="0.25">
      <c r="D1" s="294"/>
    </row>
    <row r="2" spans="1:7" s="7" customFormat="1" x14ac:dyDescent="0.25">
      <c r="D2" s="294"/>
    </row>
    <row r="3" spans="1:7" s="7" customFormat="1" x14ac:dyDescent="0.25">
      <c r="D3" s="294"/>
    </row>
    <row r="4" spans="1:7" s="7" customFormat="1" ht="18" x14ac:dyDescent="0.25">
      <c r="B4" s="1220" t="s">
        <v>886</v>
      </c>
    </row>
    <row r="5" spans="1:7" s="7" customFormat="1" x14ac:dyDescent="0.25">
      <c r="D5" s="294"/>
    </row>
    <row r="6" spans="1:7" s="7" customFormat="1" x14ac:dyDescent="0.25">
      <c r="D6" s="294"/>
    </row>
    <row r="7" spans="1:7" s="7" customFormat="1" ht="11.25" customHeight="1" x14ac:dyDescent="0.25">
      <c r="D7" s="294"/>
    </row>
    <row r="8" spans="1:7" s="7" customFormat="1" ht="11.25" customHeight="1" x14ac:dyDescent="0.25">
      <c r="D8" s="294"/>
    </row>
    <row r="9" spans="1:7" s="175" customFormat="1" ht="15.75" x14ac:dyDescent="0.25">
      <c r="A9" s="1221" t="s">
        <v>131</v>
      </c>
      <c r="D9" s="56"/>
      <c r="E9" s="1221"/>
    </row>
    <row r="10" spans="1:7" s="175" customFormat="1" ht="15.75" x14ac:dyDescent="0.25">
      <c r="A10" s="1115">
        <v>1</v>
      </c>
      <c r="B10" s="873" t="s">
        <v>127</v>
      </c>
      <c r="C10" s="93" t="s">
        <v>128</v>
      </c>
      <c r="D10" s="56"/>
      <c r="E10" s="1221"/>
    </row>
    <row r="11" spans="1:7" s="7" customFormat="1" ht="15.75" x14ac:dyDescent="0.25">
      <c r="A11" s="1115">
        <v>2</v>
      </c>
      <c r="B11" s="873" t="s">
        <v>90</v>
      </c>
      <c r="C11" s="1181" t="s">
        <v>94</v>
      </c>
      <c r="D11" s="294"/>
      <c r="E11" s="1200" t="s">
        <v>95</v>
      </c>
      <c r="F11" s="1574" t="s">
        <v>93</v>
      </c>
      <c r="G11" s="1574"/>
    </row>
    <row r="12" spans="1:7" s="7" customFormat="1" ht="15.75" x14ac:dyDescent="0.25">
      <c r="A12" s="1115">
        <v>3</v>
      </c>
      <c r="B12" s="873" t="s">
        <v>91</v>
      </c>
      <c r="C12" s="1181" t="s">
        <v>96</v>
      </c>
      <c r="D12" s="294"/>
      <c r="E12" s="1200" t="s">
        <v>95</v>
      </c>
      <c r="F12" s="1574" t="s">
        <v>97</v>
      </c>
      <c r="G12" s="1574"/>
    </row>
    <row r="13" spans="1:7" s="7" customFormat="1" ht="15.75" x14ac:dyDescent="0.25">
      <c r="A13" s="1115">
        <v>4</v>
      </c>
      <c r="B13" s="873" t="s">
        <v>101</v>
      </c>
      <c r="C13" s="1187">
        <v>43941</v>
      </c>
      <c r="D13" s="294"/>
      <c r="E13" s="820"/>
      <c r="F13" s="66"/>
      <c r="G13" s="1236"/>
    </row>
    <row r="14" spans="1:7" s="7" customFormat="1" ht="15.75" x14ac:dyDescent="0.25">
      <c r="A14" s="1115">
        <v>5</v>
      </c>
      <c r="B14" s="873" t="s">
        <v>123</v>
      </c>
      <c r="C14" s="821">
        <v>0.45520833333333338</v>
      </c>
      <c r="D14" s="294"/>
      <c r="E14" s="820"/>
      <c r="F14" s="66"/>
      <c r="G14" s="1236"/>
    </row>
    <row r="15" spans="1:7" s="7" customFormat="1" ht="15.75" x14ac:dyDescent="0.25">
      <c r="A15" s="1115">
        <v>6</v>
      </c>
      <c r="B15" s="873" t="s">
        <v>124</v>
      </c>
      <c r="C15" s="1187" t="s">
        <v>125</v>
      </c>
      <c r="D15" s="294"/>
      <c r="E15" s="820"/>
      <c r="F15" s="66"/>
      <c r="G15" s="1236"/>
    </row>
    <row r="16" spans="1:7" s="7" customFormat="1" ht="15.75" x14ac:dyDescent="0.25">
      <c r="A16" s="1115">
        <v>7</v>
      </c>
      <c r="B16" s="873" t="s">
        <v>102</v>
      </c>
      <c r="C16" s="1187">
        <v>43942</v>
      </c>
      <c r="D16" s="294"/>
      <c r="E16" s="820"/>
      <c r="F16" s="66"/>
      <c r="G16" s="1236"/>
    </row>
    <row r="17" spans="1:7" s="7" customFormat="1" ht="15.75" x14ac:dyDescent="0.25">
      <c r="A17" s="1115">
        <v>8</v>
      </c>
      <c r="B17" s="873" t="s">
        <v>103</v>
      </c>
      <c r="C17" s="1187">
        <f>C16+7</f>
        <v>43949</v>
      </c>
      <c r="D17" s="294"/>
      <c r="E17" s="820"/>
      <c r="F17" s="66"/>
      <c r="G17" s="1236"/>
    </row>
    <row r="18" spans="1:7" s="7" customFormat="1" ht="15.75" x14ac:dyDescent="0.25">
      <c r="A18" s="1578">
        <v>9</v>
      </c>
      <c r="B18" s="1580" t="s">
        <v>85</v>
      </c>
      <c r="C18" s="1582" t="s">
        <v>98</v>
      </c>
      <c r="D18" s="294"/>
      <c r="E18" s="1200" t="s">
        <v>181</v>
      </c>
      <c r="F18" s="1575" t="s">
        <v>92</v>
      </c>
      <c r="G18" s="1575"/>
    </row>
    <row r="19" spans="1:7" s="7" customFormat="1" ht="15.75" x14ac:dyDescent="0.25">
      <c r="A19" s="1579"/>
      <c r="B19" s="1581"/>
      <c r="C19" s="1583"/>
      <c r="D19" s="294"/>
      <c r="E19" s="1200" t="s">
        <v>182</v>
      </c>
      <c r="F19" s="1574" t="s">
        <v>119</v>
      </c>
      <c r="G19" s="1574"/>
    </row>
    <row r="20" spans="1:7" s="7" customFormat="1" ht="15.75" x14ac:dyDescent="0.25">
      <c r="A20" s="1115">
        <v>10</v>
      </c>
      <c r="B20" s="873" t="s">
        <v>86</v>
      </c>
      <c r="C20" s="109">
        <v>10000000</v>
      </c>
      <c r="D20" s="294"/>
      <c r="E20" s="823"/>
      <c r="F20" s="66"/>
      <c r="G20" s="1236"/>
    </row>
    <row r="21" spans="1:7" s="7" customFormat="1" ht="15.75" x14ac:dyDescent="0.25">
      <c r="A21" s="1115">
        <v>11</v>
      </c>
      <c r="B21" s="873" t="s">
        <v>87</v>
      </c>
      <c r="C21" s="109">
        <f>(C20*(F21/100))+(C20*((1.5*340)/(100*365)))</f>
        <v>10213826.02739726</v>
      </c>
      <c r="D21" s="294"/>
      <c r="E21" s="1203" t="s">
        <v>100</v>
      </c>
      <c r="F21" s="1576">
        <v>100.741</v>
      </c>
      <c r="G21" s="1576"/>
    </row>
    <row r="22" spans="1:7" s="7" customFormat="1" ht="15.75" x14ac:dyDescent="0.25">
      <c r="A22" s="1115">
        <v>12</v>
      </c>
      <c r="B22" s="873" t="s">
        <v>83</v>
      </c>
      <c r="C22" s="109">
        <f>C21*(1-0.005)</f>
        <v>10162756.897260273</v>
      </c>
      <c r="D22" s="294"/>
      <c r="E22" s="1203" t="s">
        <v>89</v>
      </c>
      <c r="F22" s="1606">
        <f>(C21-C22)/C21</f>
        <v>5.0000000000000877E-3</v>
      </c>
      <c r="G22" s="1606"/>
    </row>
    <row r="23" spans="1:7" s="7" customFormat="1" ht="15.75" x14ac:dyDescent="0.25">
      <c r="A23" s="1115">
        <v>13</v>
      </c>
      <c r="B23" s="873" t="s">
        <v>88</v>
      </c>
      <c r="C23" s="1181" t="s">
        <v>99</v>
      </c>
      <c r="D23" s="294"/>
      <c r="E23" s="300"/>
      <c r="F23" s="66"/>
      <c r="G23" s="1236"/>
    </row>
    <row r="24" spans="1:7" s="7" customFormat="1" ht="15.75" x14ac:dyDescent="0.25">
      <c r="A24" s="1115">
        <v>14</v>
      </c>
      <c r="B24" s="873" t="s">
        <v>82</v>
      </c>
      <c r="C24" s="666">
        <v>-6.1000000000000004E-3</v>
      </c>
      <c r="D24" s="294"/>
      <c r="E24" s="824"/>
      <c r="F24" s="1195"/>
      <c r="G24" s="1236"/>
    </row>
    <row r="25" spans="1:7" s="7" customFormat="1" ht="15.75" x14ac:dyDescent="0.25">
      <c r="A25" s="1115">
        <v>15</v>
      </c>
      <c r="B25" s="873" t="s">
        <v>84</v>
      </c>
      <c r="C25" s="109">
        <f>C22*(1+((C24*(C17-C16))/(360)))</f>
        <v>10161551.481372736</v>
      </c>
      <c r="D25" s="294"/>
      <c r="E25" s="825"/>
      <c r="F25" s="66"/>
      <c r="G25" s="1236"/>
    </row>
    <row r="26" spans="1:7" s="7" customFormat="1" ht="15.75" x14ac:dyDescent="0.25">
      <c r="A26" s="1115">
        <v>16</v>
      </c>
      <c r="B26" s="873" t="s">
        <v>316</v>
      </c>
      <c r="C26" s="109" t="s">
        <v>262</v>
      </c>
      <c r="D26" s="294"/>
      <c r="E26" s="1205"/>
      <c r="F26" s="1195"/>
      <c r="G26" s="1236"/>
    </row>
    <row r="27" spans="1:7" s="7" customFormat="1" ht="15.75" x14ac:dyDescent="0.25">
      <c r="A27" s="1629">
        <v>17</v>
      </c>
      <c r="B27" s="1630" t="s">
        <v>169</v>
      </c>
      <c r="C27" s="1631" t="s">
        <v>190</v>
      </c>
      <c r="D27" s="294"/>
      <c r="E27" s="1200" t="s">
        <v>95</v>
      </c>
      <c r="F27" s="1574" t="s">
        <v>180</v>
      </c>
      <c r="G27" s="1574"/>
    </row>
    <row r="28" spans="1:7" s="7" customFormat="1" ht="15.75" x14ac:dyDescent="0.25">
      <c r="A28" s="1629"/>
      <c r="B28" s="1630"/>
      <c r="C28" s="1631"/>
      <c r="D28" s="294"/>
      <c r="E28" s="1200" t="s">
        <v>222</v>
      </c>
      <c r="F28" s="1574" t="s">
        <v>953</v>
      </c>
      <c r="G28" s="1574"/>
    </row>
    <row r="29" spans="1:7" s="7" customFormat="1" ht="15.75" x14ac:dyDescent="0.25">
      <c r="A29" s="198"/>
      <c r="B29" s="910"/>
      <c r="C29" s="189"/>
      <c r="D29" s="205"/>
      <c r="E29" s="1205"/>
      <c r="F29" s="1195"/>
    </row>
    <row r="30" spans="1:7" s="7" customFormat="1" ht="31.5" x14ac:dyDescent="0.25">
      <c r="A30" s="1577" t="s">
        <v>133</v>
      </c>
      <c r="B30" s="1577"/>
      <c r="C30" s="1577"/>
      <c r="D30" s="1577"/>
      <c r="E30" s="175"/>
      <c r="F30" s="913" t="s">
        <v>858</v>
      </c>
    </row>
    <row r="31" spans="1:7" s="7" customFormat="1" ht="15.75" x14ac:dyDescent="0.25">
      <c r="A31" s="537">
        <v>1</v>
      </c>
      <c r="B31" s="647" t="s">
        <v>0</v>
      </c>
      <c r="C31" s="1184" t="s">
        <v>671</v>
      </c>
      <c r="D31" s="269" t="s">
        <v>130</v>
      </c>
      <c r="E31" s="881" t="s">
        <v>283</v>
      </c>
      <c r="F31" s="1115"/>
    </row>
    <row r="32" spans="1:7" s="7" customFormat="1" ht="15.75" x14ac:dyDescent="0.25">
      <c r="A32" s="537">
        <v>2</v>
      </c>
      <c r="B32" s="647" t="s">
        <v>1</v>
      </c>
      <c r="C32" s="1209" t="str">
        <f>F11</f>
        <v>MP6I5ZYZBEU3UXPYFY54</v>
      </c>
      <c r="D32" s="269" t="s">
        <v>130</v>
      </c>
      <c r="E32" s="882" t="s">
        <v>283</v>
      </c>
      <c r="F32" s="1125" t="s">
        <v>963</v>
      </c>
    </row>
    <row r="33" spans="1:6" s="7" customFormat="1" ht="15.75" x14ac:dyDescent="0.25">
      <c r="A33" s="537">
        <v>3</v>
      </c>
      <c r="B33" s="647" t="s">
        <v>40</v>
      </c>
      <c r="C33" s="1209" t="str">
        <f>F11</f>
        <v>MP6I5ZYZBEU3UXPYFY54</v>
      </c>
      <c r="D33" s="269" t="s">
        <v>130</v>
      </c>
      <c r="E33" s="882"/>
      <c r="F33" s="1125">
        <v>4.0999999999999996</v>
      </c>
    </row>
    <row r="34" spans="1:6" s="7" customFormat="1" ht="15.75" x14ac:dyDescent="0.25">
      <c r="A34" s="537">
        <v>4</v>
      </c>
      <c r="B34" s="647" t="s">
        <v>12</v>
      </c>
      <c r="C34" s="1209" t="s">
        <v>106</v>
      </c>
      <c r="D34" s="269" t="s">
        <v>130</v>
      </c>
      <c r="E34" s="882"/>
      <c r="F34" s="1114"/>
    </row>
    <row r="35" spans="1:6" s="7" customFormat="1" ht="15.75" x14ac:dyDescent="0.25">
      <c r="A35" s="537">
        <v>5</v>
      </c>
      <c r="B35" s="647" t="s">
        <v>2</v>
      </c>
      <c r="C35" s="1209" t="s">
        <v>107</v>
      </c>
      <c r="D35" s="269" t="s">
        <v>130</v>
      </c>
      <c r="E35" s="882"/>
      <c r="F35" s="1119"/>
    </row>
    <row r="36" spans="1:6" ht="15.75" x14ac:dyDescent="0.25">
      <c r="A36" s="537">
        <v>6</v>
      </c>
      <c r="B36" s="647" t="s">
        <v>445</v>
      </c>
      <c r="C36" s="42"/>
      <c r="D36" s="269" t="s">
        <v>44</v>
      </c>
      <c r="E36" s="427"/>
      <c r="F36" s="1114"/>
    </row>
    <row r="37" spans="1:6" ht="15.75" x14ac:dyDescent="0.25">
      <c r="A37" s="537">
        <v>7</v>
      </c>
      <c r="B37" s="647" t="s">
        <v>446</v>
      </c>
      <c r="C37" s="42"/>
      <c r="D37" s="269" t="s">
        <v>43</v>
      </c>
      <c r="E37" s="427" t="s">
        <v>283</v>
      </c>
      <c r="F37" s="1126"/>
    </row>
    <row r="38" spans="1:6" ht="15.75" x14ac:dyDescent="0.25">
      <c r="A38" s="537">
        <v>8</v>
      </c>
      <c r="B38" s="647" t="s">
        <v>447</v>
      </c>
      <c r="C38" s="42"/>
      <c r="D38" s="269" t="s">
        <v>43</v>
      </c>
      <c r="E38" s="427" t="s">
        <v>283</v>
      </c>
      <c r="F38" s="1114"/>
    </row>
    <row r="39" spans="1:6" ht="15.75" x14ac:dyDescent="0.25">
      <c r="A39" s="537">
        <v>9</v>
      </c>
      <c r="B39" s="647" t="s">
        <v>5</v>
      </c>
      <c r="C39" s="41" t="s">
        <v>109</v>
      </c>
      <c r="D39" s="269" t="s">
        <v>130</v>
      </c>
      <c r="E39" s="427"/>
      <c r="F39" s="1115"/>
    </row>
    <row r="40" spans="1:6" ht="15.75" x14ac:dyDescent="0.25">
      <c r="A40" s="537">
        <v>10</v>
      </c>
      <c r="B40" s="647" t="s">
        <v>6</v>
      </c>
      <c r="C40" s="19" t="s">
        <v>93</v>
      </c>
      <c r="D40" s="269" t="s">
        <v>130</v>
      </c>
      <c r="E40" s="427" t="s">
        <v>283</v>
      </c>
      <c r="F40" s="1125">
        <v>4.0999999999999996</v>
      </c>
    </row>
    <row r="41" spans="1:6" ht="15.75" x14ac:dyDescent="0.25">
      <c r="A41" s="537">
        <v>11</v>
      </c>
      <c r="B41" s="647" t="s">
        <v>7</v>
      </c>
      <c r="C41" s="41" t="str">
        <f>F12</f>
        <v>DL6FFRRLF74S01HE2M14</v>
      </c>
      <c r="D41" s="269" t="s">
        <v>130</v>
      </c>
      <c r="E41" s="427"/>
      <c r="F41" s="1125">
        <v>4.0999999999999996</v>
      </c>
    </row>
    <row r="42" spans="1:6" ht="15.75" x14ac:dyDescent="0.25">
      <c r="A42" s="537">
        <v>12</v>
      </c>
      <c r="B42" s="647" t="s">
        <v>46</v>
      </c>
      <c r="C42" s="41" t="s">
        <v>108</v>
      </c>
      <c r="D42" s="269" t="s">
        <v>130</v>
      </c>
      <c r="E42" s="427"/>
      <c r="F42" s="1125">
        <v>4.2</v>
      </c>
    </row>
    <row r="43" spans="1:6" ht="15.75" x14ac:dyDescent="0.25">
      <c r="A43" s="537">
        <v>13</v>
      </c>
      <c r="B43" s="647" t="s">
        <v>8</v>
      </c>
      <c r="C43" s="42"/>
      <c r="D43" s="269" t="s">
        <v>43</v>
      </c>
      <c r="E43" s="427" t="s">
        <v>283</v>
      </c>
      <c r="F43" s="1115">
        <v>4.3</v>
      </c>
    </row>
    <row r="44" spans="1:6" ht="15.75" x14ac:dyDescent="0.25">
      <c r="A44" s="537">
        <v>14</v>
      </c>
      <c r="B44" s="647" t="s">
        <v>9</v>
      </c>
      <c r="C44" s="42"/>
      <c r="D44" s="269" t="s">
        <v>43</v>
      </c>
      <c r="E44" s="299"/>
      <c r="F44" s="1118"/>
    </row>
    <row r="45" spans="1:6" ht="15.75" x14ac:dyDescent="0.25">
      <c r="A45" s="537">
        <v>15</v>
      </c>
      <c r="B45" s="647" t="s">
        <v>10</v>
      </c>
      <c r="C45" s="142"/>
      <c r="D45" s="269" t="s">
        <v>43</v>
      </c>
      <c r="E45" s="267" t="s">
        <v>283</v>
      </c>
      <c r="F45" s="1125">
        <v>4.3</v>
      </c>
    </row>
    <row r="46" spans="1:6" ht="15.75" x14ac:dyDescent="0.25">
      <c r="A46" s="537">
        <v>16</v>
      </c>
      <c r="B46" s="647" t="s">
        <v>41</v>
      </c>
      <c r="C46" s="42"/>
      <c r="D46" s="269" t="s">
        <v>44</v>
      </c>
      <c r="E46" s="299"/>
      <c r="F46" s="1116"/>
    </row>
    <row r="47" spans="1:6" ht="15.75" x14ac:dyDescent="0.25">
      <c r="A47" s="537">
        <v>17</v>
      </c>
      <c r="B47" s="647" t="s">
        <v>11</v>
      </c>
      <c r="C47" s="95" t="str">
        <f>C33</f>
        <v>MP6I5ZYZBEU3UXPYFY54</v>
      </c>
      <c r="D47" s="269" t="s">
        <v>43</v>
      </c>
      <c r="E47" s="427" t="s">
        <v>283</v>
      </c>
      <c r="F47" s="1115">
        <v>4.5</v>
      </c>
    </row>
    <row r="48" spans="1:6" ht="15.75" x14ac:dyDescent="0.25">
      <c r="A48" s="537">
        <v>18</v>
      </c>
      <c r="B48" s="647" t="s">
        <v>154</v>
      </c>
      <c r="C48" s="72"/>
      <c r="D48" s="269" t="s">
        <v>43</v>
      </c>
      <c r="E48" s="427"/>
      <c r="F48" s="1115"/>
    </row>
    <row r="49" spans="1:6" ht="15.75" x14ac:dyDescent="0.25">
      <c r="A49" s="678" t="s">
        <v>134</v>
      </c>
      <c r="B49" s="1224"/>
      <c r="C49" s="16"/>
      <c r="D49" s="1423"/>
      <c r="F49" s="198"/>
    </row>
    <row r="50" spans="1:6" ht="15.75" x14ac:dyDescent="0.25">
      <c r="A50" s="537">
        <v>1</v>
      </c>
      <c r="B50" s="647" t="s">
        <v>49</v>
      </c>
      <c r="C50" s="41" t="s">
        <v>120</v>
      </c>
      <c r="D50" s="1143" t="s">
        <v>130</v>
      </c>
      <c r="E50" s="427" t="s">
        <v>283</v>
      </c>
      <c r="F50" s="1115">
        <v>3.1</v>
      </c>
    </row>
    <row r="51" spans="1:6" ht="15.75" x14ac:dyDescent="0.25">
      <c r="A51" s="537">
        <v>2</v>
      </c>
      <c r="B51" s="647" t="s">
        <v>15</v>
      </c>
      <c r="C51" s="42"/>
      <c r="D51" s="1143" t="s">
        <v>44</v>
      </c>
      <c r="F51" s="1115"/>
    </row>
    <row r="52" spans="1:6" ht="15.75" x14ac:dyDescent="0.25">
      <c r="A52" s="537">
        <v>3</v>
      </c>
      <c r="B52" s="647" t="s">
        <v>79</v>
      </c>
      <c r="C52" s="301" t="s">
        <v>645</v>
      </c>
      <c r="D52" s="1143" t="s">
        <v>130</v>
      </c>
      <c r="F52" s="1128">
        <v>9.1999999999999993</v>
      </c>
    </row>
    <row r="53" spans="1:6" ht="15.75" x14ac:dyDescent="0.25">
      <c r="A53" s="537">
        <v>4</v>
      </c>
      <c r="B53" s="647" t="s">
        <v>34</v>
      </c>
      <c r="C53" s="41" t="s">
        <v>110</v>
      </c>
      <c r="D53" s="1143" t="s">
        <v>130</v>
      </c>
      <c r="F53" s="1115" t="s">
        <v>978</v>
      </c>
    </row>
    <row r="54" spans="1:6" ht="15.75" x14ac:dyDescent="0.25">
      <c r="A54" s="537">
        <v>5</v>
      </c>
      <c r="B54" s="647" t="s">
        <v>16</v>
      </c>
      <c r="C54" s="41" t="b">
        <v>0</v>
      </c>
      <c r="D54" s="1143" t="s">
        <v>130</v>
      </c>
      <c r="F54" s="1115"/>
    </row>
    <row r="55" spans="1:6" ht="15.75" x14ac:dyDescent="0.25">
      <c r="A55" s="537">
        <v>6</v>
      </c>
      <c r="B55" s="647" t="s">
        <v>50</v>
      </c>
      <c r="C55" s="42"/>
      <c r="D55" s="1143" t="s">
        <v>44</v>
      </c>
      <c r="F55" s="1115"/>
    </row>
    <row r="56" spans="1:6" ht="15.75" x14ac:dyDescent="0.25">
      <c r="A56" s="537">
        <v>7</v>
      </c>
      <c r="B56" s="647" t="s">
        <v>13</v>
      </c>
      <c r="C56" s="42"/>
      <c r="D56" s="1143" t="s">
        <v>44</v>
      </c>
      <c r="F56" s="1115"/>
    </row>
    <row r="57" spans="1:6" ht="15.75" x14ac:dyDescent="0.25">
      <c r="A57" s="537">
        <v>8</v>
      </c>
      <c r="B57" s="647" t="s">
        <v>14</v>
      </c>
      <c r="C57" s="652" t="s">
        <v>953</v>
      </c>
      <c r="D57" s="1143" t="s">
        <v>130</v>
      </c>
      <c r="E57" s="267" t="s">
        <v>283</v>
      </c>
      <c r="F57" s="1121" t="s">
        <v>954</v>
      </c>
    </row>
    <row r="58" spans="1:6" ht="15.75" x14ac:dyDescent="0.25">
      <c r="A58" s="537">
        <v>9</v>
      </c>
      <c r="B58" s="647" t="s">
        <v>51</v>
      </c>
      <c r="C58" s="43" t="s">
        <v>104</v>
      </c>
      <c r="D58" s="1143" t="s">
        <v>130</v>
      </c>
      <c r="E58" s="779"/>
      <c r="F58" s="1115">
        <v>8.4</v>
      </c>
    </row>
    <row r="59" spans="1:6" ht="15.75" x14ac:dyDescent="0.25">
      <c r="A59" s="537">
        <v>10</v>
      </c>
      <c r="B59" s="647" t="s">
        <v>35</v>
      </c>
      <c r="C59" s="42"/>
      <c r="D59" s="1143" t="s">
        <v>44</v>
      </c>
      <c r="E59" s="779"/>
      <c r="F59" s="1115"/>
    </row>
    <row r="60" spans="1:6" ht="15.75" x14ac:dyDescent="0.25">
      <c r="A60" s="537">
        <v>11</v>
      </c>
      <c r="B60" s="647" t="s">
        <v>52</v>
      </c>
      <c r="C60" s="43">
        <v>2011</v>
      </c>
      <c r="D60" s="1143" t="s">
        <v>44</v>
      </c>
      <c r="E60" s="779"/>
      <c r="F60" s="1115"/>
    </row>
    <row r="61" spans="1:6" ht="15.75" x14ac:dyDescent="0.25">
      <c r="A61" s="537">
        <v>12</v>
      </c>
      <c r="B61" s="647" t="s">
        <v>53</v>
      </c>
      <c r="C61" s="860" t="s">
        <v>644</v>
      </c>
      <c r="D61" s="1143" t="s">
        <v>130</v>
      </c>
      <c r="F61" s="53"/>
    </row>
    <row r="62" spans="1:6" ht="15.75" x14ac:dyDescent="0.25">
      <c r="A62" s="537">
        <v>13</v>
      </c>
      <c r="B62" s="647" t="s">
        <v>54</v>
      </c>
      <c r="C62" s="88" t="s">
        <v>646</v>
      </c>
      <c r="D62" s="1143" t="s">
        <v>130</v>
      </c>
      <c r="E62" s="881"/>
      <c r="F62" s="1123"/>
    </row>
    <row r="63" spans="1:6" ht="15.75" x14ac:dyDescent="0.25">
      <c r="A63" s="537">
        <v>14</v>
      </c>
      <c r="B63" s="647" t="s">
        <v>37</v>
      </c>
      <c r="C63" s="88" t="s">
        <v>647</v>
      </c>
      <c r="D63" s="1143" t="s">
        <v>44</v>
      </c>
      <c r="E63" s="881"/>
      <c r="F63" s="1123"/>
    </row>
    <row r="64" spans="1:6" ht="15.75" x14ac:dyDescent="0.25">
      <c r="A64" s="537">
        <v>15</v>
      </c>
      <c r="B64" s="647" t="s">
        <v>55</v>
      </c>
      <c r="C64" s="1435" t="s">
        <v>1018</v>
      </c>
      <c r="D64" s="1143" t="s">
        <v>769</v>
      </c>
      <c r="F64" s="1115"/>
    </row>
    <row r="65" spans="1:6" ht="15.75" x14ac:dyDescent="0.25">
      <c r="A65" s="537">
        <v>16</v>
      </c>
      <c r="B65" s="647" t="s">
        <v>56</v>
      </c>
      <c r="C65" s="104"/>
      <c r="D65" s="1143" t="s">
        <v>44</v>
      </c>
      <c r="E65" s="427" t="s">
        <v>283</v>
      </c>
      <c r="F65" s="1115">
        <v>5.3</v>
      </c>
    </row>
    <row r="66" spans="1:6" ht="15.75" x14ac:dyDescent="0.25">
      <c r="A66" s="537">
        <v>17</v>
      </c>
      <c r="B66" s="647" t="s">
        <v>57</v>
      </c>
      <c r="C66" s="135"/>
      <c r="D66" s="1143" t="s">
        <v>43</v>
      </c>
      <c r="E66" s="427" t="s">
        <v>283</v>
      </c>
      <c r="F66" s="1122">
        <v>5.4</v>
      </c>
    </row>
    <row r="67" spans="1:6" ht="15.75" x14ac:dyDescent="0.25">
      <c r="A67" s="537">
        <v>18</v>
      </c>
      <c r="B67" s="647" t="s">
        <v>129</v>
      </c>
      <c r="C67" s="119" t="s">
        <v>105</v>
      </c>
      <c r="D67" s="1143" t="s">
        <v>130</v>
      </c>
      <c r="E67" s="427" t="s">
        <v>283</v>
      </c>
      <c r="F67" s="1115">
        <v>6.3</v>
      </c>
    </row>
    <row r="68" spans="1:6" ht="15.75" x14ac:dyDescent="0.25">
      <c r="A68" s="537">
        <v>19</v>
      </c>
      <c r="B68" s="647" t="s">
        <v>17</v>
      </c>
      <c r="C68" s="19" t="b">
        <v>0</v>
      </c>
      <c r="D68" s="1143" t="s">
        <v>130</v>
      </c>
      <c r="E68" s="182"/>
      <c r="F68" s="1115"/>
    </row>
    <row r="69" spans="1:6" ht="15.75" x14ac:dyDescent="0.25">
      <c r="A69" s="537">
        <v>20</v>
      </c>
      <c r="B69" s="647" t="s">
        <v>18</v>
      </c>
      <c r="C69" s="19" t="s">
        <v>111</v>
      </c>
      <c r="D69" s="679" t="s">
        <v>130</v>
      </c>
      <c r="E69" s="427" t="s">
        <v>283</v>
      </c>
      <c r="F69" s="1115">
        <v>6.15</v>
      </c>
    </row>
    <row r="70" spans="1:6" ht="15.75" x14ac:dyDescent="0.25">
      <c r="A70" s="537">
        <v>21</v>
      </c>
      <c r="B70" s="647" t="s">
        <v>58</v>
      </c>
      <c r="C70" s="19" t="b">
        <v>0</v>
      </c>
      <c r="D70" s="1143" t="s">
        <v>130</v>
      </c>
      <c r="E70" s="182"/>
      <c r="F70" s="1115"/>
    </row>
    <row r="71" spans="1:6" ht="15.75" x14ac:dyDescent="0.25">
      <c r="A71" s="537">
        <v>22</v>
      </c>
      <c r="B71" s="647" t="s">
        <v>651</v>
      </c>
      <c r="C71" s="74" t="s">
        <v>197</v>
      </c>
      <c r="D71" s="1143" t="s">
        <v>130</v>
      </c>
      <c r="E71" s="427" t="s">
        <v>283</v>
      </c>
      <c r="F71" s="1115"/>
    </row>
    <row r="72" spans="1:6" ht="15.75" x14ac:dyDescent="0.25">
      <c r="A72" s="537">
        <v>23</v>
      </c>
      <c r="B72" s="647" t="s">
        <v>59</v>
      </c>
      <c r="C72" s="75">
        <f>C24</f>
        <v>-6.1000000000000004E-3</v>
      </c>
      <c r="D72" s="1143" t="s">
        <v>44</v>
      </c>
      <c r="F72" s="1126"/>
    </row>
    <row r="73" spans="1:6" ht="15.75" x14ac:dyDescent="0.25">
      <c r="A73" s="537">
        <v>24</v>
      </c>
      <c r="B73" s="647" t="s">
        <v>60</v>
      </c>
      <c r="C73" s="19" t="s">
        <v>112</v>
      </c>
      <c r="D73" s="1143" t="s">
        <v>44</v>
      </c>
      <c r="F73" s="1115"/>
    </row>
    <row r="74" spans="1:6" ht="15.75" x14ac:dyDescent="0.25">
      <c r="A74" s="537">
        <v>25</v>
      </c>
      <c r="B74" s="647" t="s">
        <v>61</v>
      </c>
      <c r="C74" s="71"/>
      <c r="D74" s="1143" t="s">
        <v>44</v>
      </c>
      <c r="F74" s="1115"/>
    </row>
    <row r="75" spans="1:6" ht="15.75" x14ac:dyDescent="0.25">
      <c r="A75" s="537">
        <v>26</v>
      </c>
      <c r="B75" s="647" t="s">
        <v>62</v>
      </c>
      <c r="C75" s="71"/>
      <c r="D75" s="1143" t="s">
        <v>44</v>
      </c>
      <c r="F75" s="1115"/>
    </row>
    <row r="76" spans="1:6" ht="15.75" x14ac:dyDescent="0.25">
      <c r="A76" s="537">
        <v>27</v>
      </c>
      <c r="B76" s="647" t="s">
        <v>63</v>
      </c>
      <c r="C76" s="71"/>
      <c r="D76" s="1143" t="s">
        <v>44</v>
      </c>
      <c r="F76" s="1115"/>
    </row>
    <row r="77" spans="1:6" ht="15.75" x14ac:dyDescent="0.25">
      <c r="A77" s="537">
        <v>28</v>
      </c>
      <c r="B77" s="647" t="s">
        <v>64</v>
      </c>
      <c r="C77" s="71"/>
      <c r="D77" s="1143" t="s">
        <v>44</v>
      </c>
      <c r="F77" s="1115"/>
    </row>
    <row r="78" spans="1:6" ht="15.75" x14ac:dyDescent="0.25">
      <c r="A78" s="537">
        <v>29</v>
      </c>
      <c r="B78" s="647" t="s">
        <v>65</v>
      </c>
      <c r="C78" s="71"/>
      <c r="D78" s="1143" t="s">
        <v>44</v>
      </c>
      <c r="F78" s="1115"/>
    </row>
    <row r="79" spans="1:6" ht="15.75" x14ac:dyDescent="0.25">
      <c r="A79" s="537">
        <v>30</v>
      </c>
      <c r="B79" s="647" t="s">
        <v>66</v>
      </c>
      <c r="C79" s="71"/>
      <c r="D79" s="1143" t="s">
        <v>44</v>
      </c>
      <c r="F79" s="1115"/>
    </row>
    <row r="80" spans="1:6" ht="15.75" x14ac:dyDescent="0.25">
      <c r="A80" s="537">
        <v>31</v>
      </c>
      <c r="B80" s="647" t="s">
        <v>67</v>
      </c>
      <c r="C80" s="71"/>
      <c r="D80" s="1143" t="s">
        <v>44</v>
      </c>
      <c r="F80" s="1115"/>
    </row>
    <row r="81" spans="1:6" ht="15.75" x14ac:dyDescent="0.25">
      <c r="A81" s="537">
        <v>32</v>
      </c>
      <c r="B81" s="647" t="s">
        <v>68</v>
      </c>
      <c r="C81" s="71"/>
      <c r="D81" s="1143" t="s">
        <v>44</v>
      </c>
      <c r="F81" s="1115"/>
    </row>
    <row r="82" spans="1:6" ht="15.75" x14ac:dyDescent="0.25">
      <c r="A82" s="537">
        <v>35</v>
      </c>
      <c r="B82" s="647" t="s">
        <v>72</v>
      </c>
      <c r="C82" s="71"/>
      <c r="D82" s="1143" t="s">
        <v>43</v>
      </c>
      <c r="F82" s="1115"/>
    </row>
    <row r="83" spans="1:6" ht="15.75" x14ac:dyDescent="0.25">
      <c r="A83" s="537">
        <v>36</v>
      </c>
      <c r="B83" s="647" t="s">
        <v>73</v>
      </c>
      <c r="C83" s="71"/>
      <c r="D83" s="1143" t="s">
        <v>44</v>
      </c>
      <c r="F83" s="1115"/>
    </row>
    <row r="84" spans="1:6" ht="15.75" x14ac:dyDescent="0.25">
      <c r="A84" s="537">
        <v>37</v>
      </c>
      <c r="B84" s="647" t="s">
        <v>69</v>
      </c>
      <c r="C84" s="21">
        <f>C22</f>
        <v>10162756.897260273</v>
      </c>
      <c r="D84" s="1143" t="s">
        <v>130</v>
      </c>
      <c r="F84" s="1116"/>
    </row>
    <row r="85" spans="1:6" ht="15.75" x14ac:dyDescent="0.25">
      <c r="A85" s="537">
        <v>38</v>
      </c>
      <c r="B85" s="647" t="s">
        <v>70</v>
      </c>
      <c r="C85" s="21">
        <f>C25</f>
        <v>10161551.481372736</v>
      </c>
      <c r="D85" s="1143" t="s">
        <v>44</v>
      </c>
      <c r="F85" s="1116"/>
    </row>
    <row r="86" spans="1:6" ht="15.75" x14ac:dyDescent="0.25">
      <c r="A86" s="537">
        <v>39</v>
      </c>
      <c r="B86" s="647" t="s">
        <v>71</v>
      </c>
      <c r="C86" s="19" t="s">
        <v>99</v>
      </c>
      <c r="D86" s="1143" t="s">
        <v>130</v>
      </c>
      <c r="F86" s="1115"/>
    </row>
    <row r="87" spans="1:6" ht="15.75" x14ac:dyDescent="0.25">
      <c r="A87" s="537">
        <v>73</v>
      </c>
      <c r="B87" s="647" t="s">
        <v>81</v>
      </c>
      <c r="C87" s="119" t="b">
        <v>0</v>
      </c>
      <c r="D87" s="679" t="s">
        <v>130</v>
      </c>
      <c r="F87" s="1115">
        <v>6.1</v>
      </c>
    </row>
    <row r="88" spans="1:6" ht="15.75" x14ac:dyDescent="0.25">
      <c r="A88" s="537">
        <v>74</v>
      </c>
      <c r="B88" s="647" t="s">
        <v>78</v>
      </c>
      <c r="C88" s="1435" t="s">
        <v>1018</v>
      </c>
      <c r="D88" s="1144" t="s">
        <v>769</v>
      </c>
      <c r="F88" s="1115"/>
    </row>
    <row r="89" spans="1:6" ht="15.75" x14ac:dyDescent="0.25">
      <c r="A89" s="537">
        <v>75</v>
      </c>
      <c r="B89" s="647" t="s">
        <v>19</v>
      </c>
      <c r="C89" s="19" t="s">
        <v>113</v>
      </c>
      <c r="D89" s="679" t="s">
        <v>44</v>
      </c>
      <c r="F89" s="1123"/>
    </row>
    <row r="90" spans="1:6" ht="15.75" x14ac:dyDescent="0.25">
      <c r="A90" s="537">
        <v>76</v>
      </c>
      <c r="B90" s="1226" t="s">
        <v>30</v>
      </c>
      <c r="C90" s="71"/>
      <c r="D90" s="679" t="s">
        <v>44</v>
      </c>
      <c r="F90" s="1115"/>
    </row>
    <row r="91" spans="1:6" ht="15.75" x14ac:dyDescent="0.25">
      <c r="A91" s="537">
        <v>77</v>
      </c>
      <c r="B91" s="1226" t="s">
        <v>31</v>
      </c>
      <c r="C91" s="71"/>
      <c r="D91" s="679" t="s">
        <v>44</v>
      </c>
      <c r="F91" s="1115"/>
    </row>
    <row r="92" spans="1:6" ht="15.75" x14ac:dyDescent="0.25">
      <c r="A92" s="537">
        <v>78</v>
      </c>
      <c r="B92" s="1226" t="s">
        <v>77</v>
      </c>
      <c r="C92" s="19" t="str">
        <f>F18</f>
        <v>DE0001102317</v>
      </c>
      <c r="D92" s="679" t="s">
        <v>44</v>
      </c>
      <c r="F92" s="1115"/>
    </row>
    <row r="93" spans="1:6" ht="15.75" x14ac:dyDescent="0.25">
      <c r="A93" s="537">
        <v>79</v>
      </c>
      <c r="B93" s="1226" t="s">
        <v>76</v>
      </c>
      <c r="C93" s="19" t="s">
        <v>118</v>
      </c>
      <c r="D93" s="679" t="s">
        <v>44</v>
      </c>
      <c r="F93" s="1115">
        <v>6.12</v>
      </c>
    </row>
    <row r="94" spans="1:6" ht="15.75" x14ac:dyDescent="0.25">
      <c r="A94" s="537">
        <v>83</v>
      </c>
      <c r="B94" s="1226" t="s">
        <v>20</v>
      </c>
      <c r="C94" s="21">
        <f>C20</f>
        <v>10000000</v>
      </c>
      <c r="D94" s="679" t="s">
        <v>44</v>
      </c>
      <c r="F94" s="1115"/>
    </row>
    <row r="95" spans="1:6" ht="15.75" x14ac:dyDescent="0.25">
      <c r="A95" s="537">
        <v>85</v>
      </c>
      <c r="B95" s="647" t="s">
        <v>21</v>
      </c>
      <c r="C95" s="19" t="s">
        <v>99</v>
      </c>
      <c r="D95" s="679" t="s">
        <v>43</v>
      </c>
      <c r="F95" s="1125">
        <v>6.5</v>
      </c>
    </row>
    <row r="96" spans="1:6" ht="15.75" x14ac:dyDescent="0.25">
      <c r="A96" s="537">
        <v>86</v>
      </c>
      <c r="B96" s="647" t="s">
        <v>22</v>
      </c>
      <c r="C96" s="1407"/>
      <c r="D96" s="679" t="s">
        <v>43</v>
      </c>
      <c r="E96" s="427" t="s">
        <v>283</v>
      </c>
      <c r="F96" s="1115">
        <v>6.6</v>
      </c>
    </row>
    <row r="97" spans="1:12" ht="15.75" x14ac:dyDescent="0.25">
      <c r="A97" s="537">
        <v>87</v>
      </c>
      <c r="B97" s="647" t="s">
        <v>23</v>
      </c>
      <c r="C97" s="141">
        <f>(C21/C20)*100</f>
        <v>102.13826027397259</v>
      </c>
      <c r="D97" s="679" t="s">
        <v>44</v>
      </c>
      <c r="E97" s="427" t="s">
        <v>283</v>
      </c>
      <c r="F97" s="1127">
        <v>6.7</v>
      </c>
    </row>
    <row r="98" spans="1:12" ht="15.75" x14ac:dyDescent="0.25">
      <c r="A98" s="537">
        <v>88</v>
      </c>
      <c r="B98" s="647" t="s">
        <v>24</v>
      </c>
      <c r="C98" s="21">
        <f>C21</f>
        <v>10213826.02739726</v>
      </c>
      <c r="D98" s="679" t="s">
        <v>44</v>
      </c>
      <c r="E98" s="427" t="s">
        <v>283</v>
      </c>
      <c r="F98" s="1117"/>
    </row>
    <row r="99" spans="1:12" ht="15.75" x14ac:dyDescent="0.25">
      <c r="A99" s="537">
        <v>89</v>
      </c>
      <c r="B99" s="647" t="s">
        <v>25</v>
      </c>
      <c r="C99" s="77">
        <v>0.5</v>
      </c>
      <c r="D99" s="679" t="s">
        <v>44</v>
      </c>
      <c r="F99" s="1126">
        <v>6.8</v>
      </c>
    </row>
    <row r="100" spans="1:12" ht="15.75" x14ac:dyDescent="0.25">
      <c r="A100" s="537">
        <v>90</v>
      </c>
      <c r="B100" s="647" t="s">
        <v>26</v>
      </c>
      <c r="C100" s="19" t="s">
        <v>114</v>
      </c>
      <c r="D100" s="679" t="s">
        <v>44</v>
      </c>
      <c r="F100" s="1115">
        <v>6.13</v>
      </c>
    </row>
    <row r="101" spans="1:12" ht="15.75" x14ac:dyDescent="0.25">
      <c r="A101" s="537">
        <v>91</v>
      </c>
      <c r="B101" s="647" t="s">
        <v>27</v>
      </c>
      <c r="C101" s="78" t="s">
        <v>121</v>
      </c>
      <c r="D101" s="679" t="s">
        <v>44</v>
      </c>
      <c r="E101" s="427" t="s">
        <v>283</v>
      </c>
      <c r="F101" s="1124"/>
    </row>
    <row r="102" spans="1:12" ht="15.75" x14ac:dyDescent="0.25">
      <c r="A102" s="537">
        <v>92</v>
      </c>
      <c r="B102" s="647" t="s">
        <v>28</v>
      </c>
      <c r="C102" s="19" t="s">
        <v>115</v>
      </c>
      <c r="D102" s="679" t="s">
        <v>44</v>
      </c>
      <c r="F102" s="1115">
        <v>6.11</v>
      </c>
    </row>
    <row r="103" spans="1:12" ht="15.75" x14ac:dyDescent="0.25">
      <c r="A103" s="537">
        <v>93</v>
      </c>
      <c r="B103" s="647" t="s">
        <v>75</v>
      </c>
      <c r="C103" s="25" t="s">
        <v>119</v>
      </c>
      <c r="D103" s="679" t="s">
        <v>44</v>
      </c>
      <c r="F103" s="1373">
        <v>6.1</v>
      </c>
    </row>
    <row r="104" spans="1:12" ht="15.75" x14ac:dyDescent="0.25">
      <c r="A104" s="537">
        <v>94</v>
      </c>
      <c r="B104" s="647" t="s">
        <v>74</v>
      </c>
      <c r="C104" s="19" t="s">
        <v>116</v>
      </c>
      <c r="D104" s="679" t="s">
        <v>44</v>
      </c>
      <c r="F104" s="1115">
        <v>6.14</v>
      </c>
    </row>
    <row r="105" spans="1:12" ht="15.75" x14ac:dyDescent="0.25">
      <c r="A105" s="537">
        <v>95</v>
      </c>
      <c r="B105" s="1226" t="s">
        <v>38</v>
      </c>
      <c r="C105" s="19" t="b">
        <v>1</v>
      </c>
      <c r="D105" s="679" t="s">
        <v>44</v>
      </c>
      <c r="E105" s="427" t="s">
        <v>283</v>
      </c>
      <c r="F105" s="1115">
        <v>6.15</v>
      </c>
    </row>
    <row r="106" spans="1:12" ht="15.75" x14ac:dyDescent="0.25">
      <c r="A106" s="269">
        <v>96</v>
      </c>
      <c r="B106" s="659" t="s">
        <v>36</v>
      </c>
      <c r="C106" s="71"/>
      <c r="D106" s="679" t="s">
        <v>44</v>
      </c>
      <c r="F106" s="1115"/>
    </row>
    <row r="107" spans="1:12" ht="15.75" x14ac:dyDescent="0.25">
      <c r="A107" s="269">
        <v>97</v>
      </c>
      <c r="B107" s="659" t="s">
        <v>32</v>
      </c>
      <c r="C107" s="71"/>
      <c r="D107" s="679" t="s">
        <v>44</v>
      </c>
      <c r="F107" s="1115"/>
    </row>
    <row r="108" spans="1:12" s="7" customFormat="1" ht="15.75" x14ac:dyDescent="0.25">
      <c r="A108" s="269">
        <v>98</v>
      </c>
      <c r="B108" s="659" t="s">
        <v>39</v>
      </c>
      <c r="C108" s="1181" t="s">
        <v>47</v>
      </c>
      <c r="D108" s="1143" t="s">
        <v>130</v>
      </c>
      <c r="F108" s="1115"/>
    </row>
    <row r="109" spans="1:12" s="7" customFormat="1" ht="15.75" x14ac:dyDescent="0.25">
      <c r="A109" s="269">
        <v>99</v>
      </c>
      <c r="B109" s="659" t="s">
        <v>29</v>
      </c>
      <c r="C109" s="1209" t="s">
        <v>117</v>
      </c>
      <c r="D109" s="1143" t="s">
        <v>130</v>
      </c>
      <c r="F109" s="1115"/>
    </row>
    <row r="110" spans="1:12" s="7" customFormat="1" ht="15.75" x14ac:dyDescent="0.25">
      <c r="A110" s="175" t="s">
        <v>122</v>
      </c>
      <c r="C110" s="66">
        <v>47</v>
      </c>
      <c r="D110" s="56"/>
    </row>
    <row r="111" spans="1:12" s="7" customFormat="1" x14ac:dyDescent="0.25">
      <c r="C111" s="195"/>
      <c r="D111" s="57"/>
    </row>
    <row r="112" spans="1:12" s="7" customFormat="1" ht="15.75" x14ac:dyDescent="0.25">
      <c r="A112" s="778">
        <v>1.1000000000000001</v>
      </c>
      <c r="B112" s="1596" t="s">
        <v>159</v>
      </c>
      <c r="C112" s="1597"/>
      <c r="D112" s="1597"/>
      <c r="E112" s="1597"/>
      <c r="F112" s="1598"/>
      <c r="H112" s="178"/>
      <c r="I112" s="1615"/>
      <c r="J112" s="1615"/>
      <c r="K112" s="1615"/>
      <c r="L112" s="1615"/>
    </row>
    <row r="113" spans="1:13" s="7" customFormat="1" ht="15.75" x14ac:dyDescent="0.25">
      <c r="A113" s="778">
        <v>1.2</v>
      </c>
      <c r="B113" s="1589" t="s">
        <v>548</v>
      </c>
      <c r="C113" s="1589"/>
      <c r="D113" s="1589"/>
      <c r="E113" s="1589"/>
      <c r="F113" s="1589"/>
      <c r="H113" s="178"/>
      <c r="I113" s="1616"/>
      <c r="J113" s="1616"/>
      <c r="K113" s="1616"/>
      <c r="L113" s="1616"/>
    </row>
    <row r="114" spans="1:13" s="7" customFormat="1" ht="15.75" x14ac:dyDescent="0.25">
      <c r="A114" s="778">
        <v>1.7</v>
      </c>
      <c r="B114" s="1586" t="s">
        <v>539</v>
      </c>
      <c r="C114" s="1587"/>
      <c r="D114" s="1587"/>
      <c r="E114" s="1587"/>
      <c r="F114" s="1588"/>
      <c r="H114" s="178"/>
      <c r="I114" s="1616"/>
      <c r="J114" s="1616"/>
      <c r="K114" s="1616"/>
      <c r="L114" s="1616"/>
    </row>
    <row r="115" spans="1:13" s="7" customFormat="1" ht="15.75" x14ac:dyDescent="0.25">
      <c r="A115" s="778">
        <v>1.8</v>
      </c>
      <c r="B115" s="1586" t="s">
        <v>540</v>
      </c>
      <c r="C115" s="1587"/>
      <c r="D115" s="1587"/>
      <c r="E115" s="1587"/>
      <c r="F115" s="1588"/>
      <c r="H115" s="178"/>
      <c r="I115" s="1616"/>
      <c r="J115" s="1616"/>
      <c r="K115" s="1616"/>
      <c r="L115" s="1616"/>
    </row>
    <row r="116" spans="1:13" s="7" customFormat="1" ht="15.75" x14ac:dyDescent="0.25">
      <c r="A116" s="783">
        <v>1.1000000000000001</v>
      </c>
      <c r="B116" s="1586" t="s">
        <v>402</v>
      </c>
      <c r="C116" s="1587"/>
      <c r="D116" s="1587"/>
      <c r="E116" s="1587"/>
      <c r="F116" s="1588"/>
      <c r="H116" s="651"/>
      <c r="I116" s="1616"/>
      <c r="J116" s="1616"/>
      <c r="K116" s="1616"/>
      <c r="L116" s="1616"/>
    </row>
    <row r="117" spans="1:13" s="7" customFormat="1" ht="15.75" x14ac:dyDescent="0.25">
      <c r="A117" s="778">
        <v>1.1299999999999999</v>
      </c>
      <c r="B117" s="1586" t="s">
        <v>786</v>
      </c>
      <c r="C117" s="1587"/>
      <c r="D117" s="1587"/>
      <c r="E117" s="1587"/>
      <c r="F117" s="1588"/>
      <c r="G117" s="794"/>
      <c r="H117" s="794"/>
      <c r="I117" s="794"/>
      <c r="J117" s="794"/>
      <c r="K117" s="794"/>
      <c r="L117" s="794"/>
      <c r="M117" s="794"/>
    </row>
    <row r="118" spans="1:13" ht="15.75" x14ac:dyDescent="0.25">
      <c r="A118" s="1627">
        <v>1.1499999999999999</v>
      </c>
      <c r="B118" s="1566" t="s">
        <v>1052</v>
      </c>
      <c r="C118" s="1567"/>
      <c r="D118" s="1567"/>
      <c r="E118" s="1567"/>
      <c r="F118" s="1568"/>
      <c r="H118" s="178"/>
      <c r="I118" s="1616"/>
      <c r="J118" s="1616"/>
      <c r="K118" s="1616"/>
      <c r="L118" s="1616"/>
    </row>
    <row r="119" spans="1:13" ht="15.75" x14ac:dyDescent="0.25">
      <c r="A119" s="1628"/>
      <c r="B119" s="1624"/>
      <c r="C119" s="1625"/>
      <c r="D119" s="1625"/>
      <c r="E119" s="1625"/>
      <c r="F119" s="1626"/>
      <c r="H119" s="178"/>
      <c r="I119" s="1166"/>
      <c r="J119" s="1166"/>
      <c r="K119" s="1166"/>
      <c r="L119" s="1166"/>
    </row>
    <row r="120" spans="1:13" ht="15.75" x14ac:dyDescent="0.25">
      <c r="A120" s="778">
        <v>1.17</v>
      </c>
      <c r="B120" s="1589" t="s">
        <v>665</v>
      </c>
      <c r="C120" s="1589"/>
      <c r="D120" s="1589"/>
      <c r="E120" s="1589"/>
      <c r="F120" s="1589"/>
      <c r="H120" s="132"/>
      <c r="I120" s="1623"/>
      <c r="J120" s="1623"/>
      <c r="K120" s="1623"/>
    </row>
    <row r="121" spans="1:13" ht="15.75" x14ac:dyDescent="0.25">
      <c r="A121" s="778">
        <v>2.1</v>
      </c>
      <c r="B121" s="1586" t="s">
        <v>404</v>
      </c>
      <c r="C121" s="1587"/>
      <c r="D121" s="1587"/>
      <c r="E121" s="1587"/>
      <c r="F121" s="1588"/>
      <c r="H121" s="132"/>
      <c r="I121" s="1623"/>
      <c r="J121" s="1623"/>
      <c r="K121" s="1623"/>
    </row>
    <row r="122" spans="1:13" ht="15.75" x14ac:dyDescent="0.25">
      <c r="A122" s="781">
        <v>2.8</v>
      </c>
      <c r="B122" s="1570" t="s">
        <v>529</v>
      </c>
      <c r="C122" s="1571"/>
      <c r="D122" s="1571"/>
      <c r="E122" s="1571"/>
      <c r="F122" s="1572"/>
      <c r="H122" s="172"/>
      <c r="I122" s="1622"/>
      <c r="J122" s="1622"/>
      <c r="K122" s="1622"/>
      <c r="L122" s="1622"/>
    </row>
    <row r="123" spans="1:13" ht="15.75" x14ac:dyDescent="0.25">
      <c r="A123" s="778">
        <v>2.16</v>
      </c>
      <c r="B123" s="1589" t="s">
        <v>1053</v>
      </c>
      <c r="C123" s="1589"/>
      <c r="D123" s="1589"/>
      <c r="E123" s="1589"/>
      <c r="F123" s="1589"/>
      <c r="H123" s="172"/>
      <c r="I123" s="1622"/>
      <c r="J123" s="1622"/>
      <c r="K123" s="1622"/>
      <c r="L123" s="1622"/>
    </row>
    <row r="124" spans="1:13" ht="15.75" x14ac:dyDescent="0.25">
      <c r="A124" s="778">
        <v>2.17</v>
      </c>
      <c r="B124" s="1589" t="s">
        <v>1035</v>
      </c>
      <c r="C124" s="1589"/>
      <c r="D124" s="1589"/>
      <c r="E124" s="1589"/>
      <c r="F124" s="1589"/>
      <c r="H124" s="178"/>
      <c r="I124" s="1616"/>
      <c r="J124" s="1616"/>
      <c r="K124" s="1616"/>
      <c r="L124" s="1616"/>
    </row>
    <row r="125" spans="1:13" ht="15.75" x14ac:dyDescent="0.25">
      <c r="A125" s="778">
        <v>2.1800000000000002</v>
      </c>
      <c r="B125" s="1589" t="s">
        <v>961</v>
      </c>
      <c r="C125" s="1589"/>
      <c r="D125" s="1589"/>
      <c r="E125" s="1589"/>
      <c r="F125" s="1589"/>
      <c r="H125" s="676"/>
      <c r="J125" s="294"/>
    </row>
    <row r="126" spans="1:13" ht="15.75" x14ac:dyDescent="0.25">
      <c r="A126" s="785">
        <v>2.2000000000000002</v>
      </c>
      <c r="B126" s="1612" t="s">
        <v>265</v>
      </c>
      <c r="C126" s="1613"/>
      <c r="D126" s="1613"/>
      <c r="E126" s="1613"/>
      <c r="F126" s="1614"/>
      <c r="H126" s="172"/>
      <c r="I126" s="1622"/>
      <c r="J126" s="1622"/>
      <c r="K126" s="1622"/>
      <c r="L126" s="1622"/>
    </row>
    <row r="127" spans="1:13" ht="15.75" x14ac:dyDescent="0.25">
      <c r="A127" s="782">
        <v>2.2200000000000002</v>
      </c>
      <c r="B127" s="1589" t="s">
        <v>1054</v>
      </c>
      <c r="C127" s="1589"/>
      <c r="D127" s="1589"/>
      <c r="E127" s="1589"/>
      <c r="F127" s="1589"/>
      <c r="H127" s="178"/>
      <c r="I127" s="1616"/>
      <c r="J127" s="1616"/>
      <c r="K127" s="1616"/>
      <c r="L127" s="182"/>
    </row>
    <row r="128" spans="1:13" ht="15.75" x14ac:dyDescent="0.25">
      <c r="A128" s="778">
        <v>2.86</v>
      </c>
      <c r="B128" s="1586" t="s">
        <v>951</v>
      </c>
      <c r="C128" s="1587"/>
      <c r="D128" s="1587"/>
      <c r="E128" s="1587"/>
      <c r="F128" s="1588"/>
      <c r="H128" s="178"/>
      <c r="I128" s="1406"/>
      <c r="J128" s="1406"/>
      <c r="K128" s="1406"/>
      <c r="L128" s="182"/>
    </row>
    <row r="129" spans="1:12" ht="15.75" x14ac:dyDescent="0.25">
      <c r="A129" s="778">
        <v>2.87</v>
      </c>
      <c r="B129" s="1586" t="s">
        <v>955</v>
      </c>
      <c r="C129" s="1587"/>
      <c r="D129" s="1587"/>
      <c r="E129" s="1587"/>
      <c r="F129" s="1588"/>
      <c r="H129" s="178"/>
      <c r="I129" s="1616"/>
      <c r="J129" s="1616"/>
      <c r="K129" s="1616"/>
      <c r="L129" s="1616"/>
    </row>
    <row r="130" spans="1:12" ht="15.75" x14ac:dyDescent="0.25">
      <c r="A130" s="778">
        <v>2.88</v>
      </c>
      <c r="B130" s="1589" t="s">
        <v>962</v>
      </c>
      <c r="C130" s="1589"/>
      <c r="D130" s="1589"/>
      <c r="E130" s="1589"/>
      <c r="F130" s="1589"/>
      <c r="H130" s="178"/>
      <c r="I130" s="1616"/>
      <c r="J130" s="1616"/>
      <c r="K130" s="1616"/>
      <c r="L130" s="1616"/>
    </row>
    <row r="131" spans="1:12" ht="15.75" customHeight="1" x14ac:dyDescent="0.25">
      <c r="A131" s="778">
        <v>2.91</v>
      </c>
      <c r="B131" s="1589" t="s">
        <v>1036</v>
      </c>
      <c r="C131" s="1589"/>
      <c r="D131" s="1589"/>
      <c r="E131" s="1589"/>
      <c r="F131" s="1589"/>
      <c r="H131" s="658"/>
      <c r="I131" s="1621"/>
      <c r="J131" s="1621"/>
      <c r="K131" s="1621"/>
      <c r="L131" s="1621"/>
    </row>
    <row r="132" spans="1:12" ht="15.75" customHeight="1" x14ac:dyDescent="0.25">
      <c r="A132" s="1608">
        <v>2.95</v>
      </c>
      <c r="B132" s="1584" t="s">
        <v>959</v>
      </c>
      <c r="C132" s="1584"/>
      <c r="D132" s="1584"/>
      <c r="E132" s="1584"/>
      <c r="F132" s="1584"/>
    </row>
    <row r="133" spans="1:12" ht="15" customHeight="1" x14ac:dyDescent="0.25">
      <c r="A133" s="1609"/>
      <c r="B133" s="1584"/>
      <c r="C133" s="1584"/>
      <c r="D133" s="1584"/>
      <c r="E133" s="1584"/>
      <c r="F133" s="1584"/>
    </row>
    <row r="134" spans="1:12" ht="15" customHeight="1" x14ac:dyDescent="0.25">
      <c r="A134" s="1610"/>
      <c r="B134" s="1584"/>
      <c r="C134" s="1584"/>
      <c r="D134" s="1584"/>
      <c r="E134" s="1584"/>
      <c r="F134" s="1584"/>
    </row>
  </sheetData>
  <mergeCells count="53">
    <mergeCell ref="I130:L130"/>
    <mergeCell ref="I131:L131"/>
    <mergeCell ref="B123:F123"/>
    <mergeCell ref="B124:F124"/>
    <mergeCell ref="B125:F125"/>
    <mergeCell ref="B127:F127"/>
    <mergeCell ref="B130:F130"/>
    <mergeCell ref="I123:L123"/>
    <mergeCell ref="I124:L124"/>
    <mergeCell ref="I126:L126"/>
    <mergeCell ref="I127:K127"/>
    <mergeCell ref="I129:L129"/>
    <mergeCell ref="B128:F128"/>
    <mergeCell ref="I118:L118"/>
    <mergeCell ref="I120:K120"/>
    <mergeCell ref="I121:K121"/>
    <mergeCell ref="I122:L122"/>
    <mergeCell ref="I112:L112"/>
    <mergeCell ref="I113:L113"/>
    <mergeCell ref="I114:L114"/>
    <mergeCell ref="I115:L115"/>
    <mergeCell ref="I116:L116"/>
    <mergeCell ref="F11:G11"/>
    <mergeCell ref="F12:G12"/>
    <mergeCell ref="F18:G18"/>
    <mergeCell ref="F19:G19"/>
    <mergeCell ref="F21:G21"/>
    <mergeCell ref="A18:A19"/>
    <mergeCell ref="B18:B19"/>
    <mergeCell ref="C18:C19"/>
    <mergeCell ref="B120:F120"/>
    <mergeCell ref="A30:D30"/>
    <mergeCell ref="F22:G22"/>
    <mergeCell ref="F28:G28"/>
    <mergeCell ref="A27:A28"/>
    <mergeCell ref="B27:B28"/>
    <mergeCell ref="C27:C28"/>
    <mergeCell ref="F27:G27"/>
    <mergeCell ref="B113:F113"/>
    <mergeCell ref="B116:F116"/>
    <mergeCell ref="B115:F115"/>
    <mergeCell ref="B114:F114"/>
    <mergeCell ref="B112:F112"/>
    <mergeCell ref="A132:A134"/>
    <mergeCell ref="B132:F134"/>
    <mergeCell ref="B118:F119"/>
    <mergeCell ref="A118:A119"/>
    <mergeCell ref="B117:F117"/>
    <mergeCell ref="B131:F131"/>
    <mergeCell ref="B126:F126"/>
    <mergeCell ref="B129:F129"/>
    <mergeCell ref="B122:F122"/>
    <mergeCell ref="B121:F121"/>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156"/>
  <sheetViews>
    <sheetView zoomScale="75" zoomScaleNormal="75" workbookViewId="0">
      <selection activeCell="A9" sqref="A9"/>
    </sheetView>
  </sheetViews>
  <sheetFormatPr defaultRowHeight="15" x14ac:dyDescent="0.25"/>
  <cols>
    <col min="1" max="1" width="7.7109375" style="7" customWidth="1"/>
    <col min="2" max="2" width="54.42578125" style="7" customWidth="1"/>
    <col min="3" max="3" width="79.42578125" customWidth="1"/>
    <col min="4" max="4" width="3.140625" style="294" bestFit="1" customWidth="1"/>
    <col min="5" max="5" width="8.5703125" style="7" customWidth="1"/>
    <col min="6" max="6" width="7.7109375" style="7" customWidth="1"/>
    <col min="7" max="7" width="54.7109375" customWidth="1"/>
    <col min="8" max="8" width="5" style="7" customWidth="1"/>
    <col min="9" max="9" width="8.42578125" style="7" customWidth="1"/>
    <col min="10" max="10" width="54.7109375" customWidth="1"/>
    <col min="11" max="11" width="3.5703125" style="7" customWidth="1"/>
    <col min="12" max="12" width="20.5703125" style="7" customWidth="1"/>
    <col min="13" max="17" width="9.140625" style="7"/>
  </cols>
  <sheetData>
    <row r="1" spans="1:12" s="7" customFormat="1" x14ac:dyDescent="0.25">
      <c r="D1" s="294"/>
    </row>
    <row r="2" spans="1:12" s="7" customFormat="1" x14ac:dyDescent="0.25">
      <c r="D2" s="294"/>
    </row>
    <row r="3" spans="1:12" s="7" customFormat="1" x14ac:dyDescent="0.25">
      <c r="D3" s="294"/>
    </row>
    <row r="4" spans="1:12" s="7" customFormat="1" ht="18" x14ac:dyDescent="0.25">
      <c r="B4" s="1220" t="s">
        <v>887</v>
      </c>
    </row>
    <row r="5" spans="1:12" s="7" customFormat="1" x14ac:dyDescent="0.25">
      <c r="D5" s="294"/>
    </row>
    <row r="6" spans="1:12" s="7" customFormat="1" x14ac:dyDescent="0.25">
      <c r="D6" s="294"/>
    </row>
    <row r="7" spans="1:12" s="7" customFormat="1" ht="11.25" customHeight="1" x14ac:dyDescent="0.25">
      <c r="D7" s="294"/>
    </row>
    <row r="8" spans="1:12" s="7" customFormat="1" x14ac:dyDescent="0.25">
      <c r="D8" s="294"/>
      <c r="J8" s="1239"/>
      <c r="K8" s="1240"/>
      <c r="L8" s="1239"/>
    </row>
    <row r="9" spans="1:12" s="175" customFormat="1" ht="15.75" x14ac:dyDescent="0.25">
      <c r="A9" s="1221" t="s">
        <v>131</v>
      </c>
      <c r="D9" s="56"/>
      <c r="E9" s="1221"/>
      <c r="F9" s="1221"/>
      <c r="J9" s="1632" t="s">
        <v>551</v>
      </c>
      <c r="K9" s="1633"/>
      <c r="L9" s="1634"/>
    </row>
    <row r="10" spans="1:12" s="175" customFormat="1" ht="15.75" x14ac:dyDescent="0.25">
      <c r="A10" s="1115">
        <v>1</v>
      </c>
      <c r="B10" s="873" t="s">
        <v>127</v>
      </c>
      <c r="C10" s="244" t="s">
        <v>128</v>
      </c>
      <c r="D10" s="56"/>
      <c r="E10" s="1221"/>
      <c r="F10" s="1221"/>
      <c r="J10" s="1635"/>
      <c r="K10" s="1636"/>
      <c r="L10" s="1637"/>
    </row>
    <row r="11" spans="1:12" s="7" customFormat="1" ht="15.75" x14ac:dyDescent="0.25">
      <c r="A11" s="1115">
        <v>2</v>
      </c>
      <c r="B11" s="873" t="s">
        <v>91</v>
      </c>
      <c r="C11" s="1188" t="s">
        <v>226</v>
      </c>
      <c r="D11" s="294"/>
      <c r="E11" s="822" t="s">
        <v>95</v>
      </c>
      <c r="F11" s="1241"/>
      <c r="G11" s="1181" t="s">
        <v>228</v>
      </c>
      <c r="H11" s="1195"/>
      <c r="I11" s="581"/>
      <c r="J11" s="1635"/>
      <c r="K11" s="1636"/>
      <c r="L11" s="1637"/>
    </row>
    <row r="12" spans="1:12" s="7" customFormat="1" ht="15.75" x14ac:dyDescent="0.25">
      <c r="A12" s="1115">
        <v>3</v>
      </c>
      <c r="B12" s="873" t="s">
        <v>229</v>
      </c>
      <c r="C12" s="1188" t="s">
        <v>230</v>
      </c>
      <c r="D12" s="294"/>
      <c r="E12" s="1207"/>
      <c r="F12" s="1207"/>
      <c r="G12" s="668"/>
      <c r="H12" s="1195"/>
      <c r="I12" s="581"/>
      <c r="J12" s="1635"/>
      <c r="K12" s="1636"/>
      <c r="L12" s="1637"/>
    </row>
    <row r="13" spans="1:12" s="7" customFormat="1" ht="15.75" x14ac:dyDescent="0.25">
      <c r="A13" s="1115">
        <v>4</v>
      </c>
      <c r="B13" s="873" t="s">
        <v>90</v>
      </c>
      <c r="C13" s="1185" t="s">
        <v>552</v>
      </c>
      <c r="D13" s="294"/>
      <c r="E13" s="822" t="s">
        <v>95</v>
      </c>
      <c r="F13" s="1241"/>
      <c r="G13" s="1181" t="s">
        <v>227</v>
      </c>
      <c r="H13" s="1195"/>
      <c r="I13" s="581"/>
      <c r="J13" s="1635"/>
      <c r="K13" s="1636"/>
      <c r="L13" s="1637"/>
    </row>
    <row r="14" spans="1:12" s="7" customFormat="1" ht="15.75" x14ac:dyDescent="0.25">
      <c r="A14" s="1115">
        <v>5</v>
      </c>
      <c r="B14" s="873" t="s">
        <v>554</v>
      </c>
      <c r="C14" s="1185" t="s">
        <v>553</v>
      </c>
      <c r="D14" s="294"/>
      <c r="E14" s="822" t="s">
        <v>95</v>
      </c>
      <c r="F14" s="1241"/>
      <c r="G14" s="1181" t="s">
        <v>543</v>
      </c>
      <c r="H14" s="1195"/>
      <c r="I14" s="581"/>
      <c r="J14" s="1635"/>
      <c r="K14" s="1636"/>
      <c r="L14" s="1637"/>
    </row>
    <row r="15" spans="1:12" s="7" customFormat="1" ht="15.75" x14ac:dyDescent="0.25">
      <c r="A15" s="1115">
        <v>6</v>
      </c>
      <c r="B15" s="873" t="s">
        <v>231</v>
      </c>
      <c r="C15" s="1185" t="s">
        <v>241</v>
      </c>
      <c r="D15" s="294"/>
      <c r="E15" s="822" t="s">
        <v>95</v>
      </c>
      <c r="F15" s="1241"/>
      <c r="G15" s="1181" t="s">
        <v>236</v>
      </c>
      <c r="H15" s="1195"/>
      <c r="I15" s="581"/>
      <c r="J15" s="1635"/>
      <c r="K15" s="1636"/>
      <c r="L15" s="1637"/>
    </row>
    <row r="16" spans="1:12" s="7" customFormat="1" ht="15.75" x14ac:dyDescent="0.25">
      <c r="A16" s="1115">
        <v>7</v>
      </c>
      <c r="B16" s="873" t="s">
        <v>232</v>
      </c>
      <c r="C16" s="1185" t="s">
        <v>242</v>
      </c>
      <c r="D16" s="294"/>
      <c r="E16" s="822" t="s">
        <v>95</v>
      </c>
      <c r="F16" s="1241"/>
      <c r="G16" s="1181" t="s">
        <v>237</v>
      </c>
      <c r="H16" s="1195"/>
      <c r="I16" s="581"/>
      <c r="J16" s="1635"/>
      <c r="K16" s="1636"/>
      <c r="L16" s="1637"/>
    </row>
    <row r="17" spans="1:12" s="7" customFormat="1" ht="15.75" x14ac:dyDescent="0.25">
      <c r="A17" s="1115">
        <v>8</v>
      </c>
      <c r="B17" s="873" t="s">
        <v>233</v>
      </c>
      <c r="C17" s="1185" t="s">
        <v>243</v>
      </c>
      <c r="D17" s="294"/>
      <c r="E17" s="822" t="s">
        <v>95</v>
      </c>
      <c r="F17" s="1241"/>
      <c r="G17" s="1181" t="s">
        <v>238</v>
      </c>
      <c r="H17" s="1195"/>
      <c r="I17" s="581"/>
      <c r="J17" s="1635"/>
      <c r="K17" s="1636"/>
      <c r="L17" s="1637"/>
    </row>
    <row r="18" spans="1:12" s="7" customFormat="1" ht="15.75" x14ac:dyDescent="0.25">
      <c r="A18" s="1115">
        <v>9</v>
      </c>
      <c r="B18" s="873" t="s">
        <v>101</v>
      </c>
      <c r="C18" s="1187">
        <v>43938</v>
      </c>
      <c r="D18" s="294"/>
      <c r="E18" s="820"/>
      <c r="F18" s="820"/>
      <c r="G18" s="175"/>
      <c r="H18" s="175"/>
      <c r="I18" s="172"/>
      <c r="J18" s="1638"/>
      <c r="K18" s="1639"/>
      <c r="L18" s="1640"/>
    </row>
    <row r="19" spans="1:12" s="7" customFormat="1" ht="15.75" x14ac:dyDescent="0.25">
      <c r="A19" s="1115">
        <v>10</v>
      </c>
      <c r="B19" s="873" t="s">
        <v>123</v>
      </c>
      <c r="C19" s="821">
        <v>0.45520833333333338</v>
      </c>
      <c r="D19" s="294"/>
      <c r="E19" s="820"/>
      <c r="F19" s="820"/>
      <c r="G19" s="175"/>
      <c r="H19" s="175"/>
      <c r="I19" s="172"/>
      <c r="J19" s="1240"/>
      <c r="K19" s="1240"/>
      <c r="L19" s="1240"/>
    </row>
    <row r="20" spans="1:12" s="7" customFormat="1" ht="15.75" x14ac:dyDescent="0.25">
      <c r="A20" s="1115">
        <v>11</v>
      </c>
      <c r="B20" s="873" t="s">
        <v>124</v>
      </c>
      <c r="C20" s="878" t="s">
        <v>125</v>
      </c>
      <c r="D20" s="294"/>
      <c r="E20" s="1643"/>
      <c r="F20" s="1643"/>
      <c r="G20" s="258"/>
      <c r="H20" s="258"/>
      <c r="I20" s="172"/>
    </row>
    <row r="21" spans="1:12" s="7" customFormat="1" ht="15.75" x14ac:dyDescent="0.25">
      <c r="A21" s="1115">
        <v>12</v>
      </c>
      <c r="B21" s="873" t="s">
        <v>102</v>
      </c>
      <c r="C21" s="1187">
        <v>43942</v>
      </c>
      <c r="D21" s="294"/>
      <c r="E21" s="820"/>
      <c r="F21" s="820"/>
      <c r="G21" s="175"/>
      <c r="H21" s="175"/>
      <c r="I21" s="172"/>
    </row>
    <row r="22" spans="1:12" s="7" customFormat="1" ht="15.75" x14ac:dyDescent="0.25">
      <c r="A22" s="1115">
        <v>13</v>
      </c>
      <c r="B22" s="873" t="s">
        <v>103</v>
      </c>
      <c r="C22" s="1187">
        <f>C21+7</f>
        <v>43949</v>
      </c>
      <c r="D22" s="294"/>
      <c r="E22" s="820"/>
      <c r="F22" s="820"/>
      <c r="G22" s="175"/>
      <c r="H22" s="186"/>
      <c r="I22" s="220"/>
      <c r="J22" s="212"/>
    </row>
    <row r="23" spans="1:12" s="7" customFormat="1" ht="15.75" x14ac:dyDescent="0.25">
      <c r="A23" s="1578">
        <v>14</v>
      </c>
      <c r="B23" s="1580" t="s">
        <v>85</v>
      </c>
      <c r="C23" s="1582" t="s">
        <v>98</v>
      </c>
      <c r="D23" s="294"/>
      <c r="E23" s="1642" t="s">
        <v>181</v>
      </c>
      <c r="F23" s="1642"/>
      <c r="G23" s="1198" t="s">
        <v>92</v>
      </c>
      <c r="H23" s="1646"/>
      <c r="I23" s="1646"/>
      <c r="J23" s="213"/>
    </row>
    <row r="24" spans="1:12" s="7" customFormat="1" ht="15.75" x14ac:dyDescent="0.25">
      <c r="A24" s="1579"/>
      <c r="B24" s="1581"/>
      <c r="C24" s="1583"/>
      <c r="D24" s="294"/>
      <c r="E24" s="1642" t="s">
        <v>182</v>
      </c>
      <c r="F24" s="1642"/>
      <c r="G24" s="1181" t="s">
        <v>119</v>
      </c>
      <c r="H24" s="1172"/>
      <c r="I24" s="1172"/>
      <c r="J24" s="213"/>
    </row>
    <row r="25" spans="1:12" s="7" customFormat="1" ht="15.75" x14ac:dyDescent="0.25">
      <c r="A25" s="1115">
        <v>15</v>
      </c>
      <c r="B25" s="873" t="s">
        <v>86</v>
      </c>
      <c r="C25" s="109">
        <v>30000000</v>
      </c>
      <c r="D25" s="294"/>
      <c r="E25" s="823"/>
      <c r="F25" s="823"/>
      <c r="G25" s="175"/>
      <c r="H25" s="175"/>
      <c r="I25" s="172"/>
    </row>
    <row r="26" spans="1:12" s="7" customFormat="1" ht="15.75" x14ac:dyDescent="0.25">
      <c r="A26" s="1115">
        <v>16</v>
      </c>
      <c r="B26" s="873" t="s">
        <v>87</v>
      </c>
      <c r="C26" s="109">
        <f>(C25*(G26/100))+(C25*((1.5*340)/(100*365)))</f>
        <v>30641478.082191776</v>
      </c>
      <c r="D26" s="294"/>
      <c r="E26" s="1647" t="s">
        <v>100</v>
      </c>
      <c r="F26" s="1648"/>
      <c r="G26" s="1202">
        <v>100.741</v>
      </c>
      <c r="H26" s="218"/>
      <c r="I26" s="581"/>
    </row>
    <row r="27" spans="1:12" s="7" customFormat="1" ht="15.75" x14ac:dyDescent="0.25">
      <c r="A27" s="1115">
        <v>17</v>
      </c>
      <c r="B27" s="873" t="s">
        <v>83</v>
      </c>
      <c r="C27" s="109">
        <f>C26*(1-0.005)</f>
        <v>30488270.691780817</v>
      </c>
      <c r="D27" s="294"/>
      <c r="E27" s="1647" t="s">
        <v>89</v>
      </c>
      <c r="F27" s="1648"/>
      <c r="G27" s="998">
        <f>(C26-C27)/C26</f>
        <v>5.000000000000027E-3</v>
      </c>
      <c r="H27" s="260"/>
      <c r="I27" s="999"/>
    </row>
    <row r="28" spans="1:12" s="7" customFormat="1" ht="15.75" x14ac:dyDescent="0.25">
      <c r="A28" s="1115">
        <v>18</v>
      </c>
      <c r="B28" s="873" t="s">
        <v>88</v>
      </c>
      <c r="C28" s="1181" t="s">
        <v>99</v>
      </c>
      <c r="D28" s="294"/>
      <c r="E28" s="300"/>
      <c r="F28" s="300"/>
      <c r="G28" s="175"/>
      <c r="H28" s="175"/>
      <c r="I28" s="172"/>
    </row>
    <row r="29" spans="1:12" s="7" customFormat="1" ht="15.75" x14ac:dyDescent="0.25">
      <c r="A29" s="1115">
        <v>19</v>
      </c>
      <c r="B29" s="873" t="s">
        <v>82</v>
      </c>
      <c r="C29" s="666">
        <v>-6.1000000000000004E-3</v>
      </c>
      <c r="D29" s="294"/>
      <c r="E29" s="824"/>
      <c r="F29" s="824"/>
      <c r="G29" s="1195"/>
      <c r="H29" s="1195"/>
      <c r="I29" s="1168"/>
    </row>
    <row r="30" spans="1:12" s="7" customFormat="1" ht="15.75" x14ac:dyDescent="0.25">
      <c r="A30" s="1115">
        <v>20</v>
      </c>
      <c r="B30" s="873" t="s">
        <v>84</v>
      </c>
      <c r="C30" s="109">
        <f>C27*(1+((C29*(C22-C21))/(360)))</f>
        <v>30484654.444118209</v>
      </c>
      <c r="D30" s="294"/>
      <c r="E30" s="825"/>
      <c r="F30" s="825"/>
      <c r="G30" s="175"/>
      <c r="H30" s="175"/>
      <c r="I30" s="172"/>
    </row>
    <row r="31" spans="1:12" s="7" customFormat="1" ht="15.75" x14ac:dyDescent="0.25">
      <c r="A31" s="1115">
        <v>21</v>
      </c>
      <c r="B31" s="873" t="s">
        <v>316</v>
      </c>
      <c r="C31" s="244" t="s">
        <v>206</v>
      </c>
      <c r="D31" s="294"/>
      <c r="E31" s="1644" t="s">
        <v>95</v>
      </c>
      <c r="F31" s="1645"/>
      <c r="G31" s="244" t="s">
        <v>205</v>
      </c>
      <c r="H31" s="258"/>
      <c r="I31" s="581"/>
    </row>
    <row r="32" spans="1:12" s="7" customFormat="1" ht="31.5" x14ac:dyDescent="0.25">
      <c r="A32" s="1603" t="s">
        <v>817</v>
      </c>
      <c r="B32" s="1603"/>
      <c r="C32" s="1603"/>
      <c r="D32" s="56"/>
      <c r="E32" s="56"/>
      <c r="F32" s="1603" t="s">
        <v>818</v>
      </c>
      <c r="G32" s="1603"/>
      <c r="H32" s="66"/>
      <c r="I32" s="1577" t="s">
        <v>819</v>
      </c>
      <c r="J32" s="1577"/>
      <c r="K32" s="1242"/>
      <c r="L32" s="913" t="s">
        <v>858</v>
      </c>
    </row>
    <row r="33" spans="1:12" s="7" customFormat="1" ht="15.75" customHeight="1" x14ac:dyDescent="0.25">
      <c r="A33" s="537">
        <v>1</v>
      </c>
      <c r="B33" s="647" t="s">
        <v>0</v>
      </c>
      <c r="C33" s="1184" t="s">
        <v>672</v>
      </c>
      <c r="D33" s="269" t="s">
        <v>130</v>
      </c>
      <c r="E33" s="881" t="s">
        <v>283</v>
      </c>
      <c r="F33" s="537">
        <v>1</v>
      </c>
      <c r="G33" s="1183" t="s">
        <v>672</v>
      </c>
      <c r="I33" s="537">
        <v>1</v>
      </c>
      <c r="J33" s="1183" t="s">
        <v>672</v>
      </c>
      <c r="L33" s="1115"/>
    </row>
    <row r="34" spans="1:12" s="7" customFormat="1" ht="15.75" customHeight="1" x14ac:dyDescent="0.25">
      <c r="A34" s="537">
        <v>2</v>
      </c>
      <c r="B34" s="647" t="s">
        <v>1</v>
      </c>
      <c r="C34" s="106" t="str">
        <f>G13</f>
        <v>549300RM34L56MA11M54</v>
      </c>
      <c r="D34" s="269" t="s">
        <v>130</v>
      </c>
      <c r="E34" s="267" t="s">
        <v>283</v>
      </c>
      <c r="F34" s="537">
        <v>2</v>
      </c>
      <c r="G34" s="1185" t="str">
        <f>C34</f>
        <v>549300RM34L56MA11M54</v>
      </c>
      <c r="I34" s="537">
        <v>2</v>
      </c>
      <c r="J34" s="1185" t="str">
        <f>C34</f>
        <v>549300RM34L56MA11M54</v>
      </c>
      <c r="L34" s="1125" t="s">
        <v>963</v>
      </c>
    </row>
    <row r="35" spans="1:12" s="7" customFormat="1" ht="15.75" customHeight="1" x14ac:dyDescent="0.25">
      <c r="A35" s="537">
        <v>3</v>
      </c>
      <c r="B35" s="647" t="s">
        <v>40</v>
      </c>
      <c r="C35" s="106" t="str">
        <f>G15</f>
        <v>549300KM1L458YNTN211</v>
      </c>
      <c r="D35" s="269" t="s">
        <v>130</v>
      </c>
      <c r="E35" s="267" t="s">
        <v>283</v>
      </c>
      <c r="F35" s="537">
        <v>3</v>
      </c>
      <c r="G35" s="1185" t="str">
        <f>G16</f>
        <v>549300091MND56LQ2L89</v>
      </c>
      <c r="I35" s="537">
        <v>3</v>
      </c>
      <c r="J35" s="1185" t="str">
        <f>G17</f>
        <v>549300077NBE657MLP47</v>
      </c>
      <c r="L35" s="1125">
        <v>4.0999999999999996</v>
      </c>
    </row>
    <row r="36" spans="1:12" s="7" customFormat="1" ht="15.75" customHeight="1" x14ac:dyDescent="0.25">
      <c r="A36" s="537">
        <v>4</v>
      </c>
      <c r="B36" s="647" t="s">
        <v>12</v>
      </c>
      <c r="C36" s="1209" t="s">
        <v>106</v>
      </c>
      <c r="D36" s="269" t="s">
        <v>130</v>
      </c>
      <c r="E36" s="1243"/>
      <c r="F36" s="537">
        <v>4</v>
      </c>
      <c r="G36" s="1181" t="s">
        <v>106</v>
      </c>
      <c r="I36" s="537">
        <v>4</v>
      </c>
      <c r="J36" s="1181" t="s">
        <v>106</v>
      </c>
      <c r="L36" s="1114"/>
    </row>
    <row r="37" spans="1:12" s="7" customFormat="1" ht="15.75" customHeight="1" x14ac:dyDescent="0.25">
      <c r="A37" s="537">
        <v>5</v>
      </c>
      <c r="B37" s="647" t="s">
        <v>2</v>
      </c>
      <c r="C37" s="106" t="s">
        <v>815</v>
      </c>
      <c r="D37" s="269" t="s">
        <v>130</v>
      </c>
      <c r="E37" s="1244"/>
      <c r="F37" s="537">
        <v>5</v>
      </c>
      <c r="G37" s="1185" t="str">
        <f>C37</f>
        <v>UCIT</v>
      </c>
      <c r="I37" s="537">
        <v>5</v>
      </c>
      <c r="J37" s="1185" t="str">
        <f>C37</f>
        <v>UCIT</v>
      </c>
      <c r="L37" s="1119"/>
    </row>
    <row r="38" spans="1:12" s="7" customFormat="1" ht="15.75" customHeight="1" x14ac:dyDescent="0.25">
      <c r="A38" s="537">
        <v>6</v>
      </c>
      <c r="B38" s="647" t="s">
        <v>445</v>
      </c>
      <c r="C38" s="106" t="s">
        <v>240</v>
      </c>
      <c r="D38" s="269" t="s">
        <v>44</v>
      </c>
      <c r="E38" s="1243"/>
      <c r="F38" s="537">
        <v>6</v>
      </c>
      <c r="G38" s="1185" t="str">
        <f>C38</f>
        <v>MMFT</v>
      </c>
      <c r="I38" s="537">
        <v>6</v>
      </c>
      <c r="J38" s="1185" t="str">
        <f>C38</f>
        <v>MMFT</v>
      </c>
      <c r="L38" s="1114"/>
    </row>
    <row r="39" spans="1:12" ht="15.75" customHeight="1" x14ac:dyDescent="0.25">
      <c r="A39" s="537">
        <v>7</v>
      </c>
      <c r="B39" s="647" t="s">
        <v>446</v>
      </c>
      <c r="C39" s="42"/>
      <c r="D39" s="269" t="s">
        <v>43</v>
      </c>
      <c r="E39" s="881" t="s">
        <v>283</v>
      </c>
      <c r="F39" s="537">
        <v>7</v>
      </c>
      <c r="G39" s="71"/>
      <c r="I39" s="537">
        <v>7</v>
      </c>
      <c r="J39" s="71"/>
      <c r="L39" s="1126"/>
    </row>
    <row r="40" spans="1:12" ht="15.75" customHeight="1" x14ac:dyDescent="0.25">
      <c r="A40" s="537">
        <v>8</v>
      </c>
      <c r="B40" s="647" t="s">
        <v>447</v>
      </c>
      <c r="C40" s="42"/>
      <c r="D40" s="269" t="s">
        <v>43</v>
      </c>
      <c r="E40" s="881" t="s">
        <v>283</v>
      </c>
      <c r="F40" s="537">
        <v>8</v>
      </c>
      <c r="G40" s="71"/>
      <c r="I40" s="537">
        <v>8</v>
      </c>
      <c r="J40" s="71"/>
      <c r="L40" s="1114"/>
    </row>
    <row r="41" spans="1:12" ht="15.75" customHeight="1" x14ac:dyDescent="0.25">
      <c r="A41" s="537">
        <v>9</v>
      </c>
      <c r="B41" s="647" t="s">
        <v>5</v>
      </c>
      <c r="C41" s="41" t="s">
        <v>109</v>
      </c>
      <c r="D41" s="269" t="s">
        <v>130</v>
      </c>
      <c r="E41" s="236"/>
      <c r="F41" s="537">
        <v>9</v>
      </c>
      <c r="G41" s="216" t="s">
        <v>109</v>
      </c>
      <c r="I41" s="537">
        <v>9</v>
      </c>
      <c r="J41" s="216" t="s">
        <v>109</v>
      </c>
      <c r="L41" s="1115"/>
    </row>
    <row r="42" spans="1:12" ht="15.75" customHeight="1" x14ac:dyDescent="0.25">
      <c r="A42" s="537">
        <v>10</v>
      </c>
      <c r="B42" s="647" t="s">
        <v>6</v>
      </c>
      <c r="C42" s="862" t="str">
        <f>G14</f>
        <v>549300RM34X92OB23P19</v>
      </c>
      <c r="D42" s="269" t="s">
        <v>130</v>
      </c>
      <c r="E42" s="267" t="s">
        <v>283</v>
      </c>
      <c r="F42" s="537">
        <v>10</v>
      </c>
      <c r="G42" s="99" t="str">
        <f>C42</f>
        <v>549300RM34X92OB23P19</v>
      </c>
      <c r="I42" s="537">
        <v>10</v>
      </c>
      <c r="J42" s="99" t="str">
        <f>C42</f>
        <v>549300RM34X92OB23P19</v>
      </c>
      <c r="L42" s="1125">
        <v>4.0999999999999996</v>
      </c>
    </row>
    <row r="43" spans="1:12" ht="15.75" customHeight="1" x14ac:dyDescent="0.25">
      <c r="A43" s="537">
        <v>11</v>
      </c>
      <c r="B43" s="647" t="s">
        <v>7</v>
      </c>
      <c r="C43" s="43" t="str">
        <f>G11</f>
        <v>AL61GG34LM12CV28I911</v>
      </c>
      <c r="D43" s="269" t="s">
        <v>130</v>
      </c>
      <c r="E43" s="1245"/>
      <c r="F43" s="537">
        <v>11</v>
      </c>
      <c r="G43" s="216" t="str">
        <f>C43</f>
        <v>AL61GG34LM12CV28I911</v>
      </c>
      <c r="I43" s="537">
        <v>11</v>
      </c>
      <c r="J43" s="216" t="str">
        <f>C43</f>
        <v>AL61GG34LM12CV28I911</v>
      </c>
      <c r="L43" s="1125">
        <v>4.0999999999999996</v>
      </c>
    </row>
    <row r="44" spans="1:12" ht="15.75" customHeight="1" x14ac:dyDescent="0.25">
      <c r="A44" s="537">
        <v>12</v>
      </c>
      <c r="B44" s="647" t="s">
        <v>46</v>
      </c>
      <c r="C44" s="43" t="s">
        <v>108</v>
      </c>
      <c r="D44" s="269" t="s">
        <v>130</v>
      </c>
      <c r="E44" s="1245"/>
      <c r="F44" s="537">
        <v>12</v>
      </c>
      <c r="G44" s="216" t="s">
        <v>108</v>
      </c>
      <c r="I44" s="537">
        <v>12</v>
      </c>
      <c r="J44" s="216" t="s">
        <v>108</v>
      </c>
      <c r="L44" s="1125">
        <v>4.2</v>
      </c>
    </row>
    <row r="45" spans="1:12" ht="15.75" customHeight="1" x14ac:dyDescent="0.25">
      <c r="A45" s="537">
        <v>13</v>
      </c>
      <c r="B45" s="647" t="s">
        <v>8</v>
      </c>
      <c r="C45" s="134"/>
      <c r="D45" s="269" t="s">
        <v>43</v>
      </c>
      <c r="E45" s="267" t="s">
        <v>283</v>
      </c>
      <c r="F45" s="537">
        <v>13</v>
      </c>
      <c r="G45" s="104"/>
      <c r="I45" s="537">
        <v>13</v>
      </c>
      <c r="J45" s="104"/>
      <c r="L45" s="1115">
        <v>4.3</v>
      </c>
    </row>
    <row r="46" spans="1:12" ht="15.75" customHeight="1" x14ac:dyDescent="0.25">
      <c r="A46" s="537">
        <v>14</v>
      </c>
      <c r="B46" s="647" t="s">
        <v>9</v>
      </c>
      <c r="C46" s="42"/>
      <c r="D46" s="269" t="s">
        <v>43</v>
      </c>
      <c r="E46" s="809"/>
      <c r="F46" s="537">
        <v>14</v>
      </c>
      <c r="G46" s="71"/>
      <c r="I46" s="537">
        <v>14</v>
      </c>
      <c r="J46" s="71"/>
      <c r="L46" s="1118"/>
    </row>
    <row r="47" spans="1:12" ht="15.75" customHeight="1" x14ac:dyDescent="0.25">
      <c r="A47" s="537">
        <v>15</v>
      </c>
      <c r="B47" s="647" t="s">
        <v>10</v>
      </c>
      <c r="C47" s="42"/>
      <c r="D47" s="269" t="s">
        <v>43</v>
      </c>
      <c r="E47" s="205"/>
      <c r="F47" s="537">
        <v>15</v>
      </c>
      <c r="G47" s="71"/>
      <c r="I47" s="537">
        <v>15</v>
      </c>
      <c r="J47" s="71"/>
      <c r="L47" s="1125">
        <v>4.3</v>
      </c>
    </row>
    <row r="48" spans="1:12" ht="15.75" customHeight="1" x14ac:dyDescent="0.25">
      <c r="A48" s="537">
        <v>16</v>
      </c>
      <c r="B48" s="647" t="s">
        <v>41</v>
      </c>
      <c r="C48" s="42"/>
      <c r="D48" s="269" t="s">
        <v>44</v>
      </c>
      <c r="E48" s="205"/>
      <c r="F48" s="537">
        <v>16</v>
      </c>
      <c r="G48" s="71"/>
      <c r="I48" s="537">
        <v>16</v>
      </c>
      <c r="J48" s="71"/>
      <c r="L48" s="1116"/>
    </row>
    <row r="49" spans="1:12" ht="15.75" customHeight="1" x14ac:dyDescent="0.25">
      <c r="A49" s="537">
        <v>17</v>
      </c>
      <c r="B49" s="647" t="s">
        <v>11</v>
      </c>
      <c r="C49" s="95" t="str">
        <f>G31</f>
        <v>549300WCGB70D06XZS54</v>
      </c>
      <c r="D49" s="269" t="s">
        <v>43</v>
      </c>
      <c r="E49" s="881" t="s">
        <v>283</v>
      </c>
      <c r="F49" s="537">
        <v>17</v>
      </c>
      <c r="G49" s="119" t="str">
        <f>C49</f>
        <v>549300WCGB70D06XZS54</v>
      </c>
      <c r="I49" s="537">
        <v>17</v>
      </c>
      <c r="J49" s="119" t="str">
        <f>C49</f>
        <v>549300WCGB70D06XZS54</v>
      </c>
      <c r="L49" s="1115">
        <v>4.5</v>
      </c>
    </row>
    <row r="50" spans="1:12" ht="15.75" customHeight="1" x14ac:dyDescent="0.25">
      <c r="A50" s="537">
        <v>18</v>
      </c>
      <c r="B50" s="647" t="s">
        <v>154</v>
      </c>
      <c r="C50" s="588" t="str">
        <f>G13</f>
        <v>549300RM34L56MA11M54</v>
      </c>
      <c r="D50" s="269" t="s">
        <v>43</v>
      </c>
      <c r="E50" s="267" t="s">
        <v>283</v>
      </c>
      <c r="F50" s="537">
        <v>18</v>
      </c>
      <c r="G50" s="111" t="str">
        <f>C50</f>
        <v>549300RM34L56MA11M54</v>
      </c>
      <c r="I50" s="537">
        <v>18</v>
      </c>
      <c r="J50" s="111" t="str">
        <f>C50</f>
        <v>549300RM34L56MA11M54</v>
      </c>
      <c r="L50" s="1115">
        <v>4.3</v>
      </c>
    </row>
    <row r="51" spans="1:12" ht="15.75" customHeight="1" x14ac:dyDescent="0.25">
      <c r="A51" s="678" t="s">
        <v>134</v>
      </c>
      <c r="B51" s="1224"/>
      <c r="C51" s="16"/>
      <c r="D51" s="1423"/>
      <c r="E51" s="198"/>
      <c r="F51" s="678"/>
      <c r="G51" s="16"/>
      <c r="I51" s="678"/>
      <c r="J51" s="16"/>
      <c r="L51" s="198"/>
    </row>
    <row r="52" spans="1:12" ht="15.75" customHeight="1" x14ac:dyDescent="0.25">
      <c r="A52" s="537">
        <v>1</v>
      </c>
      <c r="B52" s="647" t="s">
        <v>49</v>
      </c>
      <c r="C52" s="19" t="s">
        <v>120</v>
      </c>
      <c r="D52" s="1143" t="s">
        <v>130</v>
      </c>
      <c r="E52" s="881" t="s">
        <v>283</v>
      </c>
      <c r="F52" s="537">
        <v>1</v>
      </c>
      <c r="G52" s="19" t="s">
        <v>234</v>
      </c>
      <c r="I52" s="537">
        <v>1</v>
      </c>
      <c r="J52" s="19" t="s">
        <v>235</v>
      </c>
      <c r="L52" s="1115">
        <v>3.1</v>
      </c>
    </row>
    <row r="53" spans="1:12" ht="15.75" customHeight="1" x14ac:dyDescent="0.25">
      <c r="A53" s="537">
        <v>2</v>
      </c>
      <c r="B53" s="647" t="s">
        <v>15</v>
      </c>
      <c r="C53" s="71"/>
      <c r="D53" s="1143" t="s">
        <v>44</v>
      </c>
      <c r="E53" s="198"/>
      <c r="F53" s="537">
        <v>2</v>
      </c>
      <c r="G53" s="71"/>
      <c r="I53" s="537">
        <v>2</v>
      </c>
      <c r="J53" s="71"/>
      <c r="L53" s="1115"/>
    </row>
    <row r="54" spans="1:12" ht="15.75" customHeight="1" x14ac:dyDescent="0.25">
      <c r="A54" s="537">
        <v>3</v>
      </c>
      <c r="B54" s="647" t="s">
        <v>79</v>
      </c>
      <c r="C54" s="301" t="s">
        <v>571</v>
      </c>
      <c r="D54" s="1143" t="s">
        <v>130</v>
      </c>
      <c r="E54" s="199"/>
      <c r="F54" s="537">
        <v>3</v>
      </c>
      <c r="G54" s="301" t="s">
        <v>571</v>
      </c>
      <c r="I54" s="537">
        <v>3</v>
      </c>
      <c r="J54" s="301" t="s">
        <v>571</v>
      </c>
      <c r="L54" s="1128">
        <v>9.1999999999999993</v>
      </c>
    </row>
    <row r="55" spans="1:12" ht="15.75" customHeight="1" x14ac:dyDescent="0.25">
      <c r="A55" s="537">
        <v>4</v>
      </c>
      <c r="B55" s="647" t="s">
        <v>34</v>
      </c>
      <c r="C55" s="119" t="s">
        <v>110</v>
      </c>
      <c r="D55" s="1143" t="s">
        <v>130</v>
      </c>
      <c r="E55" s="200"/>
      <c r="F55" s="679">
        <v>4</v>
      </c>
      <c r="G55" s="119" t="s">
        <v>110</v>
      </c>
      <c r="H55" s="182"/>
      <c r="I55" s="679">
        <v>4</v>
      </c>
      <c r="J55" s="119" t="s">
        <v>110</v>
      </c>
      <c r="L55" s="1115" t="s">
        <v>978</v>
      </c>
    </row>
    <row r="56" spans="1:12" ht="15.75" customHeight="1" x14ac:dyDescent="0.25">
      <c r="A56" s="537">
        <v>5</v>
      </c>
      <c r="B56" s="647" t="s">
        <v>16</v>
      </c>
      <c r="C56" s="19" t="b">
        <v>0</v>
      </c>
      <c r="D56" s="1143" t="s">
        <v>130</v>
      </c>
      <c r="E56" s="198"/>
      <c r="F56" s="537">
        <v>5</v>
      </c>
      <c r="G56" s="19" t="b">
        <v>0</v>
      </c>
      <c r="I56" s="537">
        <v>5</v>
      </c>
      <c r="J56" s="19" t="b">
        <v>0</v>
      </c>
      <c r="L56" s="1115"/>
    </row>
    <row r="57" spans="1:12" ht="15.75" customHeight="1" x14ac:dyDescent="0.25">
      <c r="A57" s="537">
        <v>6</v>
      </c>
      <c r="B57" s="647" t="s">
        <v>50</v>
      </c>
      <c r="C57" s="71"/>
      <c r="D57" s="1143" t="s">
        <v>44</v>
      </c>
      <c r="E57" s="198"/>
      <c r="F57" s="537">
        <v>6</v>
      </c>
      <c r="G57" s="71"/>
      <c r="I57" s="537">
        <v>6</v>
      </c>
      <c r="J57" s="71"/>
      <c r="L57" s="1115"/>
    </row>
    <row r="58" spans="1:12" ht="15.75" customHeight="1" x14ac:dyDescent="0.25">
      <c r="A58" s="537">
        <v>7</v>
      </c>
      <c r="B58" s="647" t="s">
        <v>13</v>
      </c>
      <c r="C58" s="71"/>
      <c r="D58" s="1143" t="s">
        <v>44</v>
      </c>
      <c r="E58" s="198"/>
      <c r="F58" s="537">
        <v>7</v>
      </c>
      <c r="G58" s="71"/>
      <c r="I58" s="537">
        <v>7</v>
      </c>
      <c r="J58" s="71"/>
      <c r="L58" s="1115"/>
    </row>
    <row r="59" spans="1:12" ht="15.75" customHeight="1" x14ac:dyDescent="0.25">
      <c r="A59" s="537">
        <v>8</v>
      </c>
      <c r="B59" s="647" t="s">
        <v>14</v>
      </c>
      <c r="C59" s="291" t="s">
        <v>170</v>
      </c>
      <c r="D59" s="1143" t="s">
        <v>130</v>
      </c>
      <c r="E59" s="881" t="s">
        <v>283</v>
      </c>
      <c r="F59" s="537">
        <v>8</v>
      </c>
      <c r="G59" s="116" t="str">
        <f>C59</f>
        <v>XXXX</v>
      </c>
      <c r="I59" s="537">
        <v>8</v>
      </c>
      <c r="J59" s="116" t="str">
        <f>C59</f>
        <v>XXXX</v>
      </c>
      <c r="L59" s="1121" t="s">
        <v>954</v>
      </c>
    </row>
    <row r="60" spans="1:12" ht="15.75" customHeight="1" x14ac:dyDescent="0.25">
      <c r="A60" s="537">
        <v>9</v>
      </c>
      <c r="B60" s="647" t="s">
        <v>51</v>
      </c>
      <c r="C60" s="119" t="s">
        <v>104</v>
      </c>
      <c r="D60" s="1143" t="s">
        <v>130</v>
      </c>
      <c r="E60" s="200"/>
      <c r="F60" s="679">
        <v>9</v>
      </c>
      <c r="G60" s="119" t="s">
        <v>104</v>
      </c>
      <c r="H60" s="182"/>
      <c r="I60" s="679">
        <v>9</v>
      </c>
      <c r="J60" s="119" t="s">
        <v>104</v>
      </c>
      <c r="L60" s="1115"/>
    </row>
    <row r="61" spans="1:12" ht="15.75" customHeight="1" x14ac:dyDescent="0.25">
      <c r="A61" s="537">
        <v>10</v>
      </c>
      <c r="B61" s="647" t="s">
        <v>35</v>
      </c>
      <c r="C61" s="120"/>
      <c r="D61" s="1143" t="s">
        <v>44</v>
      </c>
      <c r="E61" s="200"/>
      <c r="F61" s="679">
        <v>10</v>
      </c>
      <c r="G61" s="120"/>
      <c r="H61" s="182"/>
      <c r="I61" s="679">
        <v>10</v>
      </c>
      <c r="J61" s="120"/>
      <c r="L61" s="1115"/>
    </row>
    <row r="62" spans="1:12" ht="15.75" customHeight="1" x14ac:dyDescent="0.25">
      <c r="A62" s="537">
        <v>11</v>
      </c>
      <c r="B62" s="647" t="s">
        <v>52</v>
      </c>
      <c r="C62" s="119">
        <v>2011</v>
      </c>
      <c r="D62" s="1143" t="s">
        <v>44</v>
      </c>
      <c r="E62" s="200"/>
      <c r="F62" s="679">
        <v>11</v>
      </c>
      <c r="G62" s="119">
        <v>2011</v>
      </c>
      <c r="H62" s="182"/>
      <c r="I62" s="679">
        <v>11</v>
      </c>
      <c r="J62" s="119">
        <v>2011</v>
      </c>
      <c r="L62" s="1115"/>
    </row>
    <row r="63" spans="1:12" ht="15.75" customHeight="1" x14ac:dyDescent="0.25">
      <c r="A63" s="537">
        <v>12</v>
      </c>
      <c r="B63" s="647" t="s">
        <v>53</v>
      </c>
      <c r="C63" s="860" t="s">
        <v>668</v>
      </c>
      <c r="D63" s="1143" t="s">
        <v>130</v>
      </c>
      <c r="E63" s="201"/>
      <c r="F63" s="537">
        <v>12</v>
      </c>
      <c r="G63" s="860" t="s">
        <v>668</v>
      </c>
      <c r="I63" s="537">
        <v>12</v>
      </c>
      <c r="J63" s="860" t="s">
        <v>668</v>
      </c>
      <c r="L63" s="53"/>
    </row>
    <row r="64" spans="1:12" ht="15.75" customHeight="1" x14ac:dyDescent="0.25">
      <c r="A64" s="537">
        <v>13</v>
      </c>
      <c r="B64" s="647" t="s">
        <v>54</v>
      </c>
      <c r="C64" s="88" t="s">
        <v>646</v>
      </c>
      <c r="D64" s="1143" t="s">
        <v>130</v>
      </c>
      <c r="E64" s="202"/>
      <c r="F64" s="537">
        <v>13</v>
      </c>
      <c r="G64" s="88" t="s">
        <v>646</v>
      </c>
      <c r="I64" s="537">
        <v>13</v>
      </c>
      <c r="J64" s="88" t="s">
        <v>646</v>
      </c>
      <c r="L64" s="1123"/>
    </row>
    <row r="65" spans="1:12" ht="15.75" customHeight="1" x14ac:dyDescent="0.25">
      <c r="A65" s="537">
        <v>14</v>
      </c>
      <c r="B65" s="647" t="s">
        <v>37</v>
      </c>
      <c r="C65" s="88" t="s">
        <v>647</v>
      </c>
      <c r="D65" s="1143" t="s">
        <v>44</v>
      </c>
      <c r="E65" s="881" t="s">
        <v>283</v>
      </c>
      <c r="F65" s="537">
        <v>14</v>
      </c>
      <c r="G65" s="88" t="s">
        <v>647</v>
      </c>
      <c r="I65" s="537">
        <v>14</v>
      </c>
      <c r="J65" s="88" t="s">
        <v>647</v>
      </c>
      <c r="L65" s="1123"/>
    </row>
    <row r="66" spans="1:12" ht="15.75" customHeight="1" x14ac:dyDescent="0.25">
      <c r="A66" s="537">
        <v>15</v>
      </c>
      <c r="B66" s="647" t="s">
        <v>55</v>
      </c>
      <c r="C66" s="1435" t="s">
        <v>1018</v>
      </c>
      <c r="D66" s="1143" t="s">
        <v>769</v>
      </c>
      <c r="E66" s="198"/>
      <c r="F66" s="537">
        <v>15</v>
      </c>
      <c r="G66" s="1435" t="s">
        <v>1018</v>
      </c>
      <c r="I66" s="537">
        <v>15</v>
      </c>
      <c r="J66" s="1435" t="s">
        <v>1018</v>
      </c>
      <c r="L66" s="1115"/>
    </row>
    <row r="67" spans="1:12" ht="15.75" customHeight="1" x14ac:dyDescent="0.25">
      <c r="A67" s="537">
        <v>16</v>
      </c>
      <c r="B67" s="647" t="s">
        <v>56</v>
      </c>
      <c r="C67" s="879"/>
      <c r="D67" s="1143" t="s">
        <v>44</v>
      </c>
      <c r="E67" s="427" t="s">
        <v>283</v>
      </c>
      <c r="F67" s="537">
        <v>16</v>
      </c>
      <c r="G67" s="104"/>
      <c r="I67" s="537">
        <v>16</v>
      </c>
      <c r="J67" s="104"/>
      <c r="L67" s="1115">
        <v>5.3</v>
      </c>
    </row>
    <row r="68" spans="1:12" ht="15.75" customHeight="1" x14ac:dyDescent="0.25">
      <c r="A68" s="537">
        <v>17</v>
      </c>
      <c r="B68" s="647" t="s">
        <v>57</v>
      </c>
      <c r="C68" s="880"/>
      <c r="D68" s="1143" t="s">
        <v>43</v>
      </c>
      <c r="E68" s="427" t="s">
        <v>283</v>
      </c>
      <c r="F68" s="537">
        <v>17</v>
      </c>
      <c r="G68" s="135"/>
      <c r="I68" s="537">
        <v>17</v>
      </c>
      <c r="J68" s="135"/>
      <c r="L68" s="1122">
        <v>5.4</v>
      </c>
    </row>
    <row r="69" spans="1:12" ht="15.75" customHeight="1" x14ac:dyDescent="0.25">
      <c r="A69" s="537">
        <v>18</v>
      </c>
      <c r="B69" s="647" t="s">
        <v>129</v>
      </c>
      <c r="C69" s="863" t="s">
        <v>105</v>
      </c>
      <c r="D69" s="1143" t="s">
        <v>130</v>
      </c>
      <c r="E69" s="427" t="s">
        <v>283</v>
      </c>
      <c r="F69" s="679">
        <v>18</v>
      </c>
      <c r="G69" s="119" t="s">
        <v>105</v>
      </c>
      <c r="H69" s="182"/>
      <c r="I69" s="679">
        <v>18</v>
      </c>
      <c r="J69" s="119" t="s">
        <v>105</v>
      </c>
      <c r="L69" s="1115">
        <v>6.3</v>
      </c>
    </row>
    <row r="70" spans="1:12" ht="15.75" customHeight="1" x14ac:dyDescent="0.25">
      <c r="A70" s="537">
        <v>19</v>
      </c>
      <c r="B70" s="647" t="s">
        <v>17</v>
      </c>
      <c r="C70" s="858" t="b">
        <v>0</v>
      </c>
      <c r="D70" s="1143" t="s">
        <v>130</v>
      </c>
      <c r="E70" s="182"/>
      <c r="F70" s="537">
        <v>19</v>
      </c>
      <c r="G70" s="19" t="b">
        <v>0</v>
      </c>
      <c r="I70" s="537">
        <v>19</v>
      </c>
      <c r="J70" s="19" t="b">
        <v>0</v>
      </c>
      <c r="L70" s="1115"/>
    </row>
    <row r="71" spans="1:12" ht="15.75" customHeight="1" x14ac:dyDescent="0.25">
      <c r="A71" s="537">
        <v>20</v>
      </c>
      <c r="B71" s="647" t="s">
        <v>18</v>
      </c>
      <c r="C71" s="858" t="s">
        <v>111</v>
      </c>
      <c r="D71" s="679" t="s">
        <v>130</v>
      </c>
      <c r="E71" s="427" t="s">
        <v>283</v>
      </c>
      <c r="F71" s="537">
        <v>20</v>
      </c>
      <c r="G71" s="19" t="s">
        <v>111</v>
      </c>
      <c r="I71" s="537">
        <v>20</v>
      </c>
      <c r="J71" s="19" t="s">
        <v>111</v>
      </c>
      <c r="L71" s="1115">
        <v>6.15</v>
      </c>
    </row>
    <row r="72" spans="1:12" ht="15.75" customHeight="1" x14ac:dyDescent="0.25">
      <c r="A72" s="537">
        <v>21</v>
      </c>
      <c r="B72" s="647" t="s">
        <v>58</v>
      </c>
      <c r="C72" s="858" t="b">
        <v>0</v>
      </c>
      <c r="D72" s="1143" t="s">
        <v>130</v>
      </c>
      <c r="E72" s="182"/>
      <c r="F72" s="537">
        <v>21</v>
      </c>
      <c r="G72" s="19" t="b">
        <v>0</v>
      </c>
      <c r="I72" s="537">
        <v>21</v>
      </c>
      <c r="J72" s="19" t="b">
        <v>0</v>
      </c>
      <c r="L72" s="1115"/>
    </row>
    <row r="73" spans="1:12" ht="15.75" customHeight="1" x14ac:dyDescent="0.25">
      <c r="A73" s="537">
        <v>22</v>
      </c>
      <c r="B73" s="647" t="s">
        <v>651</v>
      </c>
      <c r="C73" s="858" t="s">
        <v>197</v>
      </c>
      <c r="D73" s="1143" t="s">
        <v>130</v>
      </c>
      <c r="E73" s="427" t="s">
        <v>283</v>
      </c>
      <c r="F73" s="537">
        <v>22</v>
      </c>
      <c r="G73" s="74" t="s">
        <v>197</v>
      </c>
      <c r="I73" s="537">
        <v>22</v>
      </c>
      <c r="J73" s="74" t="s">
        <v>197</v>
      </c>
      <c r="L73" s="1115"/>
    </row>
    <row r="74" spans="1:12" ht="15.75" customHeight="1" x14ac:dyDescent="0.25">
      <c r="A74" s="537">
        <v>23</v>
      </c>
      <c r="B74" s="647" t="s">
        <v>59</v>
      </c>
      <c r="C74" s="75">
        <f>C29</f>
        <v>-6.1000000000000004E-3</v>
      </c>
      <c r="D74" s="1143" t="s">
        <v>44</v>
      </c>
      <c r="E74" s="182"/>
      <c r="F74" s="537">
        <v>23</v>
      </c>
      <c r="G74" s="75">
        <f>C74</f>
        <v>-6.1000000000000004E-3</v>
      </c>
      <c r="I74" s="537">
        <v>23</v>
      </c>
      <c r="J74" s="75">
        <f>C74</f>
        <v>-6.1000000000000004E-3</v>
      </c>
      <c r="L74" s="1126"/>
    </row>
    <row r="75" spans="1:12" ht="15.75" customHeight="1" x14ac:dyDescent="0.25">
      <c r="A75" s="537">
        <v>24</v>
      </c>
      <c r="B75" s="647" t="s">
        <v>60</v>
      </c>
      <c r="C75" s="19" t="s">
        <v>112</v>
      </c>
      <c r="D75" s="1143" t="s">
        <v>44</v>
      </c>
      <c r="E75" s="198"/>
      <c r="F75" s="537">
        <v>24</v>
      </c>
      <c r="G75" s="19" t="s">
        <v>112</v>
      </c>
      <c r="I75" s="537">
        <v>24</v>
      </c>
      <c r="J75" s="19" t="s">
        <v>112</v>
      </c>
      <c r="L75" s="1115"/>
    </row>
    <row r="76" spans="1:12" ht="15.75" customHeight="1" x14ac:dyDescent="0.25">
      <c r="A76" s="537">
        <v>25</v>
      </c>
      <c r="B76" s="647" t="s">
        <v>61</v>
      </c>
      <c r="C76" s="71"/>
      <c r="D76" s="1143" t="s">
        <v>44</v>
      </c>
      <c r="E76" s="198"/>
      <c r="F76" s="537">
        <v>25</v>
      </c>
      <c r="G76" s="71"/>
      <c r="I76" s="537">
        <v>25</v>
      </c>
      <c r="J76" s="71"/>
      <c r="L76" s="1115"/>
    </row>
    <row r="77" spans="1:12" ht="15.75" customHeight="1" x14ac:dyDescent="0.25">
      <c r="A77" s="537">
        <v>26</v>
      </c>
      <c r="B77" s="647" t="s">
        <v>62</v>
      </c>
      <c r="C77" s="71"/>
      <c r="D77" s="1143" t="s">
        <v>44</v>
      </c>
      <c r="E77" s="198"/>
      <c r="F77" s="537">
        <v>26</v>
      </c>
      <c r="G77" s="71"/>
      <c r="I77" s="537">
        <v>26</v>
      </c>
      <c r="J77" s="71"/>
      <c r="L77" s="1115"/>
    </row>
    <row r="78" spans="1:12" ht="15.75" customHeight="1" x14ac:dyDescent="0.25">
      <c r="A78" s="537">
        <v>27</v>
      </c>
      <c r="B78" s="647" t="s">
        <v>63</v>
      </c>
      <c r="C78" s="71"/>
      <c r="D78" s="1143" t="s">
        <v>44</v>
      </c>
      <c r="E78" s="198"/>
      <c r="F78" s="537">
        <v>27</v>
      </c>
      <c r="G78" s="71"/>
      <c r="I78" s="537">
        <v>27</v>
      </c>
      <c r="J78" s="71"/>
      <c r="L78" s="1115"/>
    </row>
    <row r="79" spans="1:12" ht="15.75" customHeight="1" x14ac:dyDescent="0.25">
      <c r="A79" s="537">
        <v>28</v>
      </c>
      <c r="B79" s="647" t="s">
        <v>64</v>
      </c>
      <c r="C79" s="71"/>
      <c r="D79" s="1143" t="s">
        <v>44</v>
      </c>
      <c r="E79" s="198"/>
      <c r="F79" s="537">
        <v>28</v>
      </c>
      <c r="G79" s="71"/>
      <c r="I79" s="537">
        <v>28</v>
      </c>
      <c r="J79" s="71"/>
      <c r="L79" s="1115"/>
    </row>
    <row r="80" spans="1:12" ht="15.75" customHeight="1" x14ac:dyDescent="0.25">
      <c r="A80" s="537">
        <v>29</v>
      </c>
      <c r="B80" s="647" t="s">
        <v>65</v>
      </c>
      <c r="C80" s="71"/>
      <c r="D80" s="1143" t="s">
        <v>44</v>
      </c>
      <c r="E80" s="198"/>
      <c r="F80" s="537">
        <v>29</v>
      </c>
      <c r="G80" s="71"/>
      <c r="I80" s="537">
        <v>29</v>
      </c>
      <c r="J80" s="71"/>
      <c r="L80" s="1115"/>
    </row>
    <row r="81" spans="1:12" ht="15.75" customHeight="1" x14ac:dyDescent="0.25">
      <c r="A81" s="537">
        <v>30</v>
      </c>
      <c r="B81" s="647" t="s">
        <v>66</v>
      </c>
      <c r="C81" s="71"/>
      <c r="D81" s="1143" t="s">
        <v>44</v>
      </c>
      <c r="E81" s="198"/>
      <c r="F81" s="537">
        <v>30</v>
      </c>
      <c r="G81" s="71"/>
      <c r="I81" s="537">
        <v>30</v>
      </c>
      <c r="J81" s="71"/>
      <c r="L81" s="1115"/>
    </row>
    <row r="82" spans="1:12" ht="15.75" customHeight="1" x14ac:dyDescent="0.25">
      <c r="A82" s="537">
        <v>31</v>
      </c>
      <c r="B82" s="647" t="s">
        <v>67</v>
      </c>
      <c r="C82" s="71"/>
      <c r="D82" s="1143" t="s">
        <v>44</v>
      </c>
      <c r="E82" s="198"/>
      <c r="F82" s="537">
        <v>31</v>
      </c>
      <c r="G82" s="71"/>
      <c r="I82" s="537">
        <v>31</v>
      </c>
      <c r="J82" s="71"/>
      <c r="L82" s="1115"/>
    </row>
    <row r="83" spans="1:12" ht="15.75" customHeight="1" x14ac:dyDescent="0.25">
      <c r="A83" s="537">
        <v>32</v>
      </c>
      <c r="B83" s="647" t="s">
        <v>68</v>
      </c>
      <c r="C83" s="71"/>
      <c r="D83" s="1143" t="s">
        <v>44</v>
      </c>
      <c r="E83" s="198"/>
      <c r="F83" s="537">
        <v>32</v>
      </c>
      <c r="G83" s="71"/>
      <c r="I83" s="537">
        <v>32</v>
      </c>
      <c r="J83" s="71"/>
      <c r="L83" s="1115"/>
    </row>
    <row r="84" spans="1:12" ht="15.75" customHeight="1" x14ac:dyDescent="0.25">
      <c r="A84" s="537">
        <v>35</v>
      </c>
      <c r="B84" s="647" t="s">
        <v>72</v>
      </c>
      <c r="C84" s="71"/>
      <c r="D84" s="1143" t="s">
        <v>43</v>
      </c>
      <c r="E84" s="198"/>
      <c r="F84" s="537">
        <v>35</v>
      </c>
      <c r="G84" s="71"/>
      <c r="I84" s="537">
        <v>35</v>
      </c>
      <c r="J84" s="71"/>
      <c r="L84" s="1115"/>
    </row>
    <row r="85" spans="1:12" ht="15.75" customHeight="1" x14ac:dyDescent="0.25">
      <c r="A85" s="537">
        <v>36</v>
      </c>
      <c r="B85" s="647" t="s">
        <v>73</v>
      </c>
      <c r="C85" s="71"/>
      <c r="D85" s="1143" t="s">
        <v>44</v>
      </c>
      <c r="E85" s="198"/>
      <c r="F85" s="537">
        <v>36</v>
      </c>
      <c r="G85" s="71"/>
      <c r="I85" s="537">
        <v>36</v>
      </c>
      <c r="J85" s="71"/>
      <c r="L85" s="1115"/>
    </row>
    <row r="86" spans="1:12" ht="15.75" customHeight="1" x14ac:dyDescent="0.25">
      <c r="A86" s="537">
        <v>37</v>
      </c>
      <c r="B86" s="647" t="s">
        <v>69</v>
      </c>
      <c r="C86" s="21">
        <f>C27/3</f>
        <v>10162756.897260273</v>
      </c>
      <c r="D86" s="1143" t="s">
        <v>130</v>
      </c>
      <c r="E86" s="205"/>
      <c r="F86" s="537">
        <v>37</v>
      </c>
      <c r="G86" s="21">
        <f>C86</f>
        <v>10162756.897260273</v>
      </c>
      <c r="I86" s="537">
        <v>37</v>
      </c>
      <c r="J86" s="21">
        <f>C86</f>
        <v>10162756.897260273</v>
      </c>
      <c r="L86" s="1116"/>
    </row>
    <row r="87" spans="1:12" ht="15.75" customHeight="1" x14ac:dyDescent="0.25">
      <c r="A87" s="537">
        <v>38</v>
      </c>
      <c r="B87" s="647" t="s">
        <v>70</v>
      </c>
      <c r="C87" s="21">
        <f>C30/3</f>
        <v>10161551.481372736</v>
      </c>
      <c r="D87" s="1143" t="s">
        <v>44</v>
      </c>
      <c r="E87" s="205"/>
      <c r="F87" s="537">
        <v>38</v>
      </c>
      <c r="G87" s="21">
        <f>C87</f>
        <v>10161551.481372736</v>
      </c>
      <c r="I87" s="537">
        <v>38</v>
      </c>
      <c r="J87" s="21">
        <f>C87</f>
        <v>10161551.481372736</v>
      </c>
      <c r="L87" s="1116"/>
    </row>
    <row r="88" spans="1:12" ht="15.75" customHeight="1" x14ac:dyDescent="0.25">
      <c r="A88" s="537">
        <v>39</v>
      </c>
      <c r="B88" s="647" t="s">
        <v>71</v>
      </c>
      <c r="C88" s="19" t="str">
        <f>C28</f>
        <v>EUR</v>
      </c>
      <c r="D88" s="1143" t="s">
        <v>130</v>
      </c>
      <c r="E88" s="198"/>
      <c r="F88" s="537">
        <v>39</v>
      </c>
      <c r="G88" s="19" t="str">
        <f>C88</f>
        <v>EUR</v>
      </c>
      <c r="I88" s="537">
        <v>39</v>
      </c>
      <c r="J88" s="19" t="str">
        <f>G88</f>
        <v>EUR</v>
      </c>
      <c r="L88" s="1115"/>
    </row>
    <row r="89" spans="1:12" ht="15.75" customHeight="1" x14ac:dyDescent="0.25">
      <c r="A89" s="537">
        <v>73</v>
      </c>
      <c r="B89" s="647" t="s">
        <v>81</v>
      </c>
      <c r="C89" s="119" t="b">
        <v>0</v>
      </c>
      <c r="D89" s="679" t="s">
        <v>130</v>
      </c>
      <c r="E89" s="198"/>
      <c r="F89" s="537">
        <v>73</v>
      </c>
      <c r="G89" s="119" t="b">
        <v>0</v>
      </c>
      <c r="I89" s="537">
        <v>73</v>
      </c>
      <c r="J89" s="119" t="b">
        <v>0</v>
      </c>
      <c r="L89" s="1115">
        <v>6.1</v>
      </c>
    </row>
    <row r="90" spans="1:12" ht="15.75" customHeight="1" x14ac:dyDescent="0.25">
      <c r="A90" s="537">
        <v>74</v>
      </c>
      <c r="B90" s="647" t="s">
        <v>78</v>
      </c>
      <c r="C90" s="1435" t="s">
        <v>1018</v>
      </c>
      <c r="D90" s="1144" t="s">
        <v>769</v>
      </c>
      <c r="E90" s="202"/>
      <c r="F90" s="537">
        <v>74</v>
      </c>
      <c r="G90" s="1435" t="s">
        <v>1018</v>
      </c>
      <c r="I90" s="537">
        <v>74</v>
      </c>
      <c r="J90" s="1435" t="s">
        <v>1018</v>
      </c>
      <c r="L90" s="1115"/>
    </row>
    <row r="91" spans="1:12" ht="15.75" customHeight="1" x14ac:dyDescent="0.25">
      <c r="A91" s="537">
        <v>75</v>
      </c>
      <c r="B91" s="647" t="s">
        <v>19</v>
      </c>
      <c r="C91" s="19" t="s">
        <v>113</v>
      </c>
      <c r="D91" s="679" t="s">
        <v>44</v>
      </c>
      <c r="E91" s="198"/>
      <c r="F91" s="537">
        <v>75</v>
      </c>
      <c r="G91" s="19" t="s">
        <v>113</v>
      </c>
      <c r="I91" s="537">
        <v>75</v>
      </c>
      <c r="J91" s="19" t="s">
        <v>113</v>
      </c>
      <c r="L91" s="1123"/>
    </row>
    <row r="92" spans="1:12" ht="15.75" customHeight="1" x14ac:dyDescent="0.25">
      <c r="A92" s="537">
        <v>76</v>
      </c>
      <c r="B92" s="1226" t="s">
        <v>30</v>
      </c>
      <c r="C92" s="71"/>
      <c r="D92" s="679" t="s">
        <v>44</v>
      </c>
      <c r="E92" s="198"/>
      <c r="F92" s="537">
        <v>76</v>
      </c>
      <c r="G92" s="71"/>
      <c r="I92" s="537">
        <v>76</v>
      </c>
      <c r="J92" s="71"/>
      <c r="L92" s="1115"/>
    </row>
    <row r="93" spans="1:12" ht="15.75" customHeight="1" x14ac:dyDescent="0.25">
      <c r="A93" s="537">
        <v>77</v>
      </c>
      <c r="B93" s="1226" t="s">
        <v>31</v>
      </c>
      <c r="C93" s="71"/>
      <c r="D93" s="679" t="s">
        <v>44</v>
      </c>
      <c r="E93" s="198"/>
      <c r="F93" s="537">
        <v>77</v>
      </c>
      <c r="G93" s="71"/>
      <c r="I93" s="537">
        <v>77</v>
      </c>
      <c r="J93" s="71"/>
      <c r="L93" s="1115"/>
    </row>
    <row r="94" spans="1:12" ht="15.75" customHeight="1" x14ac:dyDescent="0.25">
      <c r="A94" s="537">
        <v>78</v>
      </c>
      <c r="B94" s="1226" t="s">
        <v>77</v>
      </c>
      <c r="C94" s="19" t="str">
        <f>G23</f>
        <v>DE0001102317</v>
      </c>
      <c r="D94" s="679" t="s">
        <v>44</v>
      </c>
      <c r="E94" s="198"/>
      <c r="F94" s="537">
        <v>78</v>
      </c>
      <c r="G94" s="19" t="str">
        <f>C94</f>
        <v>DE0001102317</v>
      </c>
      <c r="I94" s="537">
        <v>78</v>
      </c>
      <c r="J94" s="19" t="str">
        <f>C94</f>
        <v>DE0001102317</v>
      </c>
      <c r="L94" s="1115"/>
    </row>
    <row r="95" spans="1:12" ht="15.75" customHeight="1" x14ac:dyDescent="0.25">
      <c r="A95" s="537">
        <v>79</v>
      </c>
      <c r="B95" s="1226" t="s">
        <v>76</v>
      </c>
      <c r="C95" s="19" t="s">
        <v>118</v>
      </c>
      <c r="D95" s="679" t="s">
        <v>44</v>
      </c>
      <c r="E95" s="198"/>
      <c r="F95" s="537">
        <v>79</v>
      </c>
      <c r="G95" s="19" t="s">
        <v>118</v>
      </c>
      <c r="I95" s="537">
        <v>79</v>
      </c>
      <c r="J95" s="19" t="s">
        <v>118</v>
      </c>
      <c r="L95" s="1115">
        <v>6.12</v>
      </c>
    </row>
    <row r="96" spans="1:12" ht="15.75" customHeight="1" x14ac:dyDescent="0.25">
      <c r="A96" s="537">
        <v>83</v>
      </c>
      <c r="B96" s="1226" t="s">
        <v>20</v>
      </c>
      <c r="C96" s="21">
        <f>C25/3</f>
        <v>10000000</v>
      </c>
      <c r="D96" s="679" t="s">
        <v>44</v>
      </c>
      <c r="E96" s="205"/>
      <c r="F96" s="537">
        <v>83</v>
      </c>
      <c r="G96" s="21">
        <f>C96</f>
        <v>10000000</v>
      </c>
      <c r="I96" s="537">
        <v>83</v>
      </c>
      <c r="J96" s="21">
        <f>C96</f>
        <v>10000000</v>
      </c>
      <c r="L96" s="1115"/>
    </row>
    <row r="97" spans="1:12" ht="15.75" customHeight="1" x14ac:dyDescent="0.25">
      <c r="A97" s="537">
        <v>85</v>
      </c>
      <c r="B97" s="647" t="s">
        <v>21</v>
      </c>
      <c r="C97" s="19" t="s">
        <v>99</v>
      </c>
      <c r="D97" s="679" t="s">
        <v>43</v>
      </c>
      <c r="E97" s="198"/>
      <c r="F97" s="537">
        <v>85</v>
      </c>
      <c r="G97" s="19" t="s">
        <v>99</v>
      </c>
      <c r="I97" s="537">
        <v>85</v>
      </c>
      <c r="J97" s="19" t="s">
        <v>99</v>
      </c>
      <c r="L97" s="1125">
        <v>6.5</v>
      </c>
    </row>
    <row r="98" spans="1:12" ht="15.75" customHeight="1" x14ac:dyDescent="0.25">
      <c r="A98" s="537">
        <v>86</v>
      </c>
      <c r="B98" s="647" t="s">
        <v>22</v>
      </c>
      <c r="C98" s="1422"/>
      <c r="D98" s="679" t="s">
        <v>43</v>
      </c>
      <c r="E98" s="427" t="s">
        <v>283</v>
      </c>
      <c r="F98" s="537">
        <v>86</v>
      </c>
      <c r="G98" s="1422"/>
      <c r="I98" s="537">
        <v>86</v>
      </c>
      <c r="J98" s="1422"/>
      <c r="L98" s="1115">
        <v>6.6</v>
      </c>
    </row>
    <row r="99" spans="1:12" ht="15.75" customHeight="1" x14ac:dyDescent="0.25">
      <c r="A99" s="537">
        <v>87</v>
      </c>
      <c r="B99" s="647" t="s">
        <v>23</v>
      </c>
      <c r="C99" s="141">
        <f>(C26/C25)*100</f>
        <v>102.13826027397259</v>
      </c>
      <c r="D99" s="679" t="s">
        <v>44</v>
      </c>
      <c r="E99" s="427" t="s">
        <v>283</v>
      </c>
      <c r="F99" s="537">
        <v>87</v>
      </c>
      <c r="G99" s="295">
        <f>C99</f>
        <v>102.13826027397259</v>
      </c>
      <c r="I99" s="537">
        <v>87</v>
      </c>
      <c r="J99" s="295">
        <f>C99</f>
        <v>102.13826027397259</v>
      </c>
      <c r="L99" s="1127">
        <v>6.7</v>
      </c>
    </row>
    <row r="100" spans="1:12" ht="15.75" customHeight="1" x14ac:dyDescent="0.25">
      <c r="A100" s="537">
        <v>88</v>
      </c>
      <c r="B100" s="647" t="s">
        <v>24</v>
      </c>
      <c r="C100" s="21">
        <f>C26/3</f>
        <v>10213826.027397258</v>
      </c>
      <c r="D100" s="679" t="s">
        <v>44</v>
      </c>
      <c r="E100" s="427" t="s">
        <v>283</v>
      </c>
      <c r="F100" s="537">
        <v>88</v>
      </c>
      <c r="G100" s="21">
        <f>C100</f>
        <v>10213826.027397258</v>
      </c>
      <c r="I100" s="537">
        <v>88</v>
      </c>
      <c r="J100" s="21">
        <f>C100</f>
        <v>10213826.027397258</v>
      </c>
      <c r="L100" s="1117"/>
    </row>
    <row r="101" spans="1:12" ht="15.75" customHeight="1" x14ac:dyDescent="0.25">
      <c r="A101" s="537">
        <v>89</v>
      </c>
      <c r="B101" s="647" t="s">
        <v>25</v>
      </c>
      <c r="C101" s="77">
        <v>0.5</v>
      </c>
      <c r="D101" s="679" t="s">
        <v>44</v>
      </c>
      <c r="F101" s="537">
        <v>89</v>
      </c>
      <c r="G101" s="77">
        <v>0.5</v>
      </c>
      <c r="I101" s="537">
        <v>89</v>
      </c>
      <c r="J101" s="77">
        <v>0.5</v>
      </c>
      <c r="L101" s="1126">
        <v>6.8</v>
      </c>
    </row>
    <row r="102" spans="1:12" ht="15.75" customHeight="1" x14ac:dyDescent="0.25">
      <c r="A102" s="537">
        <v>90</v>
      </c>
      <c r="B102" s="647" t="s">
        <v>26</v>
      </c>
      <c r="C102" s="19" t="s">
        <v>114</v>
      </c>
      <c r="D102" s="679" t="s">
        <v>44</v>
      </c>
      <c r="F102" s="537">
        <v>90</v>
      </c>
      <c r="G102" s="19" t="s">
        <v>114</v>
      </c>
      <c r="I102" s="537">
        <v>90</v>
      </c>
      <c r="J102" s="19" t="s">
        <v>114</v>
      </c>
      <c r="L102" s="1115">
        <v>6.13</v>
      </c>
    </row>
    <row r="103" spans="1:12" ht="15.75" customHeight="1" x14ac:dyDescent="0.25">
      <c r="A103" s="537">
        <v>91</v>
      </c>
      <c r="B103" s="647" t="s">
        <v>27</v>
      </c>
      <c r="C103" s="78" t="s">
        <v>121</v>
      </c>
      <c r="D103" s="679" t="s">
        <v>44</v>
      </c>
      <c r="E103" s="427" t="s">
        <v>283</v>
      </c>
      <c r="F103" s="537">
        <v>91</v>
      </c>
      <c r="G103" s="78" t="s">
        <v>121</v>
      </c>
      <c r="I103" s="537">
        <v>91</v>
      </c>
      <c r="J103" s="78" t="s">
        <v>121</v>
      </c>
      <c r="L103" s="1124"/>
    </row>
    <row r="104" spans="1:12" ht="15.75" customHeight="1" x14ac:dyDescent="0.25">
      <c r="A104" s="537">
        <v>92</v>
      </c>
      <c r="B104" s="647" t="s">
        <v>28</v>
      </c>
      <c r="C104" s="19" t="s">
        <v>115</v>
      </c>
      <c r="D104" s="679" t="s">
        <v>44</v>
      </c>
      <c r="F104" s="537">
        <v>92</v>
      </c>
      <c r="G104" s="19" t="s">
        <v>115</v>
      </c>
      <c r="I104" s="537">
        <v>92</v>
      </c>
      <c r="J104" s="19" t="s">
        <v>115</v>
      </c>
      <c r="L104" s="1115">
        <v>6.11</v>
      </c>
    </row>
    <row r="105" spans="1:12" ht="15.75" customHeight="1" x14ac:dyDescent="0.25">
      <c r="A105" s="537">
        <v>93</v>
      </c>
      <c r="B105" s="647" t="s">
        <v>75</v>
      </c>
      <c r="C105" s="25" t="s">
        <v>119</v>
      </c>
      <c r="D105" s="679" t="s">
        <v>44</v>
      </c>
      <c r="F105" s="537">
        <v>93</v>
      </c>
      <c r="G105" s="25" t="s">
        <v>119</v>
      </c>
      <c r="I105" s="537">
        <v>93</v>
      </c>
      <c r="J105" s="25" t="s">
        <v>119</v>
      </c>
      <c r="L105" s="1373">
        <v>6.1</v>
      </c>
    </row>
    <row r="106" spans="1:12" ht="15.75" customHeight="1" x14ac:dyDescent="0.25">
      <c r="A106" s="537">
        <v>94</v>
      </c>
      <c r="B106" s="647" t="s">
        <v>74</v>
      </c>
      <c r="C106" s="19" t="s">
        <v>116</v>
      </c>
      <c r="D106" s="679" t="s">
        <v>44</v>
      </c>
      <c r="F106" s="537">
        <v>94</v>
      </c>
      <c r="G106" s="19" t="s">
        <v>116</v>
      </c>
      <c r="I106" s="537">
        <v>94</v>
      </c>
      <c r="J106" s="19" t="s">
        <v>116</v>
      </c>
      <c r="L106" s="1115">
        <v>6.14</v>
      </c>
    </row>
    <row r="107" spans="1:12" ht="15.75" customHeight="1" x14ac:dyDescent="0.25">
      <c r="A107" s="537">
        <v>95</v>
      </c>
      <c r="B107" s="1226" t="s">
        <v>38</v>
      </c>
      <c r="C107" s="862" t="b">
        <v>1</v>
      </c>
      <c r="D107" s="679" t="s">
        <v>44</v>
      </c>
      <c r="E107" s="267" t="s">
        <v>283</v>
      </c>
      <c r="F107" s="537">
        <v>95</v>
      </c>
      <c r="G107" s="19" t="b">
        <f>C107</f>
        <v>1</v>
      </c>
      <c r="I107" s="537">
        <v>95</v>
      </c>
      <c r="J107" s="19" t="b">
        <f>C107</f>
        <v>1</v>
      </c>
      <c r="L107" s="1115">
        <v>6.15</v>
      </c>
    </row>
    <row r="108" spans="1:12" ht="15.75" customHeight="1" x14ac:dyDescent="0.25">
      <c r="A108" s="269">
        <v>96</v>
      </c>
      <c r="B108" s="659" t="s">
        <v>36</v>
      </c>
      <c r="C108" s="71"/>
      <c r="D108" s="679" t="s">
        <v>44</v>
      </c>
      <c r="E108" s="198"/>
      <c r="F108" s="269">
        <v>96</v>
      </c>
      <c r="G108" s="71"/>
      <c r="I108" s="269">
        <v>96</v>
      </c>
      <c r="J108" s="71"/>
      <c r="L108" s="1115"/>
    </row>
    <row r="109" spans="1:12" ht="15.75" customHeight="1" x14ac:dyDescent="0.25">
      <c r="A109" s="269">
        <v>97</v>
      </c>
      <c r="B109" s="659" t="s">
        <v>32</v>
      </c>
      <c r="C109" s="71"/>
      <c r="D109" s="679" t="s">
        <v>44</v>
      </c>
      <c r="E109" s="198"/>
      <c r="F109" s="269">
        <v>97</v>
      </c>
      <c r="G109" s="71"/>
      <c r="I109" s="269">
        <v>97</v>
      </c>
      <c r="J109" s="71"/>
      <c r="L109" s="1115"/>
    </row>
    <row r="110" spans="1:12" s="7" customFormat="1" ht="15.75" customHeight="1" x14ac:dyDescent="0.25">
      <c r="A110" s="269">
        <v>98</v>
      </c>
      <c r="B110" s="659" t="s">
        <v>39</v>
      </c>
      <c r="C110" s="1181" t="s">
        <v>47</v>
      </c>
      <c r="D110" s="1143" t="s">
        <v>130</v>
      </c>
      <c r="E110" s="198"/>
      <c r="F110" s="269">
        <v>98</v>
      </c>
      <c r="G110" s="1181" t="s">
        <v>47</v>
      </c>
      <c r="I110" s="269">
        <v>98</v>
      </c>
      <c r="J110" s="1181" t="s">
        <v>47</v>
      </c>
      <c r="L110" s="1115"/>
    </row>
    <row r="111" spans="1:12" s="7" customFormat="1" ht="15.75" customHeight="1" x14ac:dyDescent="0.25">
      <c r="A111" s="269">
        <v>99</v>
      </c>
      <c r="B111" s="659" t="s">
        <v>29</v>
      </c>
      <c r="C111" s="1209" t="s">
        <v>117</v>
      </c>
      <c r="D111" s="1143" t="s">
        <v>130</v>
      </c>
      <c r="E111" s="198"/>
      <c r="F111" s="269">
        <v>99</v>
      </c>
      <c r="G111" s="1181" t="s">
        <v>117</v>
      </c>
      <c r="I111" s="269">
        <v>99</v>
      </c>
      <c r="J111" s="1181" t="s">
        <v>117</v>
      </c>
      <c r="L111" s="1115"/>
    </row>
    <row r="112" spans="1:12" s="7" customFormat="1" ht="15.75" x14ac:dyDescent="0.25">
      <c r="A112" s="175" t="s">
        <v>122</v>
      </c>
      <c r="C112" s="66">
        <v>49</v>
      </c>
      <c r="D112" s="56"/>
      <c r="E112" s="56"/>
      <c r="G112" s="66">
        <v>49</v>
      </c>
      <c r="J112" s="66">
        <v>49</v>
      </c>
    </row>
    <row r="113" spans="1:13" s="7" customFormat="1" x14ac:dyDescent="0.25">
      <c r="C113" s="195"/>
      <c r="D113" s="57"/>
    </row>
    <row r="114" spans="1:13" s="7" customFormat="1" ht="15.75" x14ac:dyDescent="0.25">
      <c r="A114" s="778">
        <v>1.1000000000000001</v>
      </c>
      <c r="B114" s="1607" t="s">
        <v>159</v>
      </c>
      <c r="C114" s="1607"/>
      <c r="D114" s="1607"/>
      <c r="E114" s="1607"/>
      <c r="F114" s="1607"/>
      <c r="I114" s="178"/>
      <c r="J114" s="775"/>
      <c r="K114" s="775"/>
      <c r="L114" s="775"/>
      <c r="M114" s="775"/>
    </row>
    <row r="115" spans="1:13" s="7" customFormat="1" ht="15.75" customHeight="1" x14ac:dyDescent="0.25">
      <c r="A115" s="1627">
        <v>1.2</v>
      </c>
      <c r="B115" s="1649" t="s">
        <v>866</v>
      </c>
      <c r="C115" s="1650"/>
      <c r="D115" s="1650"/>
      <c r="E115" s="1650"/>
      <c r="F115" s="1651"/>
      <c r="I115" s="178"/>
      <c r="J115" s="610"/>
      <c r="K115" s="610"/>
      <c r="L115" s="610"/>
      <c r="M115" s="610"/>
    </row>
    <row r="116" spans="1:13" s="7" customFormat="1" ht="15.75" x14ac:dyDescent="0.25">
      <c r="A116" s="1641"/>
      <c r="B116" s="1652"/>
      <c r="C116" s="1653"/>
      <c r="D116" s="1653"/>
      <c r="E116" s="1653"/>
      <c r="F116" s="1654"/>
      <c r="I116" s="178"/>
      <c r="J116" s="610"/>
      <c r="K116" s="610"/>
      <c r="L116" s="610"/>
      <c r="M116" s="610"/>
    </row>
    <row r="117" spans="1:13" s="7" customFormat="1" ht="15.75" x14ac:dyDescent="0.25">
      <c r="A117" s="781">
        <v>1.3</v>
      </c>
      <c r="B117" s="1565" t="s">
        <v>544</v>
      </c>
      <c r="C117" s="1565"/>
      <c r="D117" s="1565"/>
      <c r="E117" s="1565"/>
      <c r="F117" s="1565"/>
      <c r="I117" s="178"/>
      <c r="J117" s="610"/>
      <c r="K117" s="610"/>
      <c r="L117" s="610"/>
      <c r="M117" s="610"/>
    </row>
    <row r="118" spans="1:13" s="7" customFormat="1" ht="15.75" x14ac:dyDescent="0.25">
      <c r="A118" s="778">
        <v>1.7</v>
      </c>
      <c r="B118" s="1589" t="s">
        <v>539</v>
      </c>
      <c r="C118" s="1589"/>
      <c r="D118" s="1589"/>
      <c r="E118" s="1589"/>
      <c r="F118" s="1589"/>
      <c r="I118" s="651"/>
      <c r="J118" s="610"/>
      <c r="K118" s="610"/>
      <c r="L118" s="610"/>
      <c r="M118" s="610"/>
    </row>
    <row r="119" spans="1:13" s="7" customFormat="1" ht="15.75" x14ac:dyDescent="0.25">
      <c r="A119" s="778">
        <v>1.8</v>
      </c>
      <c r="B119" s="1589" t="s">
        <v>540</v>
      </c>
      <c r="C119" s="1589"/>
      <c r="D119" s="1589"/>
      <c r="E119" s="1589"/>
      <c r="F119" s="1589"/>
      <c r="I119" s="178"/>
      <c r="J119" s="610"/>
      <c r="K119" s="610"/>
      <c r="L119" s="610"/>
      <c r="M119" s="610"/>
    </row>
    <row r="120" spans="1:13" s="7" customFormat="1" ht="15.75" x14ac:dyDescent="0.25">
      <c r="A120" s="784">
        <v>1.1000000000000001</v>
      </c>
      <c r="B120" s="1565" t="s">
        <v>555</v>
      </c>
      <c r="C120" s="1565"/>
      <c r="D120" s="1565"/>
      <c r="E120" s="1565"/>
      <c r="F120" s="1565"/>
      <c r="I120" s="132"/>
      <c r="J120" s="132"/>
      <c r="K120" s="1169"/>
      <c r="L120" s="1169"/>
      <c r="M120" s="1169"/>
    </row>
    <row r="121" spans="1:13" s="7" customFormat="1" ht="15.75" x14ac:dyDescent="0.25">
      <c r="A121" s="781">
        <v>1.1299999999999999</v>
      </c>
      <c r="B121" s="1586" t="s">
        <v>786</v>
      </c>
      <c r="C121" s="1587"/>
      <c r="D121" s="1587"/>
      <c r="E121" s="1587"/>
      <c r="F121" s="1588"/>
      <c r="I121" s="178"/>
      <c r="J121" s="610"/>
      <c r="K121" s="610"/>
      <c r="L121" s="610"/>
      <c r="M121" s="610"/>
    </row>
    <row r="122" spans="1:13" s="7" customFormat="1" ht="15.75" x14ac:dyDescent="0.25">
      <c r="A122" s="778">
        <v>1.17</v>
      </c>
      <c r="B122" s="1589" t="s">
        <v>557</v>
      </c>
      <c r="C122" s="1589"/>
      <c r="D122" s="1589"/>
      <c r="E122" s="1589"/>
      <c r="F122" s="1589"/>
      <c r="I122" s="178"/>
      <c r="J122" s="610"/>
      <c r="K122" s="610"/>
      <c r="L122" s="610"/>
      <c r="M122" s="610"/>
    </row>
    <row r="123" spans="1:13" s="7" customFormat="1" ht="15.75" x14ac:dyDescent="0.25">
      <c r="A123" s="781">
        <v>1.18</v>
      </c>
      <c r="B123" s="1570" t="s">
        <v>556</v>
      </c>
      <c r="C123" s="1571"/>
      <c r="D123" s="1571"/>
      <c r="E123" s="1571"/>
      <c r="F123" s="1572"/>
      <c r="I123" s="132"/>
      <c r="J123" s="686"/>
      <c r="K123" s="686"/>
      <c r="L123" s="686"/>
      <c r="M123" s="686"/>
    </row>
    <row r="124" spans="1:13" s="7" customFormat="1" ht="15.75" x14ac:dyDescent="0.25">
      <c r="A124" s="778">
        <v>2.1</v>
      </c>
      <c r="B124" s="1589" t="s">
        <v>404</v>
      </c>
      <c r="C124" s="1589"/>
      <c r="D124" s="1589"/>
      <c r="E124" s="1589"/>
      <c r="F124" s="1589"/>
      <c r="I124" s="178"/>
      <c r="J124" s="421"/>
      <c r="K124" s="421"/>
      <c r="L124" s="421"/>
      <c r="M124" s="421"/>
    </row>
    <row r="125" spans="1:13" s="7" customFormat="1" ht="15.75" x14ac:dyDescent="0.25">
      <c r="A125" s="1413">
        <v>2.8</v>
      </c>
      <c r="B125" s="1593" t="s">
        <v>957</v>
      </c>
      <c r="C125" s="1594"/>
      <c r="D125" s="1594"/>
      <c r="E125" s="1594"/>
      <c r="F125" s="1595"/>
      <c r="G125" s="610"/>
      <c r="I125" s="178"/>
      <c r="J125" s="421"/>
      <c r="K125" s="421"/>
      <c r="L125" s="421"/>
      <c r="M125" s="421"/>
    </row>
    <row r="126" spans="1:13" ht="15.75" x14ac:dyDescent="0.25">
      <c r="A126" s="778">
        <v>2.16</v>
      </c>
      <c r="B126" s="1589" t="s">
        <v>1053</v>
      </c>
      <c r="C126" s="1589"/>
      <c r="D126" s="1589"/>
      <c r="E126" s="1589"/>
      <c r="F126" s="1589"/>
      <c r="G126" s="7"/>
      <c r="I126" s="178"/>
      <c r="J126" s="771"/>
      <c r="K126" s="610"/>
      <c r="L126" s="610"/>
      <c r="M126" s="610"/>
    </row>
    <row r="127" spans="1:13" ht="15.75" x14ac:dyDescent="0.25">
      <c r="A127" s="778">
        <v>2.17</v>
      </c>
      <c r="B127" s="1589" t="s">
        <v>1035</v>
      </c>
      <c r="C127" s="1589"/>
      <c r="D127" s="1589"/>
      <c r="E127" s="1589"/>
      <c r="F127" s="1589"/>
      <c r="G127" s="7"/>
      <c r="I127" s="676"/>
      <c r="J127" s="772"/>
      <c r="K127" s="1166"/>
      <c r="L127" s="1166"/>
      <c r="M127" s="1166"/>
    </row>
    <row r="128" spans="1:13" s="7" customFormat="1" ht="15.75" x14ac:dyDescent="0.25">
      <c r="A128" s="778">
        <v>2.1800000000000002</v>
      </c>
      <c r="B128" s="1589" t="s">
        <v>650</v>
      </c>
      <c r="C128" s="1589"/>
      <c r="D128" s="1589"/>
      <c r="E128" s="1589"/>
      <c r="F128" s="1589"/>
      <c r="I128" s="172"/>
      <c r="J128" s="421"/>
      <c r="K128" s="421"/>
      <c r="L128" s="421"/>
      <c r="M128" s="421"/>
    </row>
    <row r="129" spans="1:13" s="7" customFormat="1" ht="15.75" x14ac:dyDescent="0.25">
      <c r="A129" s="785">
        <v>2.2000000000000002</v>
      </c>
      <c r="B129" s="1592" t="s">
        <v>265</v>
      </c>
      <c r="C129" s="1592"/>
      <c r="D129" s="1592"/>
      <c r="E129" s="1592"/>
      <c r="F129" s="1592"/>
      <c r="I129" s="178"/>
      <c r="J129" s="610"/>
      <c r="K129" s="610"/>
      <c r="L129" s="610"/>
      <c r="M129" s="610"/>
    </row>
    <row r="130" spans="1:13" s="7" customFormat="1" ht="15.75" x14ac:dyDescent="0.25">
      <c r="A130" s="782">
        <v>2.2200000000000002</v>
      </c>
      <c r="B130" s="1589" t="s">
        <v>1054</v>
      </c>
      <c r="C130" s="1589"/>
      <c r="D130" s="1589"/>
      <c r="E130" s="1589"/>
      <c r="F130" s="1589"/>
      <c r="I130" s="178"/>
      <c r="J130" s="610"/>
      <c r="K130" s="610"/>
      <c r="L130" s="610"/>
      <c r="M130" s="610"/>
    </row>
    <row r="131" spans="1:13" s="7" customFormat="1" ht="15.75" x14ac:dyDescent="0.25">
      <c r="A131" s="778">
        <v>2.86</v>
      </c>
      <c r="B131" s="1586" t="s">
        <v>951</v>
      </c>
      <c r="C131" s="1587"/>
      <c r="D131" s="1587"/>
      <c r="E131" s="1587"/>
      <c r="F131" s="1588"/>
      <c r="I131" s="178"/>
      <c r="J131" s="610"/>
      <c r="K131" s="610"/>
      <c r="L131" s="610"/>
      <c r="M131" s="610"/>
    </row>
    <row r="132" spans="1:13" s="7" customFormat="1" ht="15.75" x14ac:dyDescent="0.25">
      <c r="A132" s="778">
        <v>2.87</v>
      </c>
      <c r="B132" s="1589" t="s">
        <v>955</v>
      </c>
      <c r="C132" s="1589"/>
      <c r="D132" s="1589"/>
      <c r="E132" s="1589"/>
      <c r="F132" s="1589"/>
      <c r="I132" s="178"/>
      <c r="J132" s="610"/>
      <c r="K132" s="610"/>
      <c r="L132" s="610"/>
      <c r="M132" s="610"/>
    </row>
    <row r="133" spans="1:13" s="7" customFormat="1" ht="15.75" x14ac:dyDescent="0.25">
      <c r="A133" s="778">
        <v>2.88</v>
      </c>
      <c r="B133" s="1589" t="s">
        <v>962</v>
      </c>
      <c r="C133" s="1589"/>
      <c r="D133" s="1589"/>
      <c r="E133" s="1589"/>
      <c r="F133" s="1589"/>
      <c r="I133" s="178"/>
      <c r="J133" s="677"/>
      <c r="K133" s="677"/>
      <c r="L133" s="677"/>
      <c r="M133" s="677"/>
    </row>
    <row r="134" spans="1:13" s="7" customFormat="1" ht="15.75" x14ac:dyDescent="0.25">
      <c r="A134" s="778">
        <v>2.91</v>
      </c>
      <c r="B134" s="1589" t="s">
        <v>1036</v>
      </c>
      <c r="C134" s="1589"/>
      <c r="D134" s="1589"/>
      <c r="E134" s="1589"/>
      <c r="F134" s="1589"/>
    </row>
    <row r="135" spans="1:13" s="7" customFormat="1" ht="15.75" customHeight="1" x14ac:dyDescent="0.25">
      <c r="A135" s="1608">
        <v>2.95</v>
      </c>
      <c r="B135" s="1584" t="s">
        <v>959</v>
      </c>
      <c r="C135" s="1584"/>
      <c r="D135" s="1584"/>
      <c r="E135" s="1584"/>
      <c r="F135" s="1584"/>
    </row>
    <row r="136" spans="1:13" s="7" customFormat="1" ht="15" customHeight="1" x14ac:dyDescent="0.25">
      <c r="A136" s="1609"/>
      <c r="B136" s="1584"/>
      <c r="C136" s="1584"/>
      <c r="D136" s="1584"/>
      <c r="E136" s="1584"/>
      <c r="F136" s="1584"/>
    </row>
    <row r="137" spans="1:13" s="7" customFormat="1" ht="15" customHeight="1" x14ac:dyDescent="0.25">
      <c r="A137" s="1610"/>
      <c r="B137" s="1584"/>
      <c r="C137" s="1584"/>
      <c r="D137" s="1584"/>
      <c r="E137" s="1584"/>
      <c r="F137" s="1584"/>
    </row>
    <row r="138" spans="1:13" s="7" customFormat="1" x14ac:dyDescent="0.25">
      <c r="D138" s="294"/>
    </row>
    <row r="139" spans="1:13" s="7" customFormat="1" x14ac:dyDescent="0.25">
      <c r="D139" s="294"/>
    </row>
    <row r="140" spans="1:13" s="7" customFormat="1" x14ac:dyDescent="0.25">
      <c r="D140" s="294"/>
    </row>
    <row r="141" spans="1:13" s="7" customFormat="1" x14ac:dyDescent="0.25">
      <c r="D141" s="294"/>
    </row>
    <row r="142" spans="1:13" s="7" customFormat="1" x14ac:dyDescent="0.25">
      <c r="D142" s="294"/>
    </row>
    <row r="143" spans="1:13" s="7" customFormat="1" x14ac:dyDescent="0.25">
      <c r="D143" s="294"/>
    </row>
    <row r="144" spans="1:13"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sheetData>
  <mergeCells count="37">
    <mergeCell ref="A135:A137"/>
    <mergeCell ref="B135:F137"/>
    <mergeCell ref="B132:F132"/>
    <mergeCell ref="B114:F114"/>
    <mergeCell ref="B117:F117"/>
    <mergeCell ref="B118:F118"/>
    <mergeCell ref="B119:F119"/>
    <mergeCell ref="B115:F116"/>
    <mergeCell ref="B130:F130"/>
    <mergeCell ref="B129:F129"/>
    <mergeCell ref="B133:F133"/>
    <mergeCell ref="B131:F131"/>
    <mergeCell ref="C23:C24"/>
    <mergeCell ref="E24:F24"/>
    <mergeCell ref="E20:F20"/>
    <mergeCell ref="E23:F23"/>
    <mergeCell ref="I32:J32"/>
    <mergeCell ref="E31:F31"/>
    <mergeCell ref="H23:I23"/>
    <mergeCell ref="E26:F26"/>
    <mergeCell ref="E27:F27"/>
    <mergeCell ref="J9:L18"/>
    <mergeCell ref="A115:A116"/>
    <mergeCell ref="B122:F122"/>
    <mergeCell ref="B120:F120"/>
    <mergeCell ref="B134:F134"/>
    <mergeCell ref="B123:F123"/>
    <mergeCell ref="B125:F125"/>
    <mergeCell ref="B121:F121"/>
    <mergeCell ref="B124:F124"/>
    <mergeCell ref="B126:F126"/>
    <mergeCell ref="B127:F127"/>
    <mergeCell ref="B128:F128"/>
    <mergeCell ref="A32:C32"/>
    <mergeCell ref="F32:G32"/>
    <mergeCell ref="A23:A24"/>
    <mergeCell ref="B23:B24"/>
  </mergeCells>
  <pageMargins left="0.23622047244094491" right="0.23622047244094491" top="0.19685039370078741" bottom="0.15748031496062992" header="0.11811023622047245" footer="0.11811023622047245"/>
  <pageSetup paperSize="8"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156"/>
  <sheetViews>
    <sheetView zoomScale="75" zoomScaleNormal="75" workbookViewId="0">
      <selection activeCell="A9" sqref="A9"/>
    </sheetView>
  </sheetViews>
  <sheetFormatPr defaultRowHeight="15" x14ac:dyDescent="0.25"/>
  <cols>
    <col min="1" max="1" width="7.7109375" style="7" customWidth="1"/>
    <col min="2" max="2" width="54.42578125" style="7" customWidth="1"/>
    <col min="3" max="3" width="79.42578125" customWidth="1"/>
    <col min="4" max="4" width="3.140625" style="294" bestFit="1" customWidth="1"/>
    <col min="5" max="5" width="8.5703125" style="7" customWidth="1"/>
    <col min="6" max="6" width="7.7109375" style="7" customWidth="1"/>
    <col min="7" max="7" width="54.7109375" customWidth="1"/>
    <col min="8" max="8" width="5" style="7" customWidth="1"/>
    <col min="9" max="9" width="8.42578125" style="7" customWidth="1"/>
    <col min="10" max="10" width="54.7109375" customWidth="1"/>
    <col min="11" max="11" width="3.5703125" style="7" customWidth="1"/>
    <col min="12" max="12" width="20.5703125" style="7" customWidth="1"/>
    <col min="13" max="34" width="9.140625" style="7"/>
  </cols>
  <sheetData>
    <row r="1" spans="1:12" s="7" customFormat="1" x14ac:dyDescent="0.25">
      <c r="D1" s="294"/>
    </row>
    <row r="2" spans="1:12" s="7" customFormat="1" x14ac:dyDescent="0.25">
      <c r="D2" s="294"/>
    </row>
    <row r="3" spans="1:12" s="7" customFormat="1" x14ac:dyDescent="0.25">
      <c r="D3" s="294"/>
    </row>
    <row r="4" spans="1:12" s="7" customFormat="1" ht="18" x14ac:dyDescent="0.25">
      <c r="B4" s="1220" t="s">
        <v>888</v>
      </c>
    </row>
    <row r="5" spans="1:12" s="7" customFormat="1" x14ac:dyDescent="0.25">
      <c r="D5" s="294"/>
    </row>
    <row r="6" spans="1:12" s="7" customFormat="1" x14ac:dyDescent="0.25">
      <c r="D6" s="294"/>
    </row>
    <row r="7" spans="1:12" s="7" customFormat="1" ht="11.25" customHeight="1" x14ac:dyDescent="0.25">
      <c r="D7" s="294"/>
    </row>
    <row r="8" spans="1:12" s="7" customFormat="1" x14ac:dyDescent="0.25">
      <c r="D8" s="294"/>
      <c r="J8" s="1246"/>
      <c r="K8" s="1246"/>
      <c r="L8" s="1246"/>
    </row>
    <row r="9" spans="1:12" s="175" customFormat="1" ht="15.75" x14ac:dyDescent="0.25">
      <c r="A9" s="1221" t="s">
        <v>131</v>
      </c>
      <c r="D9" s="56"/>
      <c r="E9" s="1221"/>
      <c r="F9" s="1221"/>
      <c r="J9" s="1246"/>
      <c r="K9" s="1246"/>
      <c r="L9" s="1246"/>
    </row>
    <row r="10" spans="1:12" s="175" customFormat="1" ht="15.75" x14ac:dyDescent="0.25">
      <c r="A10" s="1115">
        <v>1</v>
      </c>
      <c r="B10" s="873" t="s">
        <v>127</v>
      </c>
      <c r="C10" s="244" t="s">
        <v>128</v>
      </c>
      <c r="D10" s="56"/>
      <c r="E10" s="1221"/>
      <c r="F10" s="1221"/>
      <c r="J10" s="1246"/>
      <c r="K10" s="1246"/>
      <c r="L10" s="1246"/>
    </row>
    <row r="11" spans="1:12" s="7" customFormat="1" ht="15.75" x14ac:dyDescent="0.25">
      <c r="A11" s="1115">
        <v>2</v>
      </c>
      <c r="B11" s="873" t="s">
        <v>91</v>
      </c>
      <c r="C11" s="1188" t="s">
        <v>226</v>
      </c>
      <c r="D11" s="294"/>
      <c r="E11" s="822" t="s">
        <v>95</v>
      </c>
      <c r="F11" s="1241"/>
      <c r="G11" s="1181" t="s">
        <v>228</v>
      </c>
      <c r="H11" s="1195"/>
      <c r="I11" s="581"/>
      <c r="J11" s="1246"/>
      <c r="K11" s="1246"/>
      <c r="L11" s="1246"/>
    </row>
    <row r="12" spans="1:12" s="7" customFormat="1" ht="15.75" x14ac:dyDescent="0.25">
      <c r="A12" s="1115">
        <v>3</v>
      </c>
      <c r="B12" s="873" t="s">
        <v>229</v>
      </c>
      <c r="C12" s="1188" t="s">
        <v>230</v>
      </c>
      <c r="D12" s="294"/>
      <c r="E12" s="1207"/>
      <c r="F12" s="1207"/>
      <c r="G12" s="668"/>
      <c r="H12" s="1195"/>
      <c r="I12" s="581"/>
      <c r="J12" s="1246"/>
      <c r="K12" s="1246"/>
      <c r="L12" s="1246"/>
    </row>
    <row r="13" spans="1:12" s="7" customFormat="1" ht="15.75" x14ac:dyDescent="0.25">
      <c r="A13" s="1115">
        <v>4</v>
      </c>
      <c r="B13" s="873" t="s">
        <v>90</v>
      </c>
      <c r="C13" s="1181" t="s">
        <v>552</v>
      </c>
      <c r="D13" s="294"/>
      <c r="E13" s="822" t="s">
        <v>95</v>
      </c>
      <c r="F13" s="1241"/>
      <c r="G13" s="1181" t="s">
        <v>227</v>
      </c>
      <c r="H13" s="1195"/>
      <c r="I13" s="581"/>
      <c r="J13" s="1246"/>
      <c r="K13" s="1246"/>
      <c r="L13" s="1246"/>
    </row>
    <row r="14" spans="1:12" s="7" customFormat="1" ht="15.75" x14ac:dyDescent="0.25">
      <c r="A14" s="1115">
        <v>5</v>
      </c>
      <c r="B14" s="873" t="s">
        <v>554</v>
      </c>
      <c r="C14" s="1181" t="s">
        <v>553</v>
      </c>
      <c r="D14" s="294"/>
      <c r="E14" s="822" t="s">
        <v>95</v>
      </c>
      <c r="F14" s="1241"/>
      <c r="G14" s="1181" t="s">
        <v>543</v>
      </c>
      <c r="H14" s="1195"/>
      <c r="I14" s="581"/>
      <c r="J14" s="1246"/>
      <c r="K14" s="1246"/>
      <c r="L14" s="1246"/>
    </row>
    <row r="15" spans="1:12" s="7" customFormat="1" ht="15.75" x14ac:dyDescent="0.25">
      <c r="A15" s="1115">
        <v>6</v>
      </c>
      <c r="B15" s="873" t="s">
        <v>231</v>
      </c>
      <c r="C15" s="1181" t="s">
        <v>241</v>
      </c>
      <c r="D15" s="294"/>
      <c r="E15" s="822" t="s">
        <v>95</v>
      </c>
      <c r="F15" s="1241"/>
      <c r="G15" s="1181" t="s">
        <v>236</v>
      </c>
      <c r="H15" s="1195"/>
      <c r="I15" s="581"/>
      <c r="J15" s="1246"/>
      <c r="K15" s="1246"/>
      <c r="L15" s="1246"/>
    </row>
    <row r="16" spans="1:12" s="7" customFormat="1" ht="15.75" x14ac:dyDescent="0.25">
      <c r="A16" s="1115">
        <v>7</v>
      </c>
      <c r="B16" s="873" t="s">
        <v>232</v>
      </c>
      <c r="C16" s="1181" t="s">
        <v>242</v>
      </c>
      <c r="D16" s="294"/>
      <c r="E16" s="822" t="s">
        <v>95</v>
      </c>
      <c r="F16" s="1241"/>
      <c r="G16" s="1181" t="s">
        <v>237</v>
      </c>
      <c r="H16" s="1195"/>
      <c r="I16" s="581"/>
      <c r="J16" s="1246"/>
      <c r="K16" s="1246"/>
      <c r="L16" s="1246"/>
    </row>
    <row r="17" spans="1:12" s="7" customFormat="1" ht="15.75" x14ac:dyDescent="0.25">
      <c r="A17" s="1115">
        <v>8</v>
      </c>
      <c r="B17" s="873" t="s">
        <v>233</v>
      </c>
      <c r="C17" s="1181" t="s">
        <v>243</v>
      </c>
      <c r="D17" s="294"/>
      <c r="E17" s="822" t="s">
        <v>95</v>
      </c>
      <c r="F17" s="1241"/>
      <c r="G17" s="1181" t="s">
        <v>238</v>
      </c>
      <c r="H17" s="1195"/>
      <c r="I17" s="581"/>
      <c r="J17" s="1240"/>
      <c r="K17" s="1240"/>
      <c r="L17" s="1240"/>
    </row>
    <row r="18" spans="1:12" s="7" customFormat="1" ht="15.75" x14ac:dyDescent="0.25">
      <c r="A18" s="1115">
        <v>9</v>
      </c>
      <c r="B18" s="873" t="s">
        <v>101</v>
      </c>
      <c r="C18" s="1187">
        <v>43938</v>
      </c>
      <c r="D18" s="294"/>
      <c r="E18" s="820"/>
      <c r="F18" s="820"/>
      <c r="G18" s="175"/>
      <c r="H18" s="175"/>
      <c r="I18" s="172"/>
      <c r="J18" s="1240"/>
      <c r="K18" s="1240"/>
      <c r="L18" s="1240"/>
    </row>
    <row r="19" spans="1:12" s="7" customFormat="1" ht="15.75" x14ac:dyDescent="0.25">
      <c r="A19" s="1115">
        <v>10</v>
      </c>
      <c r="B19" s="873" t="s">
        <v>123</v>
      </c>
      <c r="C19" s="821">
        <v>0.45520833333333338</v>
      </c>
      <c r="D19" s="294"/>
      <c r="E19" s="820"/>
      <c r="F19" s="820"/>
      <c r="G19" s="175"/>
      <c r="H19" s="175"/>
      <c r="I19" s="172"/>
      <c r="J19" s="1240"/>
      <c r="K19" s="1240"/>
      <c r="L19" s="1240"/>
    </row>
    <row r="20" spans="1:12" s="7" customFormat="1" ht="15.75" x14ac:dyDescent="0.25">
      <c r="A20" s="1115">
        <v>11</v>
      </c>
      <c r="B20" s="873" t="s">
        <v>124</v>
      </c>
      <c r="C20" s="878" t="s">
        <v>125</v>
      </c>
      <c r="D20" s="294"/>
      <c r="E20" s="1643"/>
      <c r="F20" s="1643"/>
      <c r="G20" s="258"/>
      <c r="H20" s="258"/>
      <c r="I20" s="172"/>
    </row>
    <row r="21" spans="1:12" s="7" customFormat="1" ht="15.75" x14ac:dyDescent="0.25">
      <c r="A21" s="1115">
        <v>12</v>
      </c>
      <c r="B21" s="873" t="s">
        <v>102</v>
      </c>
      <c r="C21" s="1187">
        <v>43942</v>
      </c>
      <c r="D21" s="294"/>
      <c r="E21" s="820"/>
      <c r="F21" s="820"/>
      <c r="G21" s="175"/>
      <c r="H21" s="175"/>
      <c r="I21" s="172"/>
    </row>
    <row r="22" spans="1:12" s="7" customFormat="1" ht="15.75" x14ac:dyDescent="0.25">
      <c r="A22" s="1115">
        <v>13</v>
      </c>
      <c r="B22" s="873" t="s">
        <v>103</v>
      </c>
      <c r="C22" s="1187">
        <f>C21+7</f>
        <v>43949</v>
      </c>
      <c r="D22" s="294"/>
      <c r="E22" s="820"/>
      <c r="F22" s="820"/>
      <c r="G22" s="175"/>
      <c r="H22" s="186"/>
      <c r="I22" s="220"/>
      <c r="J22" s="212"/>
    </row>
    <row r="23" spans="1:12" s="7" customFormat="1" ht="15.75" x14ac:dyDescent="0.25">
      <c r="A23" s="1578">
        <v>14</v>
      </c>
      <c r="B23" s="1580" t="s">
        <v>85</v>
      </c>
      <c r="C23" s="1582" t="s">
        <v>98</v>
      </c>
      <c r="D23" s="294"/>
      <c r="E23" s="1642" t="s">
        <v>181</v>
      </c>
      <c r="F23" s="1642"/>
      <c r="G23" s="1198" t="s">
        <v>92</v>
      </c>
      <c r="H23" s="1646"/>
      <c r="I23" s="1646"/>
      <c r="J23" s="213"/>
    </row>
    <row r="24" spans="1:12" s="7" customFormat="1" ht="15.75" x14ac:dyDescent="0.25">
      <c r="A24" s="1579"/>
      <c r="B24" s="1581"/>
      <c r="C24" s="1583"/>
      <c r="D24" s="294"/>
      <c r="E24" s="1642" t="s">
        <v>182</v>
      </c>
      <c r="F24" s="1642"/>
      <c r="G24" s="1181" t="s">
        <v>119</v>
      </c>
      <c r="H24" s="1172"/>
      <c r="I24" s="1172"/>
      <c r="J24" s="213"/>
    </row>
    <row r="25" spans="1:12" s="7" customFormat="1" ht="15.75" x14ac:dyDescent="0.25">
      <c r="A25" s="1115">
        <v>15</v>
      </c>
      <c r="B25" s="873" t="s">
        <v>86</v>
      </c>
      <c r="C25" s="109">
        <v>30000000</v>
      </c>
      <c r="D25" s="294"/>
      <c r="E25" s="823"/>
      <c r="F25" s="823"/>
      <c r="G25" s="175"/>
      <c r="H25" s="175"/>
      <c r="I25" s="172"/>
    </row>
    <row r="26" spans="1:12" s="7" customFormat="1" ht="15.75" x14ac:dyDescent="0.25">
      <c r="A26" s="1115">
        <v>16</v>
      </c>
      <c r="B26" s="873" t="s">
        <v>87</v>
      </c>
      <c r="C26" s="109">
        <f>(C25*(G26/100))+(C25*((1.5*340)/(100*365)))</f>
        <v>30641478.082191776</v>
      </c>
      <c r="D26" s="294"/>
      <c r="E26" s="1647" t="s">
        <v>100</v>
      </c>
      <c r="F26" s="1648"/>
      <c r="G26" s="1202">
        <v>100.741</v>
      </c>
      <c r="H26" s="218"/>
      <c r="I26" s="581"/>
    </row>
    <row r="27" spans="1:12" s="7" customFormat="1" ht="15.75" x14ac:dyDescent="0.25">
      <c r="A27" s="1115">
        <v>17</v>
      </c>
      <c r="B27" s="873" t="s">
        <v>83</v>
      </c>
      <c r="C27" s="109">
        <f>C26*(1-0.005)</f>
        <v>30488270.691780817</v>
      </c>
      <c r="D27" s="294"/>
      <c r="E27" s="1647" t="s">
        <v>89</v>
      </c>
      <c r="F27" s="1648"/>
      <c r="G27" s="998">
        <f>(C26-C27)/C26</f>
        <v>5.000000000000027E-3</v>
      </c>
      <c r="H27" s="260"/>
      <c r="I27" s="999"/>
    </row>
    <row r="28" spans="1:12" s="7" customFormat="1" ht="15.75" x14ac:dyDescent="0.25">
      <c r="A28" s="1115">
        <v>18</v>
      </c>
      <c r="B28" s="873" t="s">
        <v>88</v>
      </c>
      <c r="C28" s="1181" t="s">
        <v>99</v>
      </c>
      <c r="D28" s="294"/>
      <c r="E28" s="300"/>
      <c r="F28" s="300"/>
      <c r="G28" s="175"/>
      <c r="H28" s="175"/>
      <c r="I28" s="172"/>
    </row>
    <row r="29" spans="1:12" s="7" customFormat="1" ht="15.75" x14ac:dyDescent="0.25">
      <c r="A29" s="1115">
        <v>19</v>
      </c>
      <c r="B29" s="873" t="s">
        <v>82</v>
      </c>
      <c r="C29" s="666">
        <v>-6.1000000000000004E-3</v>
      </c>
      <c r="D29" s="294"/>
      <c r="E29" s="824"/>
      <c r="F29" s="824"/>
      <c r="G29" s="1195"/>
      <c r="H29" s="1195"/>
      <c r="I29" s="1168"/>
    </row>
    <row r="30" spans="1:12" s="7" customFormat="1" ht="15.75" x14ac:dyDescent="0.25">
      <c r="A30" s="1115">
        <v>20</v>
      </c>
      <c r="B30" s="873" t="s">
        <v>84</v>
      </c>
      <c r="C30" s="109">
        <f>C27*(1+((C29*(C22-C21))/(360)))</f>
        <v>30484654.444118209</v>
      </c>
      <c r="D30" s="294"/>
      <c r="E30" s="825"/>
      <c r="F30" s="825"/>
      <c r="G30" s="175"/>
      <c r="H30" s="175"/>
      <c r="I30" s="172"/>
    </row>
    <row r="31" spans="1:12" s="7" customFormat="1" ht="15.75" x14ac:dyDescent="0.25">
      <c r="A31" s="1115">
        <v>21</v>
      </c>
      <c r="B31" s="873" t="s">
        <v>316</v>
      </c>
      <c r="C31" s="244" t="s">
        <v>206</v>
      </c>
      <c r="D31" s="294"/>
      <c r="E31" s="1644" t="s">
        <v>95</v>
      </c>
      <c r="F31" s="1645"/>
      <c r="G31" s="244" t="s">
        <v>205</v>
      </c>
      <c r="H31" s="258"/>
      <c r="I31" s="581"/>
    </row>
    <row r="32" spans="1:12" s="7" customFormat="1" ht="31.5" x14ac:dyDescent="0.25">
      <c r="A32" s="1603" t="s">
        <v>820</v>
      </c>
      <c r="B32" s="1603"/>
      <c r="C32" s="1603"/>
      <c r="D32" s="56"/>
      <c r="E32" s="56"/>
      <c r="F32" s="1603" t="s">
        <v>821</v>
      </c>
      <c r="G32" s="1603"/>
      <c r="H32" s="66"/>
      <c r="I32" s="1577" t="s">
        <v>822</v>
      </c>
      <c r="J32" s="1577"/>
      <c r="K32" s="1242"/>
      <c r="L32" s="913" t="s">
        <v>858</v>
      </c>
    </row>
    <row r="33" spans="1:12" s="7" customFormat="1" ht="15.75" customHeight="1" x14ac:dyDescent="0.25">
      <c r="A33" s="537">
        <v>1</v>
      </c>
      <c r="B33" s="647" t="s">
        <v>0</v>
      </c>
      <c r="C33" s="1184" t="s">
        <v>672</v>
      </c>
      <c r="D33" s="269" t="s">
        <v>130</v>
      </c>
      <c r="E33" s="881" t="s">
        <v>283</v>
      </c>
      <c r="F33" s="537">
        <v>1</v>
      </c>
      <c r="G33" s="1183" t="s">
        <v>672</v>
      </c>
      <c r="I33" s="537">
        <v>1</v>
      </c>
      <c r="J33" s="1183" t="s">
        <v>672</v>
      </c>
      <c r="L33" s="1115"/>
    </row>
    <row r="34" spans="1:12" s="7" customFormat="1" ht="15.75" customHeight="1" x14ac:dyDescent="0.25">
      <c r="A34" s="537">
        <v>2</v>
      </c>
      <c r="B34" s="647" t="s">
        <v>1</v>
      </c>
      <c r="C34" s="106" t="str">
        <f>G11</f>
        <v>AL61GG34LM12CV28I911</v>
      </c>
      <c r="D34" s="269" t="s">
        <v>130</v>
      </c>
      <c r="E34" s="1223" t="s">
        <v>283</v>
      </c>
      <c r="F34" s="537">
        <v>2</v>
      </c>
      <c r="G34" s="1185" t="str">
        <f>C34</f>
        <v>AL61GG34LM12CV28I911</v>
      </c>
      <c r="I34" s="537">
        <v>2</v>
      </c>
      <c r="J34" s="1185" t="str">
        <f>C34</f>
        <v>AL61GG34LM12CV28I911</v>
      </c>
      <c r="L34" s="1125" t="s">
        <v>963</v>
      </c>
    </row>
    <row r="35" spans="1:12" s="7" customFormat="1" ht="15.75" customHeight="1" x14ac:dyDescent="0.25">
      <c r="A35" s="537">
        <v>3</v>
      </c>
      <c r="B35" s="647" t="s">
        <v>40</v>
      </c>
      <c r="C35" s="106" t="str">
        <f>C34</f>
        <v>AL61GG34LM12CV28I911</v>
      </c>
      <c r="D35" s="269" t="s">
        <v>130</v>
      </c>
      <c r="E35" s="427"/>
      <c r="F35" s="537">
        <v>3</v>
      </c>
      <c r="G35" s="1185" t="str">
        <f>C35</f>
        <v>AL61GG34LM12CV28I911</v>
      </c>
      <c r="I35" s="537">
        <v>3</v>
      </c>
      <c r="J35" s="1185" t="str">
        <f>C35</f>
        <v>AL61GG34LM12CV28I911</v>
      </c>
      <c r="L35" s="1125">
        <v>4.0999999999999996</v>
      </c>
    </row>
    <row r="36" spans="1:12" s="7" customFormat="1" ht="15.75" customHeight="1" x14ac:dyDescent="0.25">
      <c r="A36" s="537">
        <v>4</v>
      </c>
      <c r="B36" s="647" t="s">
        <v>12</v>
      </c>
      <c r="C36" s="1209" t="s">
        <v>106</v>
      </c>
      <c r="D36" s="269" t="s">
        <v>130</v>
      </c>
      <c r="E36" s="1247"/>
      <c r="F36" s="537">
        <v>4</v>
      </c>
      <c r="G36" s="1181" t="s">
        <v>106</v>
      </c>
      <c r="I36" s="537">
        <v>4</v>
      </c>
      <c r="J36" s="1181" t="s">
        <v>106</v>
      </c>
      <c r="L36" s="1114"/>
    </row>
    <row r="37" spans="1:12" s="7" customFormat="1" ht="15.75" customHeight="1" x14ac:dyDescent="0.25">
      <c r="A37" s="537">
        <v>5</v>
      </c>
      <c r="B37" s="647" t="s">
        <v>2</v>
      </c>
      <c r="C37" s="106" t="s">
        <v>107</v>
      </c>
      <c r="D37" s="269" t="s">
        <v>130</v>
      </c>
      <c r="E37" s="1248"/>
      <c r="F37" s="537">
        <v>5</v>
      </c>
      <c r="G37" s="1185" t="str">
        <f>C37</f>
        <v>CDTI</v>
      </c>
      <c r="I37" s="537">
        <v>5</v>
      </c>
      <c r="J37" s="1185" t="str">
        <f>C37</f>
        <v>CDTI</v>
      </c>
      <c r="L37" s="1119"/>
    </row>
    <row r="38" spans="1:12" ht="15.75" customHeight="1" x14ac:dyDescent="0.25">
      <c r="A38" s="537">
        <v>6</v>
      </c>
      <c r="B38" s="647" t="s">
        <v>445</v>
      </c>
      <c r="C38" s="134"/>
      <c r="D38" s="269" t="s">
        <v>44</v>
      </c>
      <c r="E38" s="1247"/>
      <c r="F38" s="537">
        <v>6</v>
      </c>
      <c r="G38" s="104"/>
      <c r="I38" s="537">
        <v>6</v>
      </c>
      <c r="J38" s="104"/>
      <c r="L38" s="1114"/>
    </row>
    <row r="39" spans="1:12" ht="15.75" customHeight="1" x14ac:dyDescent="0.25">
      <c r="A39" s="537">
        <v>7</v>
      </c>
      <c r="B39" s="647" t="s">
        <v>446</v>
      </c>
      <c r="C39" s="42"/>
      <c r="D39" s="269" t="s">
        <v>43</v>
      </c>
      <c r="E39" s="881" t="s">
        <v>283</v>
      </c>
      <c r="F39" s="537">
        <v>7</v>
      </c>
      <c r="G39" s="1042"/>
      <c r="I39" s="537">
        <v>7</v>
      </c>
      <c r="J39" s="1042"/>
      <c r="L39" s="1126"/>
    </row>
    <row r="40" spans="1:12" ht="15.75" customHeight="1" x14ac:dyDescent="0.25">
      <c r="A40" s="537">
        <v>8</v>
      </c>
      <c r="B40" s="647" t="s">
        <v>447</v>
      </c>
      <c r="C40" s="42"/>
      <c r="D40" s="269" t="s">
        <v>43</v>
      </c>
      <c r="E40" s="881" t="s">
        <v>283</v>
      </c>
      <c r="F40" s="537">
        <v>8</v>
      </c>
      <c r="G40" s="1042"/>
      <c r="I40" s="537">
        <v>8</v>
      </c>
      <c r="J40" s="1042"/>
      <c r="L40" s="1114"/>
    </row>
    <row r="41" spans="1:12" ht="15.75" customHeight="1" x14ac:dyDescent="0.25">
      <c r="A41" s="537">
        <v>9</v>
      </c>
      <c r="B41" s="647" t="s">
        <v>5</v>
      </c>
      <c r="C41" s="1046" t="s">
        <v>208</v>
      </c>
      <c r="D41" s="269" t="s">
        <v>130</v>
      </c>
      <c r="E41" s="1211"/>
      <c r="F41" s="537">
        <v>9</v>
      </c>
      <c r="G41" s="1015" t="str">
        <f>C41</f>
        <v>TAKE</v>
      </c>
      <c r="I41" s="537">
        <v>9</v>
      </c>
      <c r="J41" s="1015" t="str">
        <f>C41</f>
        <v>TAKE</v>
      </c>
      <c r="L41" s="1115"/>
    </row>
    <row r="42" spans="1:12" ht="15.75" customHeight="1" x14ac:dyDescent="0.25">
      <c r="A42" s="537">
        <v>10</v>
      </c>
      <c r="B42" s="647" t="s">
        <v>6</v>
      </c>
      <c r="C42" s="1039" t="str">
        <f>C34</f>
        <v>AL61GG34LM12CV28I911</v>
      </c>
      <c r="D42" s="269" t="s">
        <v>130</v>
      </c>
      <c r="E42" s="427" t="s">
        <v>283</v>
      </c>
      <c r="F42" s="537">
        <v>10</v>
      </c>
      <c r="G42" s="1040" t="str">
        <f>C42</f>
        <v>AL61GG34LM12CV28I911</v>
      </c>
      <c r="I42" s="537">
        <v>10</v>
      </c>
      <c r="J42" s="1040" t="str">
        <f>C42</f>
        <v>AL61GG34LM12CV28I911</v>
      </c>
      <c r="L42" s="1125">
        <v>4.0999999999999996</v>
      </c>
    </row>
    <row r="43" spans="1:12" ht="15.75" customHeight="1" x14ac:dyDescent="0.25">
      <c r="A43" s="537">
        <v>11</v>
      </c>
      <c r="B43" s="647" t="s">
        <v>7</v>
      </c>
      <c r="C43" s="106" t="str">
        <f>G15</f>
        <v>549300KM1L458YNTN211</v>
      </c>
      <c r="D43" s="269" t="s">
        <v>130</v>
      </c>
      <c r="E43" s="1212"/>
      <c r="F43" s="537">
        <v>11</v>
      </c>
      <c r="G43" s="1040" t="str">
        <f>G16</f>
        <v>549300091MND56LQ2L89</v>
      </c>
      <c r="I43" s="537">
        <v>11</v>
      </c>
      <c r="J43" s="1040" t="str">
        <f>G17</f>
        <v>549300077NBE657MLP47</v>
      </c>
      <c r="L43" s="1125">
        <v>4.0999999999999996</v>
      </c>
    </row>
    <row r="44" spans="1:12" ht="15.75" customHeight="1" x14ac:dyDescent="0.25">
      <c r="A44" s="537">
        <v>12</v>
      </c>
      <c r="B44" s="647" t="s">
        <v>46</v>
      </c>
      <c r="C44" s="43" t="s">
        <v>108</v>
      </c>
      <c r="D44" s="269" t="s">
        <v>130</v>
      </c>
      <c r="E44" s="1212"/>
      <c r="F44" s="537">
        <v>12</v>
      </c>
      <c r="G44" s="1015" t="s">
        <v>108</v>
      </c>
      <c r="I44" s="537">
        <v>12</v>
      </c>
      <c r="J44" s="1015" t="s">
        <v>108</v>
      </c>
      <c r="L44" s="1125">
        <v>4.2</v>
      </c>
    </row>
    <row r="45" spans="1:12" ht="15.75" customHeight="1" x14ac:dyDescent="0.25">
      <c r="A45" s="537">
        <v>13</v>
      </c>
      <c r="B45" s="647" t="s">
        <v>8</v>
      </c>
      <c r="C45" s="134"/>
      <c r="D45" s="269" t="s">
        <v>43</v>
      </c>
      <c r="E45" s="427" t="s">
        <v>283</v>
      </c>
      <c r="F45" s="537">
        <v>13</v>
      </c>
      <c r="G45" s="104"/>
      <c r="I45" s="537">
        <v>13</v>
      </c>
      <c r="J45" s="104"/>
      <c r="L45" s="1115">
        <v>4.3</v>
      </c>
    </row>
    <row r="46" spans="1:12" ht="15.75" customHeight="1" x14ac:dyDescent="0.25">
      <c r="A46" s="537">
        <v>14</v>
      </c>
      <c r="B46" s="647" t="s">
        <v>9</v>
      </c>
      <c r="C46" s="42"/>
      <c r="D46" s="269" t="s">
        <v>43</v>
      </c>
      <c r="E46" s="1249"/>
      <c r="F46" s="537">
        <v>14</v>
      </c>
      <c r="G46" s="1042"/>
      <c r="I46" s="537">
        <v>14</v>
      </c>
      <c r="J46" s="1042"/>
      <c r="L46" s="1118"/>
    </row>
    <row r="47" spans="1:12" ht="15.75" customHeight="1" x14ac:dyDescent="0.25">
      <c r="A47" s="537">
        <v>15</v>
      </c>
      <c r="B47" s="647" t="s">
        <v>10</v>
      </c>
      <c r="C47" s="42"/>
      <c r="D47" s="269" t="s">
        <v>43</v>
      </c>
      <c r="E47" s="568"/>
      <c r="F47" s="537">
        <v>15</v>
      </c>
      <c r="G47" s="1042"/>
      <c r="I47" s="537">
        <v>15</v>
      </c>
      <c r="J47" s="1042"/>
      <c r="L47" s="1125">
        <v>4.3</v>
      </c>
    </row>
    <row r="48" spans="1:12" ht="15.75" customHeight="1" x14ac:dyDescent="0.25">
      <c r="A48" s="537">
        <v>16</v>
      </c>
      <c r="B48" s="647" t="s">
        <v>41</v>
      </c>
      <c r="C48" s="42"/>
      <c r="D48" s="269" t="s">
        <v>44</v>
      </c>
      <c r="E48" s="568"/>
      <c r="F48" s="537">
        <v>16</v>
      </c>
      <c r="G48" s="1042"/>
      <c r="I48" s="537">
        <v>16</v>
      </c>
      <c r="J48" s="1042"/>
      <c r="L48" s="1116"/>
    </row>
    <row r="49" spans="1:12" ht="15.75" customHeight="1" x14ac:dyDescent="0.25">
      <c r="A49" s="537">
        <v>17</v>
      </c>
      <c r="B49" s="647" t="s">
        <v>11</v>
      </c>
      <c r="C49" s="336" t="str">
        <f>G31</f>
        <v>549300WCGB70D06XZS54</v>
      </c>
      <c r="D49" s="269" t="s">
        <v>43</v>
      </c>
      <c r="E49" s="1223"/>
      <c r="F49" s="537">
        <v>17</v>
      </c>
      <c r="G49" s="1019" t="str">
        <f>C49</f>
        <v>549300WCGB70D06XZS54</v>
      </c>
      <c r="H49" s="182"/>
      <c r="I49" s="679">
        <v>17</v>
      </c>
      <c r="J49" s="1019" t="str">
        <f>C49</f>
        <v>549300WCGB70D06XZS54</v>
      </c>
      <c r="L49" s="1115">
        <v>4.5</v>
      </c>
    </row>
    <row r="50" spans="1:12" ht="15.75" customHeight="1" x14ac:dyDescent="0.25">
      <c r="A50" s="537">
        <v>18</v>
      </c>
      <c r="B50" s="647" t="s">
        <v>154</v>
      </c>
      <c r="C50" s="1019" t="str">
        <f>G13</f>
        <v>549300RM34L56MA11M54</v>
      </c>
      <c r="D50" s="269" t="s">
        <v>43</v>
      </c>
      <c r="E50" s="427" t="s">
        <v>283</v>
      </c>
      <c r="F50" s="679">
        <v>18</v>
      </c>
      <c r="G50" s="1037" t="str">
        <f>C50</f>
        <v>549300RM34L56MA11M54</v>
      </c>
      <c r="H50" s="182"/>
      <c r="I50" s="679">
        <v>18</v>
      </c>
      <c r="J50" s="1037" t="str">
        <f>C50</f>
        <v>549300RM34L56MA11M54</v>
      </c>
      <c r="L50" s="1115">
        <v>4.3</v>
      </c>
    </row>
    <row r="51" spans="1:12" ht="15.75" customHeight="1" x14ac:dyDescent="0.25">
      <c r="A51" s="678" t="s">
        <v>134</v>
      </c>
      <c r="B51" s="1224"/>
      <c r="C51" s="16"/>
      <c r="D51" s="1423"/>
      <c r="E51" s="200"/>
      <c r="F51" s="678"/>
      <c r="G51" s="16"/>
      <c r="I51" s="678"/>
      <c r="J51" s="16"/>
      <c r="L51" s="198"/>
    </row>
    <row r="52" spans="1:12" ht="15.75" customHeight="1" x14ac:dyDescent="0.25">
      <c r="A52" s="537">
        <v>1</v>
      </c>
      <c r="B52" s="647" t="s">
        <v>49</v>
      </c>
      <c r="C52" s="1015" t="s">
        <v>120</v>
      </c>
      <c r="D52" s="1143" t="s">
        <v>130</v>
      </c>
      <c r="E52" s="881" t="s">
        <v>283</v>
      </c>
      <c r="F52" s="537">
        <v>1</v>
      </c>
      <c r="G52" s="1015" t="s">
        <v>234</v>
      </c>
      <c r="I52" s="537">
        <v>1</v>
      </c>
      <c r="J52" s="1015" t="s">
        <v>235</v>
      </c>
      <c r="L52" s="1115">
        <v>3.1</v>
      </c>
    </row>
    <row r="53" spans="1:12" ht="15.75" customHeight="1" x14ac:dyDescent="0.25">
      <c r="A53" s="537">
        <v>2</v>
      </c>
      <c r="B53" s="647" t="s">
        <v>15</v>
      </c>
      <c r="C53" s="1042"/>
      <c r="D53" s="1143" t="s">
        <v>44</v>
      </c>
      <c r="E53" s="200"/>
      <c r="F53" s="537">
        <v>2</v>
      </c>
      <c r="G53" s="1042"/>
      <c r="I53" s="537">
        <v>2</v>
      </c>
      <c r="J53" s="1042"/>
      <c r="L53" s="1115"/>
    </row>
    <row r="54" spans="1:12" ht="15.75" customHeight="1" x14ac:dyDescent="0.25">
      <c r="A54" s="537">
        <v>3</v>
      </c>
      <c r="B54" s="647" t="s">
        <v>79</v>
      </c>
      <c r="C54" s="301" t="s">
        <v>571</v>
      </c>
      <c r="D54" s="1143" t="s">
        <v>130</v>
      </c>
      <c r="E54" s="199"/>
      <c r="F54" s="537">
        <v>3</v>
      </c>
      <c r="G54" s="301" t="s">
        <v>571</v>
      </c>
      <c r="I54" s="537">
        <v>3</v>
      </c>
      <c r="J54" s="301" t="s">
        <v>571</v>
      </c>
      <c r="L54" s="1128">
        <v>9.1999999999999993</v>
      </c>
    </row>
    <row r="55" spans="1:12" ht="15.75" customHeight="1" x14ac:dyDescent="0.25">
      <c r="A55" s="537">
        <v>4</v>
      </c>
      <c r="B55" s="647" t="s">
        <v>34</v>
      </c>
      <c r="C55" s="1019" t="s">
        <v>110</v>
      </c>
      <c r="D55" s="1143" t="s">
        <v>130</v>
      </c>
      <c r="E55" s="200"/>
      <c r="F55" s="679">
        <v>4</v>
      </c>
      <c r="G55" s="1019" t="s">
        <v>110</v>
      </c>
      <c r="H55" s="182"/>
      <c r="I55" s="679">
        <v>4</v>
      </c>
      <c r="J55" s="1019" t="s">
        <v>110</v>
      </c>
      <c r="L55" s="1115" t="s">
        <v>978</v>
      </c>
    </row>
    <row r="56" spans="1:12" ht="15.75" customHeight="1" x14ac:dyDescent="0.25">
      <c r="A56" s="537">
        <v>5</v>
      </c>
      <c r="B56" s="647" t="s">
        <v>16</v>
      </c>
      <c r="C56" s="1015" t="b">
        <v>0</v>
      </c>
      <c r="D56" s="1143" t="s">
        <v>130</v>
      </c>
      <c r="E56" s="200"/>
      <c r="F56" s="537">
        <v>5</v>
      </c>
      <c r="G56" s="1015" t="b">
        <v>0</v>
      </c>
      <c r="I56" s="537">
        <v>5</v>
      </c>
      <c r="J56" s="1015" t="b">
        <v>0</v>
      </c>
      <c r="L56" s="1115"/>
    </row>
    <row r="57" spans="1:12" ht="15.75" customHeight="1" x14ac:dyDescent="0.25">
      <c r="A57" s="537">
        <v>6</v>
      </c>
      <c r="B57" s="647" t="s">
        <v>50</v>
      </c>
      <c r="C57" s="1042"/>
      <c r="D57" s="1143" t="s">
        <v>44</v>
      </c>
      <c r="E57" s="200"/>
      <c r="F57" s="537">
        <v>6</v>
      </c>
      <c r="G57" s="1042"/>
      <c r="I57" s="537">
        <v>6</v>
      </c>
      <c r="J57" s="1042"/>
      <c r="L57" s="1115"/>
    </row>
    <row r="58" spans="1:12" ht="15.75" customHeight="1" x14ac:dyDescent="0.25">
      <c r="A58" s="537">
        <v>7</v>
      </c>
      <c r="B58" s="647" t="s">
        <v>13</v>
      </c>
      <c r="C58" s="1042"/>
      <c r="D58" s="1143" t="s">
        <v>44</v>
      </c>
      <c r="E58" s="200"/>
      <c r="F58" s="537">
        <v>7</v>
      </c>
      <c r="G58" s="1042"/>
      <c r="I58" s="537">
        <v>7</v>
      </c>
      <c r="J58" s="1042"/>
      <c r="L58" s="1115"/>
    </row>
    <row r="59" spans="1:12" ht="15.75" customHeight="1" x14ac:dyDescent="0.25">
      <c r="A59" s="537">
        <v>8</v>
      </c>
      <c r="B59" s="647" t="s">
        <v>14</v>
      </c>
      <c r="C59" s="1037" t="s">
        <v>170</v>
      </c>
      <c r="D59" s="1143" t="s">
        <v>130</v>
      </c>
      <c r="E59" s="881" t="s">
        <v>283</v>
      </c>
      <c r="F59" s="537">
        <v>8</v>
      </c>
      <c r="G59" s="1037" t="str">
        <f>C59</f>
        <v>XXXX</v>
      </c>
      <c r="I59" s="537">
        <v>8</v>
      </c>
      <c r="J59" s="1037" t="str">
        <f>C59</f>
        <v>XXXX</v>
      </c>
      <c r="L59" s="1121" t="s">
        <v>954</v>
      </c>
    </row>
    <row r="60" spans="1:12" ht="15.75" customHeight="1" x14ac:dyDescent="0.25">
      <c r="A60" s="537">
        <v>9</v>
      </c>
      <c r="B60" s="647" t="s">
        <v>51</v>
      </c>
      <c r="C60" s="1019" t="s">
        <v>104</v>
      </c>
      <c r="D60" s="1143" t="s">
        <v>130</v>
      </c>
      <c r="E60" s="200"/>
      <c r="F60" s="679">
        <v>9</v>
      </c>
      <c r="G60" s="1019" t="s">
        <v>104</v>
      </c>
      <c r="H60" s="182"/>
      <c r="I60" s="679">
        <v>9</v>
      </c>
      <c r="J60" s="1019" t="s">
        <v>104</v>
      </c>
      <c r="L60" s="1115">
        <v>8.4</v>
      </c>
    </row>
    <row r="61" spans="1:12" ht="15.75" customHeight="1" x14ac:dyDescent="0.25">
      <c r="A61" s="537">
        <v>10</v>
      </c>
      <c r="B61" s="647" t="s">
        <v>35</v>
      </c>
      <c r="C61" s="1035"/>
      <c r="D61" s="1143" t="s">
        <v>44</v>
      </c>
      <c r="E61" s="200"/>
      <c r="F61" s="679">
        <v>10</v>
      </c>
      <c r="G61" s="1035"/>
      <c r="H61" s="182"/>
      <c r="I61" s="679">
        <v>10</v>
      </c>
      <c r="J61" s="1035"/>
      <c r="L61" s="1115"/>
    </row>
    <row r="62" spans="1:12" ht="15.75" customHeight="1" x14ac:dyDescent="0.25">
      <c r="A62" s="537">
        <v>11</v>
      </c>
      <c r="B62" s="647" t="s">
        <v>52</v>
      </c>
      <c r="C62" s="1019">
        <v>2011</v>
      </c>
      <c r="D62" s="1143" t="s">
        <v>44</v>
      </c>
      <c r="E62" s="200"/>
      <c r="F62" s="679">
        <v>11</v>
      </c>
      <c r="G62" s="1019">
        <v>2011</v>
      </c>
      <c r="H62" s="182"/>
      <c r="I62" s="679">
        <v>11</v>
      </c>
      <c r="J62" s="1019">
        <v>2011</v>
      </c>
      <c r="L62" s="1115"/>
    </row>
    <row r="63" spans="1:12" ht="15.75" customHeight="1" x14ac:dyDescent="0.25">
      <c r="A63" s="537">
        <v>12</v>
      </c>
      <c r="B63" s="647" t="s">
        <v>53</v>
      </c>
      <c r="C63" s="1032" t="s">
        <v>668</v>
      </c>
      <c r="D63" s="1143" t="s">
        <v>130</v>
      </c>
      <c r="E63" s="1048"/>
      <c r="F63" s="537">
        <v>12</v>
      </c>
      <c r="G63" s="1032" t="s">
        <v>668</v>
      </c>
      <c r="I63" s="537">
        <v>12</v>
      </c>
      <c r="J63" s="1032" t="s">
        <v>668</v>
      </c>
      <c r="L63" s="53"/>
    </row>
    <row r="64" spans="1:12" ht="15.75" customHeight="1" x14ac:dyDescent="0.25">
      <c r="A64" s="537">
        <v>13</v>
      </c>
      <c r="B64" s="647" t="s">
        <v>54</v>
      </c>
      <c r="C64" s="1036" t="s">
        <v>646</v>
      </c>
      <c r="D64" s="1143" t="s">
        <v>130</v>
      </c>
      <c r="E64" s="199"/>
      <c r="F64" s="537">
        <v>13</v>
      </c>
      <c r="G64" s="1036" t="s">
        <v>646</v>
      </c>
      <c r="I64" s="537">
        <v>13</v>
      </c>
      <c r="J64" s="1036" t="s">
        <v>646</v>
      </c>
      <c r="L64" s="1123"/>
    </row>
    <row r="65" spans="1:12" ht="15.75" customHeight="1" x14ac:dyDescent="0.25">
      <c r="A65" s="537">
        <v>14</v>
      </c>
      <c r="B65" s="647" t="s">
        <v>37</v>
      </c>
      <c r="C65" s="1036" t="s">
        <v>647</v>
      </c>
      <c r="D65" s="1143" t="s">
        <v>44</v>
      </c>
      <c r="E65" s="881" t="s">
        <v>283</v>
      </c>
      <c r="F65" s="537">
        <v>14</v>
      </c>
      <c r="G65" s="1036" t="s">
        <v>647</v>
      </c>
      <c r="I65" s="537">
        <v>14</v>
      </c>
      <c r="J65" s="1036" t="s">
        <v>647</v>
      </c>
      <c r="L65" s="1123"/>
    </row>
    <row r="66" spans="1:12" ht="15.75" customHeight="1" x14ac:dyDescent="0.25">
      <c r="A66" s="537">
        <v>15</v>
      </c>
      <c r="B66" s="647" t="s">
        <v>55</v>
      </c>
      <c r="C66" s="1435" t="s">
        <v>1018</v>
      </c>
      <c r="D66" s="1143" t="s">
        <v>769</v>
      </c>
      <c r="E66" s="200"/>
      <c r="F66" s="537">
        <v>15</v>
      </c>
      <c r="G66" s="1435" t="s">
        <v>1018</v>
      </c>
      <c r="I66" s="537">
        <v>15</v>
      </c>
      <c r="J66" s="1435" t="s">
        <v>1018</v>
      </c>
      <c r="L66" s="1115"/>
    </row>
    <row r="67" spans="1:12" ht="15.75" customHeight="1" x14ac:dyDescent="0.25">
      <c r="A67" s="537">
        <v>16</v>
      </c>
      <c r="B67" s="647" t="s">
        <v>56</v>
      </c>
      <c r="C67" s="879"/>
      <c r="D67" s="1143" t="s">
        <v>44</v>
      </c>
      <c r="E67" s="427" t="s">
        <v>283</v>
      </c>
      <c r="F67" s="537">
        <v>16</v>
      </c>
      <c r="G67" s="104"/>
      <c r="I67" s="537">
        <v>16</v>
      </c>
      <c r="J67" s="104"/>
      <c r="L67" s="1115">
        <v>5.3</v>
      </c>
    </row>
    <row r="68" spans="1:12" ht="15.75" customHeight="1" x14ac:dyDescent="0.25">
      <c r="A68" s="537">
        <v>17</v>
      </c>
      <c r="B68" s="647" t="s">
        <v>57</v>
      </c>
      <c r="C68" s="880"/>
      <c r="D68" s="1143" t="s">
        <v>43</v>
      </c>
      <c r="E68" s="427" t="s">
        <v>283</v>
      </c>
      <c r="F68" s="537">
        <v>17</v>
      </c>
      <c r="G68" s="135"/>
      <c r="I68" s="537">
        <v>17</v>
      </c>
      <c r="J68" s="135"/>
      <c r="L68" s="1122">
        <v>5.4</v>
      </c>
    </row>
    <row r="69" spans="1:12" ht="15.75" customHeight="1" x14ac:dyDescent="0.25">
      <c r="A69" s="537">
        <v>18</v>
      </c>
      <c r="B69" s="647" t="s">
        <v>129</v>
      </c>
      <c r="C69" s="1037" t="s">
        <v>105</v>
      </c>
      <c r="D69" s="1143" t="s">
        <v>130</v>
      </c>
      <c r="E69" s="427" t="s">
        <v>283</v>
      </c>
      <c r="F69" s="679">
        <v>18</v>
      </c>
      <c r="G69" s="1019" t="s">
        <v>105</v>
      </c>
      <c r="H69" s="182"/>
      <c r="I69" s="679">
        <v>18</v>
      </c>
      <c r="J69" s="1019" t="s">
        <v>105</v>
      </c>
      <c r="L69" s="1115">
        <v>6.3</v>
      </c>
    </row>
    <row r="70" spans="1:12" ht="15.75" customHeight="1" x14ac:dyDescent="0.25">
      <c r="A70" s="537">
        <v>19</v>
      </c>
      <c r="B70" s="647" t="s">
        <v>17</v>
      </c>
      <c r="C70" s="1029" t="b">
        <v>0</v>
      </c>
      <c r="D70" s="1143" t="s">
        <v>130</v>
      </c>
      <c r="E70" s="182"/>
      <c r="F70" s="537">
        <v>19</v>
      </c>
      <c r="G70" s="1015" t="b">
        <v>0</v>
      </c>
      <c r="I70" s="537">
        <v>19</v>
      </c>
      <c r="J70" s="1015" t="b">
        <v>0</v>
      </c>
      <c r="L70" s="1115"/>
    </row>
    <row r="71" spans="1:12" ht="15.75" customHeight="1" x14ac:dyDescent="0.25">
      <c r="A71" s="537">
        <v>20</v>
      </c>
      <c r="B71" s="647" t="s">
        <v>18</v>
      </c>
      <c r="C71" s="1029" t="s">
        <v>111</v>
      </c>
      <c r="D71" s="679" t="s">
        <v>130</v>
      </c>
      <c r="E71" s="427" t="s">
        <v>283</v>
      </c>
      <c r="F71" s="537">
        <v>20</v>
      </c>
      <c r="G71" s="1015" t="s">
        <v>111</v>
      </c>
      <c r="I71" s="537">
        <v>20</v>
      </c>
      <c r="J71" s="1015" t="s">
        <v>111</v>
      </c>
      <c r="L71" s="1115">
        <v>6.15</v>
      </c>
    </row>
    <row r="72" spans="1:12" ht="15.75" customHeight="1" x14ac:dyDescent="0.25">
      <c r="A72" s="537">
        <v>21</v>
      </c>
      <c r="B72" s="647" t="s">
        <v>58</v>
      </c>
      <c r="C72" s="1029" t="b">
        <v>0</v>
      </c>
      <c r="D72" s="1143" t="s">
        <v>130</v>
      </c>
      <c r="E72" s="182"/>
      <c r="F72" s="537">
        <v>21</v>
      </c>
      <c r="G72" s="1015" t="b">
        <v>0</v>
      </c>
      <c r="I72" s="537">
        <v>21</v>
      </c>
      <c r="J72" s="1015" t="b">
        <v>0</v>
      </c>
      <c r="L72" s="1115"/>
    </row>
    <row r="73" spans="1:12" ht="15.75" customHeight="1" x14ac:dyDescent="0.25">
      <c r="A73" s="537">
        <v>22</v>
      </c>
      <c r="B73" s="647" t="s">
        <v>651</v>
      </c>
      <c r="C73" s="1029" t="s">
        <v>197</v>
      </c>
      <c r="D73" s="1143" t="s">
        <v>130</v>
      </c>
      <c r="E73" s="427" t="s">
        <v>283</v>
      </c>
      <c r="F73" s="537">
        <v>22</v>
      </c>
      <c r="G73" s="1029" t="s">
        <v>197</v>
      </c>
      <c r="I73" s="537">
        <v>22</v>
      </c>
      <c r="J73" s="1029" t="s">
        <v>197</v>
      </c>
      <c r="L73" s="1115"/>
    </row>
    <row r="74" spans="1:12" ht="15.75" customHeight="1" x14ac:dyDescent="0.25">
      <c r="A74" s="537">
        <v>23</v>
      </c>
      <c r="B74" s="647" t="s">
        <v>59</v>
      </c>
      <c r="C74" s="1033">
        <f>C29</f>
        <v>-6.1000000000000004E-3</v>
      </c>
      <c r="D74" s="1143" t="s">
        <v>44</v>
      </c>
      <c r="E74" s="182"/>
      <c r="F74" s="537">
        <v>23</v>
      </c>
      <c r="G74" s="1033">
        <f>C74</f>
        <v>-6.1000000000000004E-3</v>
      </c>
      <c r="I74" s="537">
        <v>23</v>
      </c>
      <c r="J74" s="1033">
        <f>C74</f>
        <v>-6.1000000000000004E-3</v>
      </c>
      <c r="L74" s="1126"/>
    </row>
    <row r="75" spans="1:12" ht="15.75" customHeight="1" x14ac:dyDescent="0.25">
      <c r="A75" s="537">
        <v>24</v>
      </c>
      <c r="B75" s="647" t="s">
        <v>60</v>
      </c>
      <c r="C75" s="1015" t="s">
        <v>112</v>
      </c>
      <c r="D75" s="1143" t="s">
        <v>44</v>
      </c>
      <c r="E75" s="200"/>
      <c r="F75" s="537">
        <v>24</v>
      </c>
      <c r="G75" s="1015" t="s">
        <v>112</v>
      </c>
      <c r="I75" s="537">
        <v>24</v>
      </c>
      <c r="J75" s="1015" t="s">
        <v>112</v>
      </c>
      <c r="L75" s="1115"/>
    </row>
    <row r="76" spans="1:12" ht="15.75" customHeight="1" x14ac:dyDescent="0.25">
      <c r="A76" s="537">
        <v>25</v>
      </c>
      <c r="B76" s="647" t="s">
        <v>61</v>
      </c>
      <c r="C76" s="1042"/>
      <c r="D76" s="1143" t="s">
        <v>44</v>
      </c>
      <c r="E76" s="200"/>
      <c r="F76" s="537">
        <v>25</v>
      </c>
      <c r="G76" s="1042"/>
      <c r="I76" s="537">
        <v>25</v>
      </c>
      <c r="J76" s="1042"/>
      <c r="L76" s="1115"/>
    </row>
    <row r="77" spans="1:12" ht="15.75" customHeight="1" x14ac:dyDescent="0.25">
      <c r="A77" s="537">
        <v>26</v>
      </c>
      <c r="B77" s="647" t="s">
        <v>62</v>
      </c>
      <c r="C77" s="1042"/>
      <c r="D77" s="1143" t="s">
        <v>44</v>
      </c>
      <c r="E77" s="200"/>
      <c r="F77" s="537">
        <v>26</v>
      </c>
      <c r="G77" s="1042"/>
      <c r="I77" s="537">
        <v>26</v>
      </c>
      <c r="J77" s="1042"/>
      <c r="L77" s="1115"/>
    </row>
    <row r="78" spans="1:12" ht="15.75" customHeight="1" x14ac:dyDescent="0.25">
      <c r="A78" s="537">
        <v>27</v>
      </c>
      <c r="B78" s="647" t="s">
        <v>63</v>
      </c>
      <c r="C78" s="1042"/>
      <c r="D78" s="1143" t="s">
        <v>44</v>
      </c>
      <c r="E78" s="200"/>
      <c r="F78" s="537">
        <v>27</v>
      </c>
      <c r="G78" s="1042"/>
      <c r="I78" s="537">
        <v>27</v>
      </c>
      <c r="J78" s="1042"/>
      <c r="L78" s="1115"/>
    </row>
    <row r="79" spans="1:12" ht="15.75" customHeight="1" x14ac:dyDescent="0.25">
      <c r="A79" s="537">
        <v>28</v>
      </c>
      <c r="B79" s="647" t="s">
        <v>64</v>
      </c>
      <c r="C79" s="1042"/>
      <c r="D79" s="1143" t="s">
        <v>44</v>
      </c>
      <c r="E79" s="200"/>
      <c r="F79" s="537">
        <v>28</v>
      </c>
      <c r="G79" s="1042"/>
      <c r="I79" s="537">
        <v>28</v>
      </c>
      <c r="J79" s="1042"/>
      <c r="L79" s="1115"/>
    </row>
    <row r="80" spans="1:12" ht="15.75" customHeight="1" x14ac:dyDescent="0.25">
      <c r="A80" s="537">
        <v>29</v>
      </c>
      <c r="B80" s="647" t="s">
        <v>65</v>
      </c>
      <c r="C80" s="1042"/>
      <c r="D80" s="1143" t="s">
        <v>44</v>
      </c>
      <c r="E80" s="200"/>
      <c r="F80" s="537">
        <v>29</v>
      </c>
      <c r="G80" s="1042"/>
      <c r="I80" s="537">
        <v>29</v>
      </c>
      <c r="J80" s="1042"/>
      <c r="L80" s="1115"/>
    </row>
    <row r="81" spans="1:12" ht="15.75" customHeight="1" x14ac:dyDescent="0.25">
      <c r="A81" s="537">
        <v>30</v>
      </c>
      <c r="B81" s="647" t="s">
        <v>66</v>
      </c>
      <c r="C81" s="1042"/>
      <c r="D81" s="1143" t="s">
        <v>44</v>
      </c>
      <c r="E81" s="200"/>
      <c r="F81" s="537">
        <v>30</v>
      </c>
      <c r="G81" s="1042"/>
      <c r="I81" s="537">
        <v>30</v>
      </c>
      <c r="J81" s="1042"/>
      <c r="L81" s="1115"/>
    </row>
    <row r="82" spans="1:12" ht="15.75" customHeight="1" x14ac:dyDescent="0.25">
      <c r="A82" s="537">
        <v>31</v>
      </c>
      <c r="B82" s="647" t="s">
        <v>67</v>
      </c>
      <c r="C82" s="1042"/>
      <c r="D82" s="1143" t="s">
        <v>44</v>
      </c>
      <c r="E82" s="200"/>
      <c r="F82" s="537">
        <v>31</v>
      </c>
      <c r="G82" s="1042"/>
      <c r="I82" s="537">
        <v>31</v>
      </c>
      <c r="J82" s="1042"/>
      <c r="L82" s="1115"/>
    </row>
    <row r="83" spans="1:12" ht="15.75" customHeight="1" x14ac:dyDescent="0.25">
      <c r="A83" s="537">
        <v>32</v>
      </c>
      <c r="B83" s="647" t="s">
        <v>68</v>
      </c>
      <c r="C83" s="1042"/>
      <c r="D83" s="1143" t="s">
        <v>44</v>
      </c>
      <c r="E83" s="200"/>
      <c r="F83" s="537">
        <v>32</v>
      </c>
      <c r="G83" s="1042"/>
      <c r="I83" s="537">
        <v>32</v>
      </c>
      <c r="J83" s="1042"/>
      <c r="L83" s="1115"/>
    </row>
    <row r="84" spans="1:12" ht="15.75" customHeight="1" x14ac:dyDescent="0.25">
      <c r="A84" s="537">
        <v>35</v>
      </c>
      <c r="B84" s="647" t="s">
        <v>72</v>
      </c>
      <c r="C84" s="1042"/>
      <c r="D84" s="1143" t="s">
        <v>43</v>
      </c>
      <c r="E84" s="200"/>
      <c r="F84" s="537">
        <v>35</v>
      </c>
      <c r="G84" s="1042"/>
      <c r="I84" s="537">
        <v>35</v>
      </c>
      <c r="J84" s="1042"/>
      <c r="L84" s="1115"/>
    </row>
    <row r="85" spans="1:12" ht="15.75" customHeight="1" x14ac:dyDescent="0.25">
      <c r="A85" s="537">
        <v>36</v>
      </c>
      <c r="B85" s="647" t="s">
        <v>73</v>
      </c>
      <c r="C85" s="1042"/>
      <c r="D85" s="1143" t="s">
        <v>44</v>
      </c>
      <c r="E85" s="200"/>
      <c r="F85" s="537">
        <v>36</v>
      </c>
      <c r="G85" s="1042"/>
      <c r="I85" s="537">
        <v>36</v>
      </c>
      <c r="J85" s="1042"/>
      <c r="L85" s="1115"/>
    </row>
    <row r="86" spans="1:12" ht="15.75" customHeight="1" x14ac:dyDescent="0.25">
      <c r="A86" s="537">
        <v>37</v>
      </c>
      <c r="B86" s="647" t="s">
        <v>69</v>
      </c>
      <c r="C86" s="1031">
        <f>C27/3</f>
        <v>10162756.897260273</v>
      </c>
      <c r="D86" s="1143" t="s">
        <v>130</v>
      </c>
      <c r="E86" s="568"/>
      <c r="F86" s="537">
        <v>37</v>
      </c>
      <c r="G86" s="1031">
        <f>C86</f>
        <v>10162756.897260273</v>
      </c>
      <c r="I86" s="537">
        <v>37</v>
      </c>
      <c r="J86" s="1031">
        <f>C86</f>
        <v>10162756.897260273</v>
      </c>
      <c r="L86" s="1116"/>
    </row>
    <row r="87" spans="1:12" ht="15.75" customHeight="1" x14ac:dyDescent="0.25">
      <c r="A87" s="537">
        <v>38</v>
      </c>
      <c r="B87" s="647" t="s">
        <v>70</v>
      </c>
      <c r="C87" s="1031">
        <f>C30/3</f>
        <v>10161551.481372736</v>
      </c>
      <c r="D87" s="1143" t="s">
        <v>44</v>
      </c>
      <c r="E87" s="568"/>
      <c r="F87" s="537">
        <v>38</v>
      </c>
      <c r="G87" s="1031">
        <f>C87</f>
        <v>10161551.481372736</v>
      </c>
      <c r="I87" s="537">
        <v>38</v>
      </c>
      <c r="J87" s="1031">
        <f>C87</f>
        <v>10161551.481372736</v>
      </c>
      <c r="L87" s="1116"/>
    </row>
    <row r="88" spans="1:12" ht="15.75" customHeight="1" x14ac:dyDescent="0.25">
      <c r="A88" s="537">
        <v>39</v>
      </c>
      <c r="B88" s="647" t="s">
        <v>71</v>
      </c>
      <c r="C88" s="1015" t="str">
        <f>C28</f>
        <v>EUR</v>
      </c>
      <c r="D88" s="1143" t="s">
        <v>130</v>
      </c>
      <c r="E88" s="200"/>
      <c r="F88" s="537">
        <v>39</v>
      </c>
      <c r="G88" s="1015" t="str">
        <f>C88</f>
        <v>EUR</v>
      </c>
      <c r="I88" s="537">
        <v>39</v>
      </c>
      <c r="J88" s="1015" t="str">
        <f>G88</f>
        <v>EUR</v>
      </c>
      <c r="L88" s="1115"/>
    </row>
    <row r="89" spans="1:12" ht="15.75" customHeight="1" x14ac:dyDescent="0.25">
      <c r="A89" s="537">
        <v>73</v>
      </c>
      <c r="B89" s="647" t="s">
        <v>81</v>
      </c>
      <c r="C89" s="1019" t="b">
        <v>0</v>
      </c>
      <c r="D89" s="679" t="s">
        <v>130</v>
      </c>
      <c r="E89" s="200"/>
      <c r="F89" s="537">
        <v>73</v>
      </c>
      <c r="G89" s="1019" t="b">
        <v>0</v>
      </c>
      <c r="I89" s="537">
        <v>73</v>
      </c>
      <c r="J89" s="1019" t="b">
        <v>0</v>
      </c>
      <c r="L89" s="1115">
        <v>6.1</v>
      </c>
    </row>
    <row r="90" spans="1:12" ht="15.75" customHeight="1" x14ac:dyDescent="0.25">
      <c r="A90" s="537">
        <v>74</v>
      </c>
      <c r="B90" s="647" t="s">
        <v>78</v>
      </c>
      <c r="C90" s="1435" t="s">
        <v>1018</v>
      </c>
      <c r="D90" s="1144" t="s">
        <v>769</v>
      </c>
      <c r="E90" s="199"/>
      <c r="F90" s="537">
        <v>74</v>
      </c>
      <c r="G90" s="1435" t="s">
        <v>1018</v>
      </c>
      <c r="I90" s="537">
        <v>74</v>
      </c>
      <c r="J90" s="1435" t="s">
        <v>1018</v>
      </c>
      <c r="L90" s="1115"/>
    </row>
    <row r="91" spans="1:12" ht="15.75" customHeight="1" x14ac:dyDescent="0.25">
      <c r="A91" s="537">
        <v>75</v>
      </c>
      <c r="B91" s="647" t="s">
        <v>19</v>
      </c>
      <c r="C91" s="1015" t="s">
        <v>113</v>
      </c>
      <c r="D91" s="679" t="s">
        <v>44</v>
      </c>
      <c r="E91" s="200"/>
      <c r="F91" s="537">
        <v>75</v>
      </c>
      <c r="G91" s="1015" t="s">
        <v>113</v>
      </c>
      <c r="I91" s="537">
        <v>75</v>
      </c>
      <c r="J91" s="1015" t="s">
        <v>113</v>
      </c>
      <c r="L91" s="1123"/>
    </row>
    <row r="92" spans="1:12" ht="15.75" customHeight="1" x14ac:dyDescent="0.25">
      <c r="A92" s="537">
        <v>76</v>
      </c>
      <c r="B92" s="1226" t="s">
        <v>30</v>
      </c>
      <c r="C92" s="1042"/>
      <c r="D92" s="679" t="s">
        <v>44</v>
      </c>
      <c r="E92" s="200"/>
      <c r="F92" s="537">
        <v>76</v>
      </c>
      <c r="G92" s="1042"/>
      <c r="I92" s="537">
        <v>76</v>
      </c>
      <c r="J92" s="1042"/>
      <c r="L92" s="1115"/>
    </row>
    <row r="93" spans="1:12" ht="15.75" customHeight="1" x14ac:dyDescent="0.25">
      <c r="A93" s="537">
        <v>77</v>
      </c>
      <c r="B93" s="1226" t="s">
        <v>31</v>
      </c>
      <c r="C93" s="1042"/>
      <c r="D93" s="679" t="s">
        <v>44</v>
      </c>
      <c r="E93" s="200"/>
      <c r="F93" s="537">
        <v>77</v>
      </c>
      <c r="G93" s="1042"/>
      <c r="I93" s="537">
        <v>77</v>
      </c>
      <c r="J93" s="1042"/>
      <c r="L93" s="1115"/>
    </row>
    <row r="94" spans="1:12" ht="15.75" customHeight="1" x14ac:dyDescent="0.25">
      <c r="A94" s="537">
        <v>78</v>
      </c>
      <c r="B94" s="1226" t="s">
        <v>77</v>
      </c>
      <c r="C94" s="1015" t="str">
        <f>G23</f>
        <v>DE0001102317</v>
      </c>
      <c r="D94" s="679" t="s">
        <v>44</v>
      </c>
      <c r="E94" s="200"/>
      <c r="F94" s="537">
        <v>78</v>
      </c>
      <c r="G94" s="1015" t="str">
        <f>C94</f>
        <v>DE0001102317</v>
      </c>
      <c r="I94" s="537">
        <v>78</v>
      </c>
      <c r="J94" s="1015" t="str">
        <f>C94</f>
        <v>DE0001102317</v>
      </c>
      <c r="L94" s="1115"/>
    </row>
    <row r="95" spans="1:12" ht="15.75" customHeight="1" x14ac:dyDescent="0.25">
      <c r="A95" s="537">
        <v>79</v>
      </c>
      <c r="B95" s="1226" t="s">
        <v>76</v>
      </c>
      <c r="C95" s="1015" t="s">
        <v>118</v>
      </c>
      <c r="D95" s="679" t="s">
        <v>44</v>
      </c>
      <c r="E95" s="200"/>
      <c r="F95" s="537">
        <v>79</v>
      </c>
      <c r="G95" s="1015" t="s">
        <v>118</v>
      </c>
      <c r="I95" s="537">
        <v>79</v>
      </c>
      <c r="J95" s="1015" t="s">
        <v>118</v>
      </c>
      <c r="L95" s="1115">
        <v>6.12</v>
      </c>
    </row>
    <row r="96" spans="1:12" ht="15.75" customHeight="1" x14ac:dyDescent="0.25">
      <c r="A96" s="537">
        <v>83</v>
      </c>
      <c r="B96" s="1226" t="s">
        <v>20</v>
      </c>
      <c r="C96" s="1031">
        <f>C25/3</f>
        <v>10000000</v>
      </c>
      <c r="D96" s="679" t="s">
        <v>44</v>
      </c>
      <c r="E96" s="568"/>
      <c r="F96" s="537">
        <v>83</v>
      </c>
      <c r="G96" s="1031">
        <f>C96</f>
        <v>10000000</v>
      </c>
      <c r="I96" s="537">
        <v>83</v>
      </c>
      <c r="J96" s="1031">
        <f>C96</f>
        <v>10000000</v>
      </c>
      <c r="L96" s="1115"/>
    </row>
    <row r="97" spans="1:12" ht="15.75" customHeight="1" x14ac:dyDescent="0.25">
      <c r="A97" s="537">
        <v>85</v>
      </c>
      <c r="B97" s="647" t="s">
        <v>21</v>
      </c>
      <c r="C97" s="1015" t="s">
        <v>99</v>
      </c>
      <c r="D97" s="679" t="s">
        <v>43</v>
      </c>
      <c r="E97" s="200"/>
      <c r="F97" s="537">
        <v>85</v>
      </c>
      <c r="G97" s="1015" t="s">
        <v>99</v>
      </c>
      <c r="I97" s="537">
        <v>85</v>
      </c>
      <c r="J97" s="1015" t="s">
        <v>99</v>
      </c>
      <c r="L97" s="1125">
        <v>6.5</v>
      </c>
    </row>
    <row r="98" spans="1:12" ht="15.75" customHeight="1" x14ac:dyDescent="0.25">
      <c r="A98" s="537">
        <v>86</v>
      </c>
      <c r="B98" s="647" t="s">
        <v>22</v>
      </c>
      <c r="C98" s="1422"/>
      <c r="D98" s="679" t="s">
        <v>43</v>
      </c>
      <c r="E98" s="427" t="s">
        <v>283</v>
      </c>
      <c r="F98" s="537">
        <v>86</v>
      </c>
      <c r="G98" s="1422"/>
      <c r="I98" s="537">
        <v>86</v>
      </c>
      <c r="J98" s="1422"/>
      <c r="L98" s="1115">
        <v>6.6</v>
      </c>
    </row>
    <row r="99" spans="1:12" ht="15.75" customHeight="1" x14ac:dyDescent="0.25">
      <c r="A99" s="537">
        <v>87</v>
      </c>
      <c r="B99" s="647" t="s">
        <v>23</v>
      </c>
      <c r="C99" s="141">
        <f>(C26/C25)*100</f>
        <v>102.13826027397259</v>
      </c>
      <c r="D99" s="679" t="s">
        <v>44</v>
      </c>
      <c r="E99" s="427" t="s">
        <v>283</v>
      </c>
      <c r="F99" s="537">
        <v>87</v>
      </c>
      <c r="G99" s="1044">
        <f>C99</f>
        <v>102.13826027397259</v>
      </c>
      <c r="I99" s="537">
        <v>87</v>
      </c>
      <c r="J99" s="1044">
        <f>C99</f>
        <v>102.13826027397259</v>
      </c>
      <c r="L99" s="1127">
        <v>6.7</v>
      </c>
    </row>
    <row r="100" spans="1:12" ht="15.75" customHeight="1" x14ac:dyDescent="0.25">
      <c r="A100" s="537">
        <v>88</v>
      </c>
      <c r="B100" s="647" t="s">
        <v>24</v>
      </c>
      <c r="C100" s="1031">
        <f>C26/3</f>
        <v>10213826.027397258</v>
      </c>
      <c r="D100" s="679" t="s">
        <v>44</v>
      </c>
      <c r="E100" s="427" t="s">
        <v>283</v>
      </c>
      <c r="F100" s="537">
        <v>88</v>
      </c>
      <c r="G100" s="1031">
        <f>C100</f>
        <v>10213826.027397258</v>
      </c>
      <c r="I100" s="537">
        <v>88</v>
      </c>
      <c r="J100" s="1031">
        <f>C100</f>
        <v>10213826.027397258</v>
      </c>
      <c r="L100" s="1117"/>
    </row>
    <row r="101" spans="1:12" ht="15.75" customHeight="1" x14ac:dyDescent="0.25">
      <c r="A101" s="537">
        <v>89</v>
      </c>
      <c r="B101" s="647" t="s">
        <v>25</v>
      </c>
      <c r="C101" s="1030">
        <v>0.5</v>
      </c>
      <c r="D101" s="679" t="s">
        <v>44</v>
      </c>
      <c r="E101" s="182"/>
      <c r="F101" s="537">
        <v>89</v>
      </c>
      <c r="G101" s="1030">
        <v>0.5</v>
      </c>
      <c r="I101" s="537">
        <v>89</v>
      </c>
      <c r="J101" s="1030">
        <v>0.5</v>
      </c>
      <c r="L101" s="1126">
        <v>6.8</v>
      </c>
    </row>
    <row r="102" spans="1:12" ht="15.75" customHeight="1" x14ac:dyDescent="0.25">
      <c r="A102" s="537">
        <v>90</v>
      </c>
      <c r="B102" s="647" t="s">
        <v>26</v>
      </c>
      <c r="C102" s="1015" t="s">
        <v>114</v>
      </c>
      <c r="D102" s="679" t="s">
        <v>44</v>
      </c>
      <c r="E102" s="182"/>
      <c r="F102" s="537">
        <v>90</v>
      </c>
      <c r="G102" s="1015" t="s">
        <v>114</v>
      </c>
      <c r="I102" s="537">
        <v>90</v>
      </c>
      <c r="J102" s="1015" t="s">
        <v>114</v>
      </c>
      <c r="L102" s="1115">
        <v>6.13</v>
      </c>
    </row>
    <row r="103" spans="1:12" ht="15.75" customHeight="1" x14ac:dyDescent="0.25">
      <c r="A103" s="537">
        <v>91</v>
      </c>
      <c r="B103" s="647" t="s">
        <v>27</v>
      </c>
      <c r="C103" s="1043" t="s">
        <v>121</v>
      </c>
      <c r="D103" s="679" t="s">
        <v>44</v>
      </c>
      <c r="E103" s="427" t="s">
        <v>283</v>
      </c>
      <c r="F103" s="537">
        <v>91</v>
      </c>
      <c r="G103" s="1043" t="s">
        <v>121</v>
      </c>
      <c r="I103" s="537">
        <v>91</v>
      </c>
      <c r="J103" s="1043" t="s">
        <v>121</v>
      </c>
      <c r="L103" s="1124"/>
    </row>
    <row r="104" spans="1:12" ht="15.75" customHeight="1" x14ac:dyDescent="0.25">
      <c r="A104" s="537">
        <v>92</v>
      </c>
      <c r="B104" s="647" t="s">
        <v>28</v>
      </c>
      <c r="C104" s="1015" t="s">
        <v>115</v>
      </c>
      <c r="D104" s="679" t="s">
        <v>44</v>
      </c>
      <c r="E104" s="182"/>
      <c r="F104" s="537">
        <v>92</v>
      </c>
      <c r="G104" s="1015" t="s">
        <v>115</v>
      </c>
      <c r="I104" s="537">
        <v>92</v>
      </c>
      <c r="J104" s="1015" t="s">
        <v>115</v>
      </c>
      <c r="L104" s="1373">
        <v>6.1</v>
      </c>
    </row>
    <row r="105" spans="1:12" ht="15.75" customHeight="1" x14ac:dyDescent="0.25">
      <c r="A105" s="537">
        <v>93</v>
      </c>
      <c r="B105" s="647" t="s">
        <v>75</v>
      </c>
      <c r="C105" s="25" t="s">
        <v>119</v>
      </c>
      <c r="D105" s="679" t="s">
        <v>44</v>
      </c>
      <c r="E105" s="182"/>
      <c r="F105" s="537">
        <v>93</v>
      </c>
      <c r="G105" s="25" t="s">
        <v>119</v>
      </c>
      <c r="I105" s="537">
        <v>93</v>
      </c>
      <c r="J105" s="25" t="s">
        <v>119</v>
      </c>
      <c r="L105" s="1373">
        <v>6.1</v>
      </c>
    </row>
    <row r="106" spans="1:12" ht="15.75" customHeight="1" x14ac:dyDescent="0.25">
      <c r="A106" s="537">
        <v>94</v>
      </c>
      <c r="B106" s="647" t="s">
        <v>74</v>
      </c>
      <c r="C106" s="1015" t="s">
        <v>116</v>
      </c>
      <c r="D106" s="679" t="s">
        <v>44</v>
      </c>
      <c r="E106" s="182"/>
      <c r="F106" s="537">
        <v>94</v>
      </c>
      <c r="G106" s="1015" t="s">
        <v>116</v>
      </c>
      <c r="I106" s="537">
        <v>94</v>
      </c>
      <c r="J106" s="1015" t="s">
        <v>116</v>
      </c>
      <c r="L106" s="1115">
        <v>6.14</v>
      </c>
    </row>
    <row r="107" spans="1:12" ht="15.75" customHeight="1" x14ac:dyDescent="0.25">
      <c r="A107" s="537">
        <v>95</v>
      </c>
      <c r="B107" s="1226" t="s">
        <v>38</v>
      </c>
      <c r="C107" s="1037" t="b">
        <v>1</v>
      </c>
      <c r="D107" s="679" t="s">
        <v>44</v>
      </c>
      <c r="E107" s="427" t="s">
        <v>283</v>
      </c>
      <c r="F107" s="537">
        <v>95</v>
      </c>
      <c r="G107" s="1015" t="b">
        <f>C107</f>
        <v>1</v>
      </c>
      <c r="I107" s="537">
        <v>95</v>
      </c>
      <c r="J107" s="1015" t="b">
        <f>C107</f>
        <v>1</v>
      </c>
      <c r="L107" s="1115">
        <v>6.15</v>
      </c>
    </row>
    <row r="108" spans="1:12" ht="15.75" customHeight="1" x14ac:dyDescent="0.25">
      <c r="A108" s="269">
        <v>96</v>
      </c>
      <c r="B108" s="659" t="s">
        <v>36</v>
      </c>
      <c r="C108" s="1042"/>
      <c r="D108" s="679" t="s">
        <v>44</v>
      </c>
      <c r="E108" s="198"/>
      <c r="F108" s="269">
        <v>96</v>
      </c>
      <c r="G108" s="1042"/>
      <c r="I108" s="269">
        <v>96</v>
      </c>
      <c r="J108" s="1042"/>
      <c r="L108" s="1115"/>
    </row>
    <row r="109" spans="1:12" ht="15.75" customHeight="1" x14ac:dyDescent="0.25">
      <c r="A109" s="269">
        <v>97</v>
      </c>
      <c r="B109" s="659" t="s">
        <v>32</v>
      </c>
      <c r="C109" s="1042"/>
      <c r="D109" s="679" t="s">
        <v>44</v>
      </c>
      <c r="E109" s="198"/>
      <c r="F109" s="269">
        <v>97</v>
      </c>
      <c r="G109" s="1042"/>
      <c r="I109" s="269">
        <v>97</v>
      </c>
      <c r="J109" s="1042"/>
      <c r="L109" s="1115"/>
    </row>
    <row r="110" spans="1:12" ht="15.75" customHeight="1" x14ac:dyDescent="0.25">
      <c r="A110" s="269">
        <v>98</v>
      </c>
      <c r="B110" s="659" t="s">
        <v>39</v>
      </c>
      <c r="C110" s="1015" t="s">
        <v>47</v>
      </c>
      <c r="D110" s="1143" t="s">
        <v>130</v>
      </c>
      <c r="E110" s="198"/>
      <c r="F110" s="269">
        <v>98</v>
      </c>
      <c r="G110" s="1015" t="s">
        <v>47</v>
      </c>
      <c r="I110" s="269">
        <v>98</v>
      </c>
      <c r="J110" s="1015" t="s">
        <v>47</v>
      </c>
      <c r="L110" s="1115"/>
    </row>
    <row r="111" spans="1:12" ht="15.75" customHeight="1" x14ac:dyDescent="0.25">
      <c r="A111" s="269">
        <v>99</v>
      </c>
      <c r="B111" s="659" t="s">
        <v>29</v>
      </c>
      <c r="C111" s="1046" t="s">
        <v>117</v>
      </c>
      <c r="D111" s="1143" t="s">
        <v>130</v>
      </c>
      <c r="E111" s="198"/>
      <c r="F111" s="269">
        <v>99</v>
      </c>
      <c r="G111" s="1015" t="s">
        <v>117</v>
      </c>
      <c r="I111" s="269">
        <v>99</v>
      </c>
      <c r="J111" s="1015" t="s">
        <v>117</v>
      </c>
      <c r="L111" s="1115"/>
    </row>
    <row r="112" spans="1:12" s="7" customFormat="1" ht="15.75" x14ac:dyDescent="0.25">
      <c r="A112" s="175" t="s">
        <v>122</v>
      </c>
      <c r="C112" s="66">
        <v>49</v>
      </c>
      <c r="D112" s="56"/>
      <c r="E112" s="56"/>
      <c r="G112" s="66">
        <v>49</v>
      </c>
      <c r="J112" s="66">
        <v>49</v>
      </c>
    </row>
    <row r="113" spans="1:13" s="7" customFormat="1" x14ac:dyDescent="0.25">
      <c r="C113" s="195"/>
      <c r="D113" s="57"/>
    </row>
    <row r="114" spans="1:13" s="7" customFormat="1" ht="15.75" x14ac:dyDescent="0.25">
      <c r="A114" s="778">
        <v>1.1000000000000001</v>
      </c>
      <c r="B114" s="1607" t="s">
        <v>159</v>
      </c>
      <c r="C114" s="1607"/>
      <c r="D114" s="1607"/>
      <c r="E114" s="1607"/>
      <c r="F114" s="1607"/>
      <c r="I114" s="178"/>
      <c r="J114" s="775"/>
      <c r="K114" s="775"/>
      <c r="L114" s="775"/>
      <c r="M114" s="775"/>
    </row>
    <row r="115" spans="1:13" s="7" customFormat="1" ht="15.75" x14ac:dyDescent="0.25">
      <c r="A115" s="778">
        <v>1.2</v>
      </c>
      <c r="B115" s="1565" t="s">
        <v>546</v>
      </c>
      <c r="C115" s="1565"/>
      <c r="D115" s="1565"/>
      <c r="E115" s="1565"/>
      <c r="F115" s="1565"/>
      <c r="I115" s="178"/>
      <c r="J115" s="775"/>
      <c r="K115" s="775"/>
      <c r="L115" s="775"/>
      <c r="M115" s="775"/>
    </row>
    <row r="116" spans="1:13" s="7" customFormat="1" ht="15.75" x14ac:dyDescent="0.25">
      <c r="A116" s="778">
        <v>1.7</v>
      </c>
      <c r="B116" s="1589" t="s">
        <v>539</v>
      </c>
      <c r="C116" s="1589"/>
      <c r="D116" s="1589"/>
      <c r="E116" s="1589"/>
      <c r="F116" s="1589"/>
      <c r="I116" s="651"/>
      <c r="J116" s="610"/>
      <c r="K116" s="610"/>
      <c r="L116" s="610"/>
      <c r="M116" s="610"/>
    </row>
    <row r="117" spans="1:13" s="7" customFormat="1" ht="15.75" x14ac:dyDescent="0.25">
      <c r="A117" s="778">
        <v>1.8</v>
      </c>
      <c r="B117" s="1589" t="s">
        <v>540</v>
      </c>
      <c r="C117" s="1589"/>
      <c r="D117" s="1589"/>
      <c r="E117" s="1589"/>
      <c r="F117" s="1589"/>
      <c r="I117" s="178"/>
      <c r="J117" s="610"/>
      <c r="K117" s="610"/>
      <c r="L117" s="610"/>
      <c r="M117" s="610"/>
    </row>
    <row r="118" spans="1:13" s="7" customFormat="1" ht="15.75" x14ac:dyDescent="0.25">
      <c r="A118" s="778">
        <v>1.1299999999999999</v>
      </c>
      <c r="B118" s="1586" t="s">
        <v>786</v>
      </c>
      <c r="C118" s="1587"/>
      <c r="D118" s="1587"/>
      <c r="E118" s="1587"/>
      <c r="F118" s="1588"/>
      <c r="I118" s="178"/>
      <c r="J118" s="610"/>
      <c r="K118" s="610"/>
      <c r="L118" s="610"/>
      <c r="M118" s="610"/>
    </row>
    <row r="119" spans="1:13" s="7" customFormat="1" ht="15.75" x14ac:dyDescent="0.25">
      <c r="A119" s="778">
        <v>1.17</v>
      </c>
      <c r="B119" s="1589" t="s">
        <v>557</v>
      </c>
      <c r="C119" s="1589"/>
      <c r="D119" s="1589"/>
      <c r="E119" s="1589"/>
      <c r="F119" s="1589"/>
      <c r="I119" s="178"/>
      <c r="J119" s="610"/>
      <c r="K119" s="610"/>
      <c r="L119" s="610"/>
      <c r="M119" s="610"/>
    </row>
    <row r="120" spans="1:13" s="7" customFormat="1" ht="15.75" x14ac:dyDescent="0.25">
      <c r="A120" s="778">
        <v>1.18</v>
      </c>
      <c r="B120" s="1586" t="s">
        <v>556</v>
      </c>
      <c r="C120" s="1587"/>
      <c r="D120" s="1587"/>
      <c r="E120" s="1587"/>
      <c r="F120" s="1588"/>
      <c r="I120" s="132"/>
      <c r="J120" s="686"/>
      <c r="K120" s="686"/>
      <c r="L120" s="686"/>
      <c r="M120" s="686"/>
    </row>
    <row r="121" spans="1:13" s="7" customFormat="1" ht="15.75" x14ac:dyDescent="0.25">
      <c r="A121" s="778">
        <v>2.1</v>
      </c>
      <c r="B121" s="1589" t="s">
        <v>311</v>
      </c>
      <c r="C121" s="1589"/>
      <c r="D121" s="1589"/>
      <c r="E121" s="1589"/>
      <c r="F121" s="1589"/>
      <c r="I121" s="178"/>
      <c r="J121" s="421"/>
      <c r="K121" s="421"/>
      <c r="L121" s="421"/>
      <c r="M121" s="421"/>
    </row>
    <row r="122" spans="1:13" s="7" customFormat="1" ht="15.75" x14ac:dyDescent="0.25">
      <c r="A122" s="1413">
        <v>2.8</v>
      </c>
      <c r="B122" s="1593" t="s">
        <v>957</v>
      </c>
      <c r="C122" s="1594"/>
      <c r="D122" s="1594"/>
      <c r="E122" s="1594"/>
      <c r="F122" s="1595"/>
      <c r="G122" s="610"/>
      <c r="I122" s="178"/>
      <c r="J122" s="421"/>
      <c r="K122" s="421"/>
      <c r="L122" s="421"/>
      <c r="M122" s="421"/>
    </row>
    <row r="123" spans="1:13" ht="15.75" x14ac:dyDescent="0.25">
      <c r="A123" s="778">
        <v>2.16</v>
      </c>
      <c r="B123" s="1589" t="s">
        <v>1053</v>
      </c>
      <c r="C123" s="1589"/>
      <c r="D123" s="1589"/>
      <c r="E123" s="1589"/>
      <c r="F123" s="1589"/>
      <c r="G123" s="7"/>
      <c r="I123" s="178"/>
      <c r="J123" s="771"/>
      <c r="K123" s="610"/>
      <c r="L123" s="610"/>
      <c r="M123" s="610"/>
    </row>
    <row r="124" spans="1:13" ht="15.75" x14ac:dyDescent="0.25">
      <c r="A124" s="778">
        <v>2.17</v>
      </c>
      <c r="B124" s="1589" t="s">
        <v>1035</v>
      </c>
      <c r="C124" s="1589"/>
      <c r="D124" s="1589"/>
      <c r="E124" s="1589"/>
      <c r="F124" s="1589"/>
      <c r="G124" s="7"/>
      <c r="I124" s="676"/>
      <c r="J124" s="772"/>
      <c r="K124" s="1166"/>
      <c r="L124" s="1166"/>
      <c r="M124" s="1166"/>
    </row>
    <row r="125" spans="1:13" s="7" customFormat="1" ht="15.75" x14ac:dyDescent="0.25">
      <c r="A125" s="778">
        <v>2.1800000000000002</v>
      </c>
      <c r="B125" s="1589" t="s">
        <v>961</v>
      </c>
      <c r="C125" s="1589"/>
      <c r="D125" s="1589"/>
      <c r="E125" s="1589"/>
      <c r="F125" s="1589"/>
      <c r="I125" s="172"/>
      <c r="J125" s="421"/>
      <c r="K125" s="421"/>
      <c r="L125" s="421"/>
      <c r="M125" s="421"/>
    </row>
    <row r="126" spans="1:13" s="7" customFormat="1" ht="15.75" x14ac:dyDescent="0.25">
      <c r="A126" s="783">
        <v>2.2000000000000002</v>
      </c>
      <c r="B126" s="1589" t="s">
        <v>265</v>
      </c>
      <c r="C126" s="1589"/>
      <c r="D126" s="1589"/>
      <c r="E126" s="1589"/>
      <c r="F126" s="1589"/>
      <c r="I126" s="178"/>
      <c r="J126" s="610"/>
      <c r="K126" s="610"/>
      <c r="L126" s="610"/>
      <c r="M126" s="610"/>
    </row>
    <row r="127" spans="1:13" s="7" customFormat="1" ht="15.75" x14ac:dyDescent="0.25">
      <c r="A127" s="778">
        <v>2.2200000000000002</v>
      </c>
      <c r="B127" s="1589" t="s">
        <v>1054</v>
      </c>
      <c r="C127" s="1589"/>
      <c r="D127" s="1589"/>
      <c r="E127" s="1589"/>
      <c r="F127" s="1589"/>
      <c r="I127" s="178"/>
      <c r="J127" s="610"/>
      <c r="K127" s="610"/>
      <c r="L127" s="610"/>
      <c r="M127" s="610"/>
    </row>
    <row r="128" spans="1:13" s="7" customFormat="1" ht="15.75" x14ac:dyDescent="0.25">
      <c r="A128" s="778">
        <v>2.86</v>
      </c>
      <c r="B128" s="1586" t="s">
        <v>951</v>
      </c>
      <c r="C128" s="1587"/>
      <c r="D128" s="1587"/>
      <c r="E128" s="1587"/>
      <c r="F128" s="1588"/>
      <c r="I128" s="178"/>
      <c r="J128" s="610"/>
      <c r="K128" s="610"/>
      <c r="L128" s="610"/>
      <c r="M128" s="610"/>
    </row>
    <row r="129" spans="1:13" s="7" customFormat="1" ht="15.75" x14ac:dyDescent="0.25">
      <c r="A129" s="778">
        <v>2.87</v>
      </c>
      <c r="B129" s="1589" t="s">
        <v>405</v>
      </c>
      <c r="C129" s="1589"/>
      <c r="D129" s="1589"/>
      <c r="E129" s="1589"/>
      <c r="F129" s="1589"/>
      <c r="I129" s="178"/>
      <c r="J129" s="610"/>
      <c r="K129" s="610"/>
      <c r="L129" s="610"/>
      <c r="M129" s="610"/>
    </row>
    <row r="130" spans="1:13" s="7" customFormat="1" ht="15.75" x14ac:dyDescent="0.25">
      <c r="A130" s="778">
        <v>2.88</v>
      </c>
      <c r="B130" s="1589" t="s">
        <v>962</v>
      </c>
      <c r="C130" s="1589"/>
      <c r="D130" s="1589"/>
      <c r="E130" s="1589"/>
      <c r="F130" s="1589"/>
      <c r="I130" s="178"/>
      <c r="J130" s="677"/>
      <c r="K130" s="677"/>
      <c r="L130" s="677"/>
      <c r="M130" s="677"/>
    </row>
    <row r="131" spans="1:13" s="7" customFormat="1" ht="15.75" x14ac:dyDescent="0.25">
      <c r="A131" s="778">
        <v>2.91</v>
      </c>
      <c r="B131" s="1589" t="s">
        <v>1036</v>
      </c>
      <c r="C131" s="1589"/>
      <c r="D131" s="1589"/>
      <c r="E131" s="1589"/>
      <c r="F131" s="1589"/>
    </row>
    <row r="132" spans="1:13" s="7" customFormat="1" ht="15" customHeight="1" x14ac:dyDescent="0.25">
      <c r="A132" s="1608">
        <v>2.95</v>
      </c>
      <c r="B132" s="1584" t="s">
        <v>959</v>
      </c>
      <c r="C132" s="1584"/>
      <c r="D132" s="1584"/>
      <c r="E132" s="1584"/>
      <c r="F132" s="1584"/>
    </row>
    <row r="133" spans="1:13" s="7" customFormat="1" ht="15" customHeight="1" x14ac:dyDescent="0.25">
      <c r="A133" s="1609"/>
      <c r="B133" s="1584"/>
      <c r="C133" s="1584"/>
      <c r="D133" s="1584"/>
      <c r="E133" s="1584"/>
      <c r="F133" s="1584"/>
    </row>
    <row r="134" spans="1:13" s="7" customFormat="1" ht="15" customHeight="1" x14ac:dyDescent="0.25">
      <c r="A134" s="1610"/>
      <c r="B134" s="1584"/>
      <c r="C134" s="1584"/>
      <c r="D134" s="1584"/>
      <c r="E134" s="1584"/>
      <c r="F134" s="1584"/>
    </row>
    <row r="135" spans="1:13" s="7" customFormat="1" x14ac:dyDescent="0.25">
      <c r="D135" s="294"/>
    </row>
    <row r="136" spans="1:13" s="7" customFormat="1" x14ac:dyDescent="0.25">
      <c r="D136" s="294"/>
    </row>
    <row r="137" spans="1:13" s="7" customFormat="1" x14ac:dyDescent="0.25">
      <c r="D137" s="294"/>
    </row>
    <row r="138" spans="1:13" s="7" customFormat="1" x14ac:dyDescent="0.25">
      <c r="D138" s="294"/>
    </row>
    <row r="139" spans="1:13" s="7" customFormat="1" x14ac:dyDescent="0.25">
      <c r="D139" s="294"/>
    </row>
    <row r="140" spans="1:13" s="7" customFormat="1" x14ac:dyDescent="0.25">
      <c r="D140" s="294"/>
    </row>
    <row r="141" spans="1:13" s="7" customFormat="1" x14ac:dyDescent="0.25">
      <c r="D141" s="294"/>
    </row>
    <row r="142" spans="1:13" s="7" customFormat="1" x14ac:dyDescent="0.25">
      <c r="D142" s="294"/>
    </row>
    <row r="143" spans="1:13" s="7" customFormat="1" x14ac:dyDescent="0.25">
      <c r="D143" s="294"/>
    </row>
    <row r="144" spans="1:13" s="7" customFormat="1" x14ac:dyDescent="0.25">
      <c r="D144" s="294"/>
    </row>
    <row r="145" spans="4:4" s="7" customFormat="1" x14ac:dyDescent="0.25">
      <c r="D145" s="294"/>
    </row>
    <row r="146" spans="4:4" s="7" customFormat="1" x14ac:dyDescent="0.25">
      <c r="D146" s="294"/>
    </row>
    <row r="147" spans="4:4" s="7" customFormat="1" x14ac:dyDescent="0.25">
      <c r="D147" s="294"/>
    </row>
    <row r="148" spans="4:4" s="7" customFormat="1" x14ac:dyDescent="0.25">
      <c r="D148" s="294"/>
    </row>
    <row r="149" spans="4:4" s="7" customFormat="1" x14ac:dyDescent="0.25">
      <c r="D149" s="294"/>
    </row>
    <row r="150" spans="4:4" s="7" customFormat="1" x14ac:dyDescent="0.25">
      <c r="D150" s="294"/>
    </row>
    <row r="151" spans="4:4" s="7" customFormat="1" x14ac:dyDescent="0.25">
      <c r="D151" s="294"/>
    </row>
    <row r="152" spans="4:4" s="7" customFormat="1" x14ac:dyDescent="0.25">
      <c r="D152" s="294"/>
    </row>
    <row r="153" spans="4:4" s="7" customFormat="1" x14ac:dyDescent="0.25">
      <c r="D153" s="294"/>
    </row>
    <row r="154" spans="4:4" s="7" customFormat="1" x14ac:dyDescent="0.25">
      <c r="D154" s="294"/>
    </row>
    <row r="155" spans="4:4" s="7" customFormat="1" x14ac:dyDescent="0.25">
      <c r="D155" s="294"/>
    </row>
    <row r="156" spans="4:4" s="7" customFormat="1" x14ac:dyDescent="0.25">
      <c r="D156" s="294"/>
    </row>
  </sheetData>
  <mergeCells count="33">
    <mergeCell ref="A132:A134"/>
    <mergeCell ref="B132:F134"/>
    <mergeCell ref="H23:I23"/>
    <mergeCell ref="E24:F24"/>
    <mergeCell ref="E26:F26"/>
    <mergeCell ref="E27:F27"/>
    <mergeCell ref="E31:F31"/>
    <mergeCell ref="B122:F122"/>
    <mergeCell ref="B114:F114"/>
    <mergeCell ref="B116:F116"/>
    <mergeCell ref="B117:F117"/>
    <mergeCell ref="I32:J32"/>
    <mergeCell ref="A32:C32"/>
    <mergeCell ref="F32:G32"/>
    <mergeCell ref="B130:F130"/>
    <mergeCell ref="B131:F131"/>
    <mergeCell ref="E20:F20"/>
    <mergeCell ref="A23:A24"/>
    <mergeCell ref="B23:B24"/>
    <mergeCell ref="C23:C24"/>
    <mergeCell ref="E23:F23"/>
    <mergeCell ref="B115:F115"/>
    <mergeCell ref="B123:F123"/>
    <mergeCell ref="B124:F124"/>
    <mergeCell ref="B125:F125"/>
    <mergeCell ref="B126:F126"/>
    <mergeCell ref="B127:F127"/>
    <mergeCell ref="B129:F129"/>
    <mergeCell ref="B118:F118"/>
    <mergeCell ref="B119:F119"/>
    <mergeCell ref="B120:F120"/>
    <mergeCell ref="B121:F121"/>
    <mergeCell ref="B128:F128"/>
  </mergeCells>
  <pageMargins left="0.23622047244094491" right="0.23622047244094491" top="0.19685039370078741" bottom="0.15748031496062992" header="0.11811023622047245" footer="0.11811023622047245"/>
  <pageSetup paperSize="8"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8</vt:i4>
      </vt:variant>
    </vt:vector>
  </HeadingPairs>
  <TitlesOfParts>
    <vt:vector size="48" baseType="lpstr">
      <vt:lpstr>LIST</vt:lpstr>
      <vt:lpstr>1.1</vt:lpstr>
      <vt:lpstr>1.2</vt:lpstr>
      <vt:lpstr>2.1</vt:lpstr>
      <vt:lpstr>2.2</vt:lpstr>
      <vt:lpstr>2.3</vt:lpstr>
      <vt:lpstr>2.4</vt:lpstr>
      <vt:lpstr>2.5A</vt:lpstr>
      <vt:lpstr>2.5B</vt:lpstr>
      <vt:lpstr>2.6A</vt:lpstr>
      <vt:lpstr>2.6B</vt:lpstr>
      <vt:lpstr>2.6C</vt:lpstr>
      <vt:lpstr>2.7</vt:lpstr>
      <vt:lpstr>2.8</vt:lpstr>
      <vt:lpstr>2.9A</vt:lpstr>
      <vt:lpstr>2.9B</vt:lpstr>
      <vt:lpstr>2.10</vt:lpstr>
      <vt:lpstr>2.11</vt:lpstr>
      <vt:lpstr>2.12</vt:lpstr>
      <vt:lpstr>2.13</vt:lpstr>
      <vt:lpstr>2.14</vt:lpstr>
      <vt:lpstr>2.15</vt:lpstr>
      <vt:lpstr>2.16</vt:lpstr>
      <vt:lpstr>2.17</vt:lpstr>
      <vt:lpstr>2.18</vt:lpstr>
      <vt:lpstr>2.19</vt:lpstr>
      <vt:lpstr>3.1</vt:lpstr>
      <vt:lpstr>3.2</vt:lpstr>
      <vt:lpstr>3.3</vt:lpstr>
      <vt:lpstr>4.1</vt:lpstr>
      <vt:lpstr>4.2</vt:lpstr>
      <vt:lpstr>4.3</vt:lpstr>
      <vt:lpstr>4.4</vt:lpstr>
      <vt:lpstr>5.1</vt:lpstr>
      <vt:lpstr>5.2</vt:lpstr>
      <vt:lpstr>6.1</vt:lpstr>
      <vt:lpstr>6.2</vt:lpstr>
      <vt:lpstr>7</vt:lpstr>
      <vt:lpstr>8.1</vt:lpstr>
      <vt:lpstr>calendar</vt:lpstr>
      <vt:lpstr>'7'!OTC_A</vt:lpstr>
      <vt:lpstr>'7'!purchase_A</vt:lpstr>
      <vt:lpstr>'7'!purchase_B</vt:lpstr>
      <vt:lpstr>'7'!reverse_A</vt:lpstr>
      <vt:lpstr>'7'!SB_A</vt:lpstr>
      <vt:lpstr>'7'!SLcoll_A</vt:lpstr>
      <vt:lpstr>'7'!sub_TT_A</vt:lpstr>
      <vt:lpstr>'7'!VM_A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Bogdan Pop</cp:lastModifiedBy>
  <cp:lastPrinted>2020-02-12T19:42:20Z</cp:lastPrinted>
  <dcterms:created xsi:type="dcterms:W3CDTF">2016-05-29T14:09:54Z</dcterms:created>
  <dcterms:modified xsi:type="dcterms:W3CDTF">2020-02-24T09:23:07Z</dcterms:modified>
</cp:coreProperties>
</file>